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13.xml" ContentType="application/vnd.openxmlformats-officedocument.spreadsheetml.worksheet+xml"/>
  <Override PartName="/xl/chartsheets/sheet5.xml" ContentType="application/vnd.openxmlformats-officedocument.spreadsheetml.chart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6.xml" ContentType="application/vnd.openxmlformats-officedocument.spreadsheetml.chartsheet+xml"/>
  <Override PartName="/xl/chartsheets/sheet7.xml" ContentType="application/vnd.openxmlformats-officedocument.spreadsheetml.chartsheet+xml"/>
  <Override PartName="/xl/worksheets/sheet17.xml" ContentType="application/vnd.openxmlformats-officedocument.spreadsheetml.work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worksheets/sheet18.xml" ContentType="application/vnd.openxmlformats-officedocument.spreadsheetml.worksheet+xml"/>
  <Override PartName="/xl/worksheets/sheet19.xml" ContentType="application/vnd.openxmlformats-officedocument.spreadsheetml.worksheet+xml"/>
  <Override PartName="/xl/chartsheets/sheet12.xml" ContentType="application/vnd.openxmlformats-officedocument.spreadsheetml.chart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chartsheets/sheet13.xml" ContentType="application/vnd.openxmlformats-officedocument.spreadsheetml.chart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6.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comments8.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2.xml" ContentType="application/vnd.openxmlformats-officedocument.drawing+xml"/>
  <Override PartName="/xl/comments9.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3.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xmlns:mc="http://schemas.openxmlformats.org/markup-compatibility/2006">
    <mc:Choice Requires="x15">
      <x15ac:absPath xmlns:x15ac="http://schemas.microsoft.com/office/spreadsheetml/2010/11/ac" url="C:\Users\Deept\Desktop\NDC\Latest\"/>
    </mc:Choice>
  </mc:AlternateContent>
  <xr:revisionPtr revIDLastSave="0" documentId="13_ncr:1_{EAACAB04-970A-4EDE-BA8C-664E6419B8DE}" xr6:coauthVersionLast="44" xr6:coauthVersionMax="44" xr10:uidLastSave="{00000000-0000-0000-0000-000000000000}"/>
  <bookViews>
    <workbookView xWindow="-120" yWindow="-120" windowWidth="20730" windowHeight="11160" tabRatio="1000" firstSheet="30" activeTab="37" xr2:uid="{F4050708-051C-4211-A7B1-B740B7270DDF}"/>
  </bookViews>
  <sheets>
    <sheet name="QA Log" sheetId="63" r:id="rId1"/>
    <sheet name="QA Sheet" sheetId="40" r:id="rId2"/>
    <sheet name="# Lookup Table" sheetId="55" r:id="rId3"/>
    <sheet name="CheckLibrary" sheetId="53" r:id="rId4"/>
    <sheet name="Version notes" sheetId="54" r:id="rId5"/>
    <sheet name="Reviewer comments" sheetId="64" r:id="rId6"/>
    <sheet name="Conversion Factors" sheetId="41" r:id="rId7"/>
    <sheet name="Chart1" sheetId="66" state="hidden" r:id="rId8"/>
    <sheet name="Sectoral table" sheetId="65" r:id="rId9"/>
    <sheet name="Completeness" sheetId="68" r:id="rId10"/>
    <sheet name="Data sources" sheetId="69" r:id="rId11"/>
    <sheet name="Energy tables" sheetId="67" r:id="rId12"/>
    <sheet name="Energy Summary" sheetId="19" r:id="rId13"/>
    <sheet name="Energy Trend" sheetId="56" r:id="rId14"/>
    <sheet name="Annual change" sheetId="70" r:id="rId15"/>
    <sheet name="Energy recalculations" sheetId="71" r:id="rId16"/>
    <sheet name="1A Summary" sheetId="14" r:id="rId17"/>
    <sheet name="Fuel combustion Trend" sheetId="57" r:id="rId18"/>
    <sheet name="1A1 Energy Industries" sheetId="4" r:id="rId19"/>
    <sheet name="1A2 Manufacturing Construction" sheetId="42" r:id="rId20"/>
    <sheet name="1A3 Transport" sheetId="44" r:id="rId21"/>
    <sheet name="Road fuel consumption trend" sheetId="59" r:id="rId22"/>
    <sheet name="Transport recalculations" sheetId="72" r:id="rId23"/>
    <sheet name="1A4 Other Sectors" sheetId="46" r:id="rId24"/>
    <sheet name="Commercial consumption trend" sheetId="60" r:id="rId25"/>
    <sheet name="Residential consumption trend" sheetId="61" r:id="rId26"/>
    <sheet name="Agriculture consumption trend" sheetId="62" r:id="rId27"/>
    <sheet name="Other sector recalculations" sheetId="73" r:id="rId28"/>
    <sheet name="1A5 Non-Specified" sheetId="47" r:id="rId29"/>
    <sheet name="1B Summary" sheetId="48" r:id="rId30"/>
    <sheet name="Solid oils and gas trend" sheetId="58" r:id="rId31"/>
    <sheet name="1B1 Solid Fuels" sheetId="49" r:id="rId32"/>
    <sheet name="1B2 Oil and Natural Gas" sheetId="50" r:id="rId33"/>
    <sheet name="1B3 Other Emissions" sheetId="51" r:id="rId34"/>
    <sheet name="Other emission recalculations" sheetId="74" r:id="rId35"/>
    <sheet name="1C Summary" sheetId="52" r:id="rId36"/>
    <sheet name="DbaseIndices" sheetId="77" r:id="rId37"/>
    <sheet name="Dbase" sheetId="78" r:id="rId38"/>
  </sheets>
  <externalReferences>
    <externalReference r:id="rId39"/>
    <externalReference r:id="rId40"/>
  </externalReferences>
  <definedNames>
    <definedName name="_AtRisk_SimSetting_AutomaticallyGenerateReports">FALSE</definedName>
    <definedName name="_AtRisk_SimSetting_AutomaticResultsDisplayMode">0</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0</definedName>
    <definedName name="_AtRisk_SimSetting_StdRecalcWithoutRiskStatic">0</definedName>
    <definedName name="_AtRisk_SimSetting_StdRecalcWithoutRiskStaticPercentile">0.5</definedName>
    <definedName name="_xlnm._FilterDatabase" localSheetId="3" hidden="1">CheckLibrary!$A$5:$F$5</definedName>
    <definedName name="_xlnm._FilterDatabase" localSheetId="37" hidden="1">Dbase!$A$1:$J$1333</definedName>
    <definedName name="_xlnm._FilterDatabase" localSheetId="36" hidden="1">DbaseIndices!$A$1:$J$299</definedName>
    <definedName name="BMGHIndex">"O"</definedName>
    <definedName name="Cell_Range" localSheetId="0">'QA Log'!$F$21</definedName>
    <definedName name="CH4GWP">'Conversion Factors'!$I$4</definedName>
    <definedName name="Comments" localSheetId="0">'QA Log'!#REF!</definedName>
    <definedName name="Date_comment_added" localSheetId="0">'QA Log'!$H$21</definedName>
    <definedName name="DME_LocalFile">"True"</definedName>
    <definedName name="Documentation" localSheetId="0">'QA Log'!$I$21</definedName>
    <definedName name="Fix_Status" localSheetId="0">'QA Log'!$K$21</definedName>
    <definedName name="Fix_Status_Analyst" localSheetId="0">'QA Log'!$M$21</definedName>
    <definedName name="Fix_Status_Comments" localSheetId="0">'QA Log'!#REF!</definedName>
    <definedName name="Fix_Status_Date" localSheetId="0">'QA Log'!$L$21</definedName>
    <definedName name="Full_Discussion" localSheetId="0">'QA Log'!#REF!</definedName>
    <definedName name="Full_String" localSheetId="0">'QA Log'!$O$21</definedName>
    <definedName name="Good_Practice" localSheetId="0">'QA Log'!#REF!</definedName>
    <definedName name="Impact" localSheetId="0">'QA Log'!#REF!</definedName>
    <definedName name="Issue_Score" localSheetId="0">'QA Log'!#REF!</definedName>
    <definedName name="N2OGWP">'Conversion Factors'!$I$5</definedName>
    <definedName name="Pal_Workbook_GUID">"1LMS2U6TLKFBVGQISFA5FIYM"</definedName>
    <definedName name="Problem" localSheetId="0">'QA Log'!$J$21</definedName>
    <definedName name="QA_analyst" localSheetId="0">'QA Log'!$D$21</definedName>
    <definedName name="QA_analysts_reference" localSheetId="0">'QA Log'!$C$21</definedName>
    <definedName name="QA_Requirement" localSheetId="0">'QA Log'!#REF!</definedName>
    <definedName name="QA_Requirement_Rating" localSheetId="0">'QA Log'!#REF!</definedName>
    <definedName name="QAAnalystCopyright" localSheetId="0">'QA Log'!$D$3</definedName>
    <definedName name="QAAnalystLicenceExpiry" comment="Text for licence expiry date, but has no effect on expiry date" localSheetId="0">'QA Log'!$E$4</definedName>
    <definedName name="QALogValues" localSheetId="0">'QA Log'!$B$22:$O$186</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inimizeOnStart">FALSE</definedName>
    <definedName name="RiskMonitorConvergence">FALSE</definedName>
    <definedName name="RiskMultipleCPUSupportEnabled">TRUE</definedName>
    <definedName name="RiskNumIterations">3000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UpdateDisplay">FALSE</definedName>
    <definedName name="RiskUseDifferentSeedForEachSim">FALSE</definedName>
    <definedName name="RiskUseFixedSeed">FALSE</definedName>
    <definedName name="RiskUseMultipleCPUs">TRUE</definedName>
    <definedName name="Status">[1]Sheet1!$A$7:$A$10</definedName>
    <definedName name="Unknown_Hashtag" localSheetId="0">'QA Log'!$N$21</definedName>
    <definedName name="Workbook" localSheetId="0">'QA Log'!#REF!</definedName>
    <definedName name="Worksheet" localSheetId="0">'QA Log'!$E$21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80" i="46" l="1"/>
  <c r="F180" i="46"/>
  <c r="F156" i="46" l="1"/>
  <c r="D285" i="77" l="1"/>
  <c r="D284" i="77"/>
  <c r="D283" i="77"/>
  <c r="D279" i="77"/>
  <c r="D278" i="77"/>
  <c r="D277" i="77"/>
  <c r="D273" i="77"/>
  <c r="D272" i="77"/>
  <c r="D271" i="77"/>
  <c r="D4" i="77"/>
  <c r="D5" i="77"/>
  <c r="D6" i="77"/>
  <c r="D7" i="77"/>
  <c r="D8" i="77"/>
  <c r="D9" i="77"/>
  <c r="D10" i="77"/>
  <c r="D11" i="77"/>
  <c r="D12" i="77"/>
  <c r="D13" i="77"/>
  <c r="D15" i="77"/>
  <c r="D16" i="77"/>
  <c r="D17" i="77"/>
  <c r="D18" i="77"/>
  <c r="D19" i="77"/>
  <c r="D20" i="77"/>
  <c r="D21" i="77"/>
  <c r="D22" i="77"/>
  <c r="D23" i="77"/>
  <c r="D24" i="77"/>
  <c r="D25" i="77"/>
  <c r="D28" i="77"/>
  <c r="D29" i="77"/>
  <c r="D30" i="77"/>
  <c r="D31" i="77"/>
  <c r="D32" i="77"/>
  <c r="D33" i="77"/>
  <c r="D34" i="77"/>
  <c r="D35" i="77"/>
  <c r="D36" i="77"/>
  <c r="D37" i="77"/>
  <c r="D38" i="77"/>
  <c r="D39" i="77"/>
  <c r="D40" i="77"/>
  <c r="D41" i="77"/>
  <c r="D43" i="77"/>
  <c r="D44" i="77"/>
  <c r="D45" i="77"/>
  <c r="D46" i="77"/>
  <c r="D47" i="77"/>
  <c r="D48" i="77"/>
  <c r="D49" i="77"/>
  <c r="D50" i="77"/>
  <c r="D51" i="77"/>
  <c r="D52" i="77"/>
  <c r="D53" i="77"/>
  <c r="D54" i="77"/>
  <c r="D55" i="77"/>
  <c r="D56" i="77"/>
  <c r="D58" i="77"/>
  <c r="D59" i="77"/>
  <c r="D60" i="77"/>
  <c r="D61" i="77"/>
  <c r="D62" i="77"/>
  <c r="D63" i="77"/>
  <c r="D64" i="77"/>
  <c r="D65" i="77"/>
  <c r="D66" i="77"/>
  <c r="D67" i="77"/>
  <c r="D68" i="77"/>
  <c r="D69" i="77"/>
  <c r="D70" i="77"/>
  <c r="D71" i="77"/>
  <c r="D72" i="77"/>
  <c r="D73" i="77"/>
  <c r="D74" i="77"/>
  <c r="D75" i="77"/>
  <c r="D76" i="77"/>
  <c r="D77" i="77"/>
  <c r="D78" i="77"/>
  <c r="D79" i="77"/>
  <c r="D80" i="77"/>
  <c r="D81" i="77"/>
  <c r="D82" i="77"/>
  <c r="D83" i="77"/>
  <c r="D84" i="77"/>
  <c r="D85" i="77"/>
  <c r="D86" i="77"/>
  <c r="D87" i="77"/>
  <c r="D88" i="77"/>
  <c r="D89" i="77"/>
  <c r="D90" i="77"/>
  <c r="D91" i="77"/>
  <c r="D92" i="77"/>
  <c r="D93" i="77"/>
  <c r="D94" i="77"/>
  <c r="D95" i="77"/>
  <c r="D96" i="77"/>
  <c r="D97" i="77"/>
  <c r="D98" i="77"/>
  <c r="D99" i="77"/>
  <c r="D100" i="77"/>
  <c r="D101" i="77"/>
  <c r="D102" i="77"/>
  <c r="D103" i="77"/>
  <c r="D104" i="77"/>
  <c r="D105" i="77"/>
  <c r="D106" i="77"/>
  <c r="D107" i="77"/>
  <c r="D108" i="77"/>
  <c r="D109" i="77"/>
  <c r="D110" i="77"/>
  <c r="D111" i="77"/>
  <c r="D112" i="77"/>
  <c r="D113" i="77"/>
  <c r="D114" i="77"/>
  <c r="D115" i="77"/>
  <c r="D116" i="77"/>
  <c r="D117" i="77"/>
  <c r="D118" i="77"/>
  <c r="D119" i="77"/>
  <c r="D120" i="77"/>
  <c r="D121" i="77"/>
  <c r="D122" i="77"/>
  <c r="D123" i="77"/>
  <c r="D124" i="77"/>
  <c r="D125" i="77"/>
  <c r="D126" i="77"/>
  <c r="D127" i="77"/>
  <c r="D128" i="77"/>
  <c r="D129" i="77"/>
  <c r="D130" i="77"/>
  <c r="D131" i="77"/>
  <c r="D132" i="77"/>
  <c r="D133" i="77"/>
  <c r="D134" i="77"/>
  <c r="D135" i="77"/>
  <c r="D136" i="77"/>
  <c r="D137" i="77"/>
  <c r="D138" i="77"/>
  <c r="D139" i="77"/>
  <c r="D140" i="77"/>
  <c r="D141" i="77"/>
  <c r="D142" i="77"/>
  <c r="D143" i="77"/>
  <c r="D144" i="77"/>
  <c r="D145" i="77"/>
  <c r="D146" i="77"/>
  <c r="D147" i="77"/>
  <c r="D148" i="77"/>
  <c r="D149" i="77"/>
  <c r="D150" i="77"/>
  <c r="D151" i="77"/>
  <c r="D152" i="77"/>
  <c r="D153" i="77"/>
  <c r="D154" i="77"/>
  <c r="D155" i="77"/>
  <c r="D156" i="77"/>
  <c r="D157" i="77"/>
  <c r="D158" i="77"/>
  <c r="D159" i="77"/>
  <c r="D160" i="77"/>
  <c r="D161" i="77"/>
  <c r="D162" i="77"/>
  <c r="D163" i="77"/>
  <c r="D164" i="77"/>
  <c r="D165" i="77"/>
  <c r="D166" i="77"/>
  <c r="D167" i="77"/>
  <c r="D168" i="77"/>
  <c r="D169" i="77"/>
  <c r="D170" i="77"/>
  <c r="D171" i="77"/>
  <c r="D172" i="77"/>
  <c r="D173" i="77"/>
  <c r="D174" i="77"/>
  <c r="D175" i="77"/>
  <c r="D176" i="77"/>
  <c r="D177" i="77"/>
  <c r="D178" i="77"/>
  <c r="D179" i="77"/>
  <c r="D180" i="77"/>
  <c r="D181" i="77"/>
  <c r="D182" i="77"/>
  <c r="D183" i="77"/>
  <c r="D184" i="77"/>
  <c r="D185" i="77"/>
  <c r="D186" i="77"/>
  <c r="D187" i="77"/>
  <c r="D188" i="77"/>
  <c r="D189" i="77"/>
  <c r="D190" i="77"/>
  <c r="D191" i="77"/>
  <c r="D192" i="77"/>
  <c r="D193" i="77"/>
  <c r="D194" i="77"/>
  <c r="D195" i="77"/>
  <c r="D196" i="77"/>
  <c r="D197" i="77"/>
  <c r="D198" i="77"/>
  <c r="D199" i="77"/>
  <c r="D200" i="77"/>
  <c r="D201" i="77"/>
  <c r="D202" i="77"/>
  <c r="D203" i="77"/>
  <c r="D204" i="77"/>
  <c r="D205" i="77"/>
  <c r="D206" i="77"/>
  <c r="D207" i="77"/>
  <c r="D208" i="77"/>
  <c r="D209" i="77"/>
  <c r="D210" i="77"/>
  <c r="D211" i="77"/>
  <c r="D212" i="77"/>
  <c r="D213" i="77"/>
  <c r="D214" i="77"/>
  <c r="D215" i="77"/>
  <c r="D216" i="77"/>
  <c r="D217" i="77"/>
  <c r="D218" i="77"/>
  <c r="D219" i="77"/>
  <c r="D220" i="77"/>
  <c r="D221" i="77"/>
  <c r="D222" i="77"/>
  <c r="D223" i="77"/>
  <c r="D224" i="77"/>
  <c r="D225" i="77"/>
  <c r="D226" i="77"/>
  <c r="D227" i="77"/>
  <c r="D228" i="77"/>
  <c r="D229" i="77"/>
  <c r="D230" i="77"/>
  <c r="D231" i="77"/>
  <c r="D232" i="77"/>
  <c r="D233" i="77"/>
  <c r="D234" i="77"/>
  <c r="D235" i="77"/>
  <c r="D236" i="77"/>
  <c r="D237" i="77"/>
  <c r="D238" i="77"/>
  <c r="D239" i="77"/>
  <c r="D240" i="77"/>
  <c r="D241" i="77"/>
  <c r="D242" i="77"/>
  <c r="D243" i="77"/>
  <c r="D244" i="77"/>
  <c r="D245" i="77"/>
  <c r="D246" i="77"/>
  <c r="D247" i="77"/>
  <c r="D248" i="77"/>
  <c r="D249" i="77"/>
  <c r="D250" i="77"/>
  <c r="D251" i="77"/>
  <c r="D252" i="77"/>
  <c r="D253" i="77"/>
  <c r="D254" i="77"/>
  <c r="D255" i="77"/>
  <c r="D256" i="77"/>
  <c r="D257" i="77"/>
  <c r="D258" i="77"/>
  <c r="D259" i="77"/>
  <c r="D260" i="77"/>
  <c r="D261" i="77"/>
  <c r="D262" i="77"/>
  <c r="D263" i="77"/>
  <c r="D264" i="77"/>
  <c r="D265" i="77"/>
  <c r="D266" i="77"/>
  <c r="D267" i="77"/>
  <c r="D268" i="77"/>
  <c r="D269" i="77"/>
  <c r="D3" i="77"/>
  <c r="I43" i="77" l="1"/>
  <c r="I242" i="77"/>
  <c r="I266" i="77"/>
  <c r="B2" i="78"/>
  <c r="F2" i="78" s="1"/>
  <c r="I2" i="78"/>
  <c r="J165" i="77"/>
  <c r="J192" i="77"/>
  <c r="J62" i="77"/>
  <c r="J43" i="77"/>
  <c r="J73" i="77"/>
  <c r="J213" i="77"/>
  <c r="J145" i="77"/>
  <c r="J72" i="77"/>
  <c r="J200" i="77"/>
  <c r="J11" i="77"/>
  <c r="J95" i="77"/>
  <c r="J223" i="77"/>
  <c r="J245" i="77"/>
  <c r="J99" i="77"/>
  <c r="J135" i="77"/>
  <c r="J288" i="77"/>
  <c r="J151" i="77"/>
  <c r="J168" i="77"/>
  <c r="J182" i="77"/>
  <c r="J267" i="77"/>
  <c r="J65" i="77"/>
  <c r="J206" i="77"/>
  <c r="J142" i="77"/>
  <c r="J194" i="77"/>
  <c r="J141" i="77"/>
  <c r="J152" i="77"/>
  <c r="J162" i="77"/>
  <c r="J196" i="77"/>
  <c r="J286" i="77"/>
  <c r="J71" i="77"/>
  <c r="J271" i="77"/>
  <c r="J109" i="77"/>
  <c r="J190" i="77"/>
  <c r="J269" i="77"/>
  <c r="J155" i="77"/>
  <c r="J246" i="77"/>
  <c r="J131" i="77"/>
  <c r="J153" i="77"/>
  <c r="J178" i="77"/>
  <c r="J164" i="77"/>
  <c r="J139" i="77"/>
  <c r="J60" i="77"/>
  <c r="J201" i="77"/>
  <c r="J244" i="77"/>
  <c r="J59" i="77"/>
  <c r="J187" i="77"/>
  <c r="J169" i="77"/>
  <c r="J83" i="77"/>
  <c r="J211" i="77"/>
  <c r="J209" i="77"/>
  <c r="J202" i="77"/>
  <c r="J123" i="77"/>
  <c r="J50" i="77"/>
  <c r="J262" i="77"/>
  <c r="J156" i="77"/>
  <c r="J281" i="77"/>
  <c r="J227" i="77"/>
  <c r="J167" i="77"/>
  <c r="J118" i="77"/>
  <c r="J278" i="77"/>
  <c r="J250" i="77"/>
  <c r="J188" i="77"/>
  <c r="J161" i="77"/>
  <c r="J121" i="77"/>
  <c r="J199" i="77"/>
  <c r="J51" i="77"/>
  <c r="J81" i="77"/>
  <c r="J144" i="77"/>
  <c r="J191" i="77"/>
  <c r="J180" i="77"/>
  <c r="J103" i="77"/>
  <c r="J276" i="77"/>
  <c r="J129" i="77"/>
  <c r="J294" i="77"/>
  <c r="J140" i="77"/>
  <c r="J176" i="77"/>
  <c r="J150" i="77"/>
  <c r="J175" i="77"/>
  <c r="J31" i="77"/>
  <c r="J149" i="77"/>
  <c r="J274" i="77"/>
  <c r="J183" i="77"/>
  <c r="J172" i="77"/>
  <c r="J186" i="77"/>
  <c r="J37" i="77"/>
  <c r="J39" i="77"/>
  <c r="J258" i="77"/>
  <c r="J146" i="77"/>
  <c r="J61" i="77"/>
  <c r="J132" i="77"/>
  <c r="J299" i="77"/>
  <c r="J55" i="77"/>
  <c r="J143" i="77"/>
  <c r="J280" i="77"/>
  <c r="J253" i="77"/>
  <c r="J57" i="77"/>
  <c r="J117" i="77"/>
  <c r="J296" i="77"/>
  <c r="J293" i="77"/>
  <c r="J138" i="77"/>
  <c r="J275" i="77"/>
  <c r="J163" i="77"/>
  <c r="J137" i="77"/>
  <c r="J4" i="77"/>
  <c r="J160" i="77"/>
  <c r="J80" i="77"/>
  <c r="J27" i="77"/>
  <c r="J283" i="77"/>
  <c r="J128" i="77"/>
  <c r="J290" i="77"/>
  <c r="J285" i="77"/>
  <c r="J45" i="77"/>
  <c r="J102" i="77"/>
  <c r="J56" i="77"/>
  <c r="J116" i="77"/>
  <c r="J74" i="77"/>
  <c r="J126" i="77"/>
  <c r="J291" i="77"/>
  <c r="J238" i="77"/>
  <c r="J125" i="77"/>
  <c r="J26" i="77"/>
  <c r="J114" i="77"/>
  <c r="J148" i="77"/>
  <c r="J273" i="77"/>
  <c r="J157" i="77"/>
  <c r="J14" i="77"/>
  <c r="J234" i="77"/>
  <c r="J25" i="77"/>
  <c r="J48" i="77"/>
  <c r="J105" i="77"/>
  <c r="J64" i="77"/>
  <c r="J226" i="77"/>
  <c r="J119" i="77"/>
  <c r="J298" i="77"/>
  <c r="J217" i="77"/>
  <c r="J243" i="77"/>
  <c r="J266" i="77"/>
  <c r="J265" i="77"/>
  <c r="J22" i="77"/>
  <c r="J17" i="77"/>
  <c r="J259" i="77"/>
  <c r="J171" i="77"/>
  <c r="J219" i="77"/>
  <c r="J242" i="77"/>
  <c r="J86" i="77"/>
  <c r="J195" i="77"/>
  <c r="J7" i="77"/>
  <c r="J33" i="77"/>
  <c r="J264" i="77"/>
  <c r="J44" i="77"/>
  <c r="J100" i="77"/>
  <c r="J54" i="77"/>
  <c r="J113" i="77"/>
  <c r="J13" i="77"/>
  <c r="J53" i="77"/>
  <c r="J112" i="77"/>
  <c r="J170" i="77"/>
  <c r="J214" i="77"/>
  <c r="J136" i="77"/>
  <c r="J289" i="77"/>
  <c r="J106" i="77"/>
  <c r="J94" i="77"/>
  <c r="J222" i="77"/>
  <c r="J68" i="77"/>
  <c r="J36" i="77"/>
  <c r="J255" i="77"/>
  <c r="J154" i="77"/>
  <c r="J47" i="77"/>
  <c r="J104" i="77"/>
  <c r="J46" i="77"/>
  <c r="J193" i="77"/>
  <c r="J35" i="77"/>
  <c r="J279" i="77"/>
  <c r="J18" i="77"/>
  <c r="J40" i="77"/>
  <c r="J220" i="77"/>
  <c r="J89" i="77"/>
  <c r="J67" i="77"/>
  <c r="J218" i="77"/>
  <c r="J229" i="77"/>
  <c r="J21" i="77"/>
  <c r="J252" i="77"/>
  <c r="J32" i="77"/>
  <c r="J263" i="77"/>
  <c r="J42" i="77"/>
  <c r="J98" i="77"/>
  <c r="J122" i="77"/>
  <c r="J41" i="77"/>
  <c r="J260" i="77"/>
  <c r="J134" i="77"/>
  <c r="J292" i="77"/>
  <c r="J124" i="77"/>
  <c r="J38" i="77"/>
  <c r="J232" i="77"/>
  <c r="J82" i="77"/>
  <c r="J210" i="77"/>
  <c r="J133" i="77"/>
  <c r="J24" i="77"/>
  <c r="J130" i="77"/>
  <c r="J34" i="77"/>
  <c r="J23" i="77"/>
  <c r="J297" i="77"/>
  <c r="J88" i="77"/>
  <c r="J239" i="77"/>
  <c r="J197" i="77"/>
  <c r="J221" i="77"/>
  <c r="J282" i="77"/>
  <c r="J91" i="77"/>
  <c r="J9" i="77"/>
  <c r="J235" i="77"/>
  <c r="J19" i="77"/>
  <c r="J166" i="77"/>
  <c r="J268" i="77"/>
  <c r="J6" i="77"/>
  <c r="J240" i="77"/>
  <c r="J20" i="77"/>
  <c r="J251" i="77"/>
  <c r="J30" i="77"/>
  <c r="J261" i="77"/>
  <c r="J233" i="77"/>
  <c r="J29" i="77"/>
  <c r="J248" i="77"/>
  <c r="J257" i="77"/>
  <c r="J52" i="77"/>
  <c r="J110" i="77"/>
  <c r="J93" i="77"/>
  <c r="J208" i="77"/>
  <c r="J70" i="77"/>
  <c r="J198" i="77"/>
  <c r="J256" i="77"/>
  <c r="J10" i="77"/>
  <c r="J231" i="77"/>
  <c r="J254" i="77"/>
  <c r="J228" i="77"/>
  <c r="J5" i="77"/>
  <c r="J249" i="77"/>
  <c r="J236" i="77"/>
  <c r="J69" i="77"/>
  <c r="J185" i="77"/>
  <c r="J241" i="77"/>
  <c r="J215" i="77"/>
  <c r="J147" i="77"/>
  <c r="J179" i="77"/>
  <c r="J127" i="77"/>
  <c r="J76" i="77"/>
  <c r="J216" i="77"/>
  <c r="J87" i="77"/>
  <c r="J203" i="77"/>
  <c r="J3" i="77"/>
  <c r="J237" i="77"/>
  <c r="J49" i="77"/>
  <c r="J96" i="77"/>
  <c r="J224" i="77"/>
  <c r="J184" i="77"/>
  <c r="J28" i="77"/>
  <c r="J247" i="77"/>
  <c r="J158" i="77"/>
  <c r="J295" i="77"/>
  <c r="J159" i="77"/>
  <c r="J284" i="77"/>
  <c r="J270" i="77"/>
  <c r="J79" i="77"/>
  <c r="J207" i="77"/>
  <c r="J205" i="77"/>
  <c r="J90" i="77"/>
  <c r="J230" i="77"/>
  <c r="J77" i="77"/>
  <c r="J177" i="77"/>
  <c r="J63" i="77"/>
  <c r="J204" i="77"/>
  <c r="J75" i="77"/>
  <c r="J277" i="77"/>
  <c r="J85" i="77"/>
  <c r="J225" i="77"/>
  <c r="J92" i="77"/>
  <c r="J84" i="77"/>
  <c r="J212" i="77"/>
  <c r="J287" i="77"/>
  <c r="J16" i="77"/>
  <c r="J107" i="77"/>
  <c r="J272" i="77"/>
  <c r="J78" i="77"/>
  <c r="J120" i="77"/>
  <c r="J173" i="77" l="1"/>
  <c r="E2" i="78"/>
  <c r="D2" i="78"/>
  <c r="C2" i="78"/>
  <c r="H2" i="78"/>
  <c r="A3" i="78"/>
  <c r="B3" i="78" s="1"/>
  <c r="I3" i="78"/>
  <c r="H3" i="78" l="1"/>
  <c r="C3" i="78"/>
  <c r="D3" i="78"/>
  <c r="E3" i="78"/>
  <c r="F3" i="78"/>
  <c r="A4" i="78"/>
  <c r="B4" i="78" s="1"/>
  <c r="H4" i="78" s="1"/>
  <c r="I4" i="78"/>
  <c r="E4" i="78" l="1"/>
  <c r="F4" i="78"/>
  <c r="C4" i="78"/>
  <c r="D4" i="78"/>
  <c r="A5" i="78"/>
  <c r="B5" i="78" s="1"/>
  <c r="I5" i="78"/>
  <c r="H5" i="78" l="1"/>
  <c r="F5" i="78"/>
  <c r="C5" i="78"/>
  <c r="D5" i="78"/>
  <c r="E5" i="78"/>
  <c r="A6" i="78"/>
  <c r="B6" i="78" s="1"/>
  <c r="I6" i="78"/>
  <c r="D6" i="78" l="1"/>
  <c r="E6" i="78"/>
  <c r="H6" i="78"/>
  <c r="F6" i="78"/>
  <c r="C6" i="78"/>
  <c r="A7" i="78"/>
  <c r="B7" i="78" s="1"/>
  <c r="I7" i="78"/>
  <c r="H7" i="78" l="1"/>
  <c r="C7" i="78"/>
  <c r="D7" i="78"/>
  <c r="E7" i="78"/>
  <c r="F7" i="78"/>
  <c r="A8" i="78"/>
  <c r="I8" i="78"/>
  <c r="A9" i="78" l="1"/>
  <c r="I9" i="78"/>
  <c r="A10" i="78" l="1"/>
  <c r="I10" i="78"/>
  <c r="A11" i="78" l="1"/>
  <c r="I11" i="78"/>
  <c r="A12" i="78" l="1"/>
  <c r="I12" i="78"/>
  <c r="A13" i="78" l="1"/>
  <c r="I13" i="78"/>
  <c r="A14" i="78" l="1"/>
  <c r="I14" i="78"/>
  <c r="A15" i="78" l="1"/>
  <c r="I15" i="78"/>
  <c r="A16" i="78" l="1"/>
  <c r="I16" i="78"/>
  <c r="A17" i="78" l="1"/>
  <c r="I17" i="78"/>
  <c r="A18" i="78" l="1"/>
  <c r="I18" i="78"/>
  <c r="A19" i="78" l="1"/>
  <c r="I19" i="78"/>
  <c r="A20" i="78" l="1"/>
  <c r="I20" i="78"/>
  <c r="I21" i="78" s="1"/>
  <c r="A21" i="78" l="1"/>
  <c r="A22" i="78" s="1"/>
  <c r="I22" i="78"/>
  <c r="A23" i="78" l="1"/>
  <c r="I23" i="78"/>
  <c r="A24" i="78" l="1"/>
  <c r="I24" i="78"/>
  <c r="A25" i="78" l="1"/>
  <c r="I25" i="78"/>
  <c r="A26" i="78" l="1"/>
  <c r="I26" i="78"/>
  <c r="A27" i="78" l="1"/>
  <c r="I27" i="78"/>
  <c r="A28" i="78" l="1"/>
  <c r="I28" i="78"/>
  <c r="A29" i="78" l="1"/>
  <c r="I29" i="78"/>
  <c r="A30" i="78" l="1"/>
  <c r="I30" i="78"/>
  <c r="A31" i="78" l="1"/>
  <c r="I31" i="78"/>
  <c r="A32" i="78" l="1"/>
  <c r="I32" i="78"/>
  <c r="I33" i="78" l="1"/>
  <c r="A33" i="78"/>
  <c r="A34" i="78" l="1"/>
  <c r="I34" i="78"/>
  <c r="A35" i="78" l="1"/>
  <c r="I35" i="78"/>
  <c r="I36" i="78" l="1"/>
  <c r="A36" i="78"/>
  <c r="I37" i="78" l="1"/>
  <c r="A37" i="78"/>
  <c r="A38" i="78" l="1"/>
  <c r="I38" i="78"/>
  <c r="A39" i="78" l="1"/>
  <c r="I39" i="78"/>
  <c r="I40" i="78" l="1"/>
  <c r="A40" i="78"/>
  <c r="A41" i="78" l="1"/>
  <c r="I41" i="78"/>
  <c r="A42" i="78" l="1"/>
  <c r="I42" i="78"/>
  <c r="I43" i="78" l="1"/>
  <c r="A43" i="78"/>
  <c r="I44" i="78" l="1"/>
  <c r="A44" i="78"/>
  <c r="I45" i="78" l="1"/>
  <c r="A45" i="78"/>
  <c r="A46" i="78" l="1"/>
  <c r="I46" i="78"/>
  <c r="A47" i="78" l="1"/>
  <c r="I47" i="78"/>
  <c r="A48" i="78" l="1"/>
  <c r="I48" i="78"/>
  <c r="A49" i="78" l="1"/>
  <c r="I49" i="78"/>
  <c r="A50" i="78" l="1"/>
  <c r="I50" i="78"/>
  <c r="I51" i="78" l="1"/>
  <c r="A51" i="78"/>
  <c r="A52" i="78" l="1"/>
  <c r="I52" i="78"/>
  <c r="A53" i="78" l="1"/>
  <c r="I53" i="78"/>
  <c r="A54" i="78" l="1"/>
  <c r="I54" i="78"/>
  <c r="I55" i="78" l="1"/>
  <c r="A55" i="78"/>
  <c r="I56" i="78" l="1"/>
  <c r="A56" i="78"/>
  <c r="A57" i="78" l="1"/>
  <c r="I57" i="78"/>
  <c r="A58" i="78" l="1"/>
  <c r="I58" i="78"/>
  <c r="A59" i="78" l="1"/>
  <c r="I59" i="78"/>
  <c r="I60" i="78" l="1"/>
  <c r="A60" i="78"/>
  <c r="I61" i="78" l="1"/>
  <c r="A61" i="78"/>
  <c r="I62" i="78" l="1"/>
  <c r="A62" i="78"/>
  <c r="A63" i="78" l="1"/>
  <c r="I63" i="78"/>
  <c r="I64" i="78" l="1"/>
  <c r="A64" i="78"/>
  <c r="A65" i="78" l="1"/>
  <c r="I65" i="78"/>
  <c r="I66" i="78" l="1"/>
  <c r="A66" i="78"/>
  <c r="A67" i="78" l="1"/>
  <c r="I67" i="78"/>
  <c r="A68" i="78" l="1"/>
  <c r="I68" i="78"/>
  <c r="A69" i="78" l="1"/>
  <c r="I69" i="78"/>
  <c r="I70" i="78" l="1"/>
  <c r="A70" i="78"/>
  <c r="A71" i="78" l="1"/>
  <c r="I71" i="78"/>
  <c r="A72" i="78" l="1"/>
  <c r="I72" i="78"/>
  <c r="I73" i="78" l="1"/>
  <c r="A73" i="78"/>
  <c r="I74" i="78" l="1"/>
  <c r="A74" i="78"/>
  <c r="I75" i="78" l="1"/>
  <c r="A75" i="78"/>
  <c r="I76" i="78" l="1"/>
  <c r="A76" i="78"/>
  <c r="I77" i="78" l="1"/>
  <c r="A77" i="78"/>
  <c r="I78" i="78" l="1"/>
  <c r="A78" i="78"/>
  <c r="A79" i="78" l="1"/>
  <c r="I79" i="78"/>
  <c r="I80" i="78" l="1"/>
  <c r="A80" i="78"/>
  <c r="I81" i="78" l="1"/>
  <c r="A81" i="78"/>
  <c r="A82" i="78" l="1"/>
  <c r="I82" i="78"/>
  <c r="A83" i="78" l="1"/>
  <c r="I83" i="78"/>
  <c r="A84" i="78" l="1"/>
  <c r="I84" i="78"/>
  <c r="A85" i="78" l="1"/>
  <c r="I85" i="78"/>
  <c r="A86" i="78" l="1"/>
  <c r="I86" i="78"/>
  <c r="A87" i="78" l="1"/>
  <c r="I87" i="78"/>
  <c r="A88" i="78" l="1"/>
  <c r="I88" i="78"/>
  <c r="A89" i="78" l="1"/>
  <c r="I89" i="78"/>
  <c r="A90" i="78" l="1"/>
  <c r="I90" i="78"/>
  <c r="A91" i="78" l="1"/>
  <c r="I91" i="78"/>
  <c r="A92" i="78" l="1"/>
  <c r="I92" i="78"/>
  <c r="A93" i="78" l="1"/>
  <c r="I93" i="78"/>
  <c r="A94" i="78" l="1"/>
  <c r="I94" i="78"/>
  <c r="A95" i="78" l="1"/>
  <c r="I95" i="78"/>
  <c r="A96" i="78" l="1"/>
  <c r="I96" i="78"/>
  <c r="A97" i="78" l="1"/>
  <c r="I97" i="78"/>
  <c r="I98" i="78" l="1"/>
  <c r="A98" i="78"/>
  <c r="I99" i="78" l="1"/>
  <c r="A99" i="78"/>
  <c r="A100" i="78" l="1"/>
  <c r="I100" i="78"/>
  <c r="A101" i="78" l="1"/>
  <c r="I101" i="78"/>
  <c r="A102" i="78" l="1"/>
  <c r="I102" i="78"/>
  <c r="A103" i="78" l="1"/>
  <c r="I103" i="78"/>
  <c r="A104" i="78" l="1"/>
  <c r="I104" i="78"/>
  <c r="A105" i="78" l="1"/>
  <c r="I105" i="78"/>
  <c r="A106" i="78" l="1"/>
  <c r="I106" i="78"/>
  <c r="A107" i="78" l="1"/>
  <c r="I107" i="78"/>
  <c r="A108" i="78" l="1"/>
  <c r="I108" i="78"/>
  <c r="I109" i="78" l="1"/>
  <c r="A109" i="78"/>
  <c r="I110" i="78" l="1"/>
  <c r="A110" i="78"/>
  <c r="A111" i="78" l="1"/>
  <c r="I111" i="78"/>
  <c r="I112" i="78" l="1"/>
  <c r="A112" i="78"/>
  <c r="A113" i="78" l="1"/>
  <c r="I113" i="78"/>
  <c r="A114" i="78" l="1"/>
  <c r="I114" i="78"/>
  <c r="A115" i="78" l="1"/>
  <c r="I115" i="78"/>
  <c r="I116" i="78" l="1"/>
  <c r="A116" i="78"/>
  <c r="I117" i="78" l="1"/>
  <c r="A117" i="78"/>
  <c r="A118" i="78" l="1"/>
  <c r="I118" i="78"/>
  <c r="A119" i="78" l="1"/>
  <c r="I119" i="78"/>
  <c r="I120" i="78" l="1"/>
  <c r="A120" i="78"/>
  <c r="A121" i="78" l="1"/>
  <c r="I121" i="78"/>
  <c r="A122" i="78" l="1"/>
  <c r="I122" i="78"/>
  <c r="I123" i="78" l="1"/>
  <c r="A123" i="78"/>
  <c r="I124" i="78" l="1"/>
  <c r="A124" i="78"/>
  <c r="I125" i="78" l="1"/>
  <c r="A125" i="78"/>
  <c r="I126" i="78" l="1"/>
  <c r="A126" i="78"/>
  <c r="A127" i="78" l="1"/>
  <c r="I127" i="78"/>
  <c r="A128" i="78" l="1"/>
  <c r="I128" i="78"/>
  <c r="A129" i="78" l="1"/>
  <c r="I129" i="78"/>
  <c r="I130" i="78" l="1"/>
  <c r="A130" i="78"/>
  <c r="A131" i="78" l="1"/>
  <c r="I131" i="78"/>
  <c r="I132" i="78" l="1"/>
  <c r="A132" i="78"/>
  <c r="I133" i="78" l="1"/>
  <c r="A133" i="78"/>
  <c r="I134" i="78" l="1"/>
  <c r="A134" i="78"/>
  <c r="I135" i="78" l="1"/>
  <c r="A135" i="78"/>
  <c r="I136" i="78" l="1"/>
  <c r="A136" i="78"/>
  <c r="A137" i="78" l="1"/>
  <c r="I137" i="78"/>
  <c r="I138" i="78" l="1"/>
  <c r="A138" i="78"/>
  <c r="I139" i="78" l="1"/>
  <c r="A139" i="78"/>
  <c r="I140" i="78" l="1"/>
  <c r="A140" i="78"/>
  <c r="I141" i="78" l="1"/>
  <c r="A141" i="78"/>
  <c r="A142" i="78" l="1"/>
  <c r="I142" i="78"/>
  <c r="A143" i="78" l="1"/>
  <c r="I143" i="78"/>
  <c r="A144" i="78" l="1"/>
  <c r="I144" i="78"/>
  <c r="I145" i="78" l="1"/>
  <c r="A145" i="78"/>
  <c r="A146" i="78" l="1"/>
  <c r="I146" i="78"/>
  <c r="I147" i="78" l="1"/>
  <c r="A147" i="78"/>
  <c r="A148" i="78" l="1"/>
  <c r="I148" i="78"/>
  <c r="A149" i="78" l="1"/>
  <c r="I149" i="78"/>
  <c r="I150" i="78" l="1"/>
  <c r="A150" i="78"/>
  <c r="I151" i="78" l="1"/>
  <c r="A151" i="78"/>
  <c r="A152" i="78" l="1"/>
  <c r="I152" i="78"/>
  <c r="I153" i="78" l="1"/>
  <c r="A153" i="78"/>
  <c r="A154" i="78" l="1"/>
  <c r="I154" i="78"/>
  <c r="I155" i="78" l="1"/>
  <c r="A155" i="78"/>
  <c r="A156" i="78" l="1"/>
  <c r="I156" i="78"/>
  <c r="I157" i="78" l="1"/>
  <c r="A157" i="78"/>
  <c r="I158" i="78" l="1"/>
  <c r="A158" i="78"/>
  <c r="A159" i="78" l="1"/>
  <c r="I159" i="78"/>
  <c r="I160" i="78" l="1"/>
  <c r="A160" i="78"/>
  <c r="A161" i="78" l="1"/>
  <c r="I161" i="78"/>
  <c r="A162" i="78" l="1"/>
  <c r="I162" i="78"/>
  <c r="I163" i="78" l="1"/>
  <c r="A163" i="78"/>
  <c r="A164" i="78" l="1"/>
  <c r="I164" i="78"/>
  <c r="A165" i="78" l="1"/>
  <c r="I165" i="78"/>
  <c r="I166" i="78" l="1"/>
  <c r="A166" i="78"/>
  <c r="I167" i="78" l="1"/>
  <c r="A167" i="78"/>
  <c r="A168" i="78" l="1"/>
  <c r="I168" i="78"/>
  <c r="I169" i="78" l="1"/>
  <c r="A169" i="78"/>
  <c r="I170" i="78" l="1"/>
  <c r="A170" i="78"/>
  <c r="A171" i="78" l="1"/>
  <c r="I171" i="78"/>
  <c r="A172" i="78" l="1"/>
  <c r="I172" i="78"/>
  <c r="I173" i="78" l="1"/>
  <c r="A173" i="78"/>
  <c r="I174" i="78" l="1"/>
  <c r="A174" i="78"/>
  <c r="I175" i="78" l="1"/>
  <c r="A175" i="78"/>
  <c r="A176" i="78" l="1"/>
  <c r="I176" i="78"/>
  <c r="A177" i="78" l="1"/>
  <c r="I177" i="78"/>
  <c r="A178" i="78" l="1"/>
  <c r="I178" i="78"/>
  <c r="A179" i="78" l="1"/>
  <c r="I179" i="78"/>
  <c r="I180" i="78" l="1"/>
  <c r="A180" i="78"/>
  <c r="A181" i="78" l="1"/>
  <c r="I181" i="78"/>
  <c r="I182" i="78" l="1"/>
  <c r="A182" i="78"/>
  <c r="A183" i="78" l="1"/>
  <c r="I183" i="78"/>
  <c r="A184" i="78" l="1"/>
  <c r="I184" i="78"/>
  <c r="A185" i="78" l="1"/>
  <c r="I185" i="78"/>
  <c r="I186" i="78" l="1"/>
  <c r="A186" i="78"/>
  <c r="I187" i="78" l="1"/>
  <c r="A187" i="78"/>
  <c r="A188" i="78" l="1"/>
  <c r="I188" i="78"/>
  <c r="I189" i="78" l="1"/>
  <c r="A189" i="78"/>
  <c r="I190" i="78" l="1"/>
  <c r="A190" i="78"/>
  <c r="A191" i="78" l="1"/>
  <c r="I191" i="78"/>
  <c r="I192" i="78" l="1"/>
  <c r="A192" i="78"/>
  <c r="I193" i="78" l="1"/>
  <c r="A193" i="78"/>
  <c r="I194" i="78" l="1"/>
  <c r="A194" i="78"/>
  <c r="I195" i="78" l="1"/>
  <c r="A195" i="78"/>
  <c r="A196" i="78" l="1"/>
  <c r="I196" i="78"/>
  <c r="A197" i="78" l="1"/>
  <c r="I197" i="78"/>
  <c r="I198" i="78" l="1"/>
  <c r="A198" i="78"/>
  <c r="I199" i="78" l="1"/>
  <c r="A199" i="78"/>
  <c r="I200" i="78" l="1"/>
  <c r="A200" i="78"/>
  <c r="I201" i="78" l="1"/>
  <c r="A201" i="78"/>
  <c r="I202" i="78" l="1"/>
  <c r="A202" i="78"/>
  <c r="I203" i="78" l="1"/>
  <c r="A203" i="78"/>
  <c r="A204" i="78" l="1"/>
  <c r="I204" i="78"/>
  <c r="I205" i="78" l="1"/>
  <c r="A205" i="78"/>
  <c r="I206" i="78" l="1"/>
  <c r="A206" i="78"/>
  <c r="I207" i="78" l="1"/>
  <c r="A207" i="78"/>
  <c r="I208" i="78" l="1"/>
  <c r="A208" i="78"/>
  <c r="A209" i="78" l="1"/>
  <c r="I209" i="78"/>
  <c r="I210" i="78" l="1"/>
  <c r="A210" i="78"/>
  <c r="I211" i="78" l="1"/>
  <c r="A211" i="78"/>
  <c r="A212" i="78" l="1"/>
  <c r="I212" i="78"/>
  <c r="A213" i="78" l="1"/>
  <c r="I213" i="78"/>
  <c r="I214" i="78" l="1"/>
  <c r="A214" i="78"/>
  <c r="I215" i="78" l="1"/>
  <c r="A215" i="78"/>
  <c r="A216" i="78" l="1"/>
  <c r="I216" i="78"/>
  <c r="I217" i="78" l="1"/>
  <c r="A217" i="78"/>
  <c r="I218" i="78" l="1"/>
  <c r="A218" i="78"/>
  <c r="I219" i="78" l="1"/>
  <c r="A219" i="78"/>
  <c r="I220" i="78" l="1"/>
  <c r="A220" i="78"/>
  <c r="A221" i="78" l="1"/>
  <c r="I221" i="78"/>
  <c r="A222" i="78" l="1"/>
  <c r="I222" i="78"/>
  <c r="I223" i="78" l="1"/>
  <c r="A223" i="78"/>
  <c r="I224" i="78" l="1"/>
  <c r="A224" i="78"/>
  <c r="I225" i="78" l="1"/>
  <c r="A225" i="78"/>
  <c r="I226" i="78" l="1"/>
  <c r="A226" i="78"/>
  <c r="I227" i="78" l="1"/>
  <c r="A227" i="78"/>
  <c r="A228" i="78" l="1"/>
  <c r="I228" i="78"/>
  <c r="A229" i="78" l="1"/>
  <c r="I229" i="78"/>
  <c r="A230" i="78" l="1"/>
  <c r="I230" i="78"/>
  <c r="I231" i="78" l="1"/>
  <c r="A231" i="78"/>
  <c r="I232" i="78" l="1"/>
  <c r="A232" i="78"/>
  <c r="A233" i="78" l="1"/>
  <c r="I233" i="78"/>
  <c r="I234" i="78" l="1"/>
  <c r="A234" i="78"/>
  <c r="I235" i="78" l="1"/>
  <c r="A235" i="78"/>
  <c r="I236" i="78" l="1"/>
  <c r="A236" i="78"/>
  <c r="I237" i="78" l="1"/>
  <c r="A237" i="78"/>
  <c r="I238" i="78" l="1"/>
  <c r="A238" i="78"/>
  <c r="A239" i="78" l="1"/>
  <c r="I239" i="78"/>
  <c r="A240" i="78" l="1"/>
  <c r="I240" i="78"/>
  <c r="A241" i="78" l="1"/>
  <c r="I241" i="78"/>
  <c r="A242" i="78" l="1"/>
  <c r="I242" i="78"/>
  <c r="A243" i="78" l="1"/>
  <c r="I243" i="78"/>
  <c r="A244" i="78" l="1"/>
  <c r="I244" i="78"/>
  <c r="A245" i="78" l="1"/>
  <c r="I245" i="78"/>
  <c r="A246" i="78" l="1"/>
  <c r="I246" i="78"/>
  <c r="I247" i="78" l="1"/>
  <c r="A247" i="78"/>
  <c r="A248" i="78" l="1"/>
  <c r="I248" i="78"/>
  <c r="A249" i="78" l="1"/>
  <c r="I249" i="78"/>
  <c r="A250" i="78" l="1"/>
  <c r="I250" i="78"/>
  <c r="I251" i="78" l="1"/>
  <c r="A251" i="78"/>
  <c r="A252" i="78" l="1"/>
  <c r="I252" i="78"/>
  <c r="I253" i="78" l="1"/>
  <c r="A253" i="78"/>
  <c r="A254" i="78" l="1"/>
  <c r="I254" i="78"/>
  <c r="A255" i="78" l="1"/>
  <c r="I255" i="78"/>
  <c r="I256" i="78" l="1"/>
  <c r="A256" i="78"/>
  <c r="A257" i="78" l="1"/>
  <c r="I257" i="78"/>
  <c r="I258" i="78" l="1"/>
  <c r="A258" i="78"/>
  <c r="I259" i="78" l="1"/>
  <c r="A259" i="78"/>
  <c r="A260" i="78" l="1"/>
  <c r="I260" i="78"/>
  <c r="A261" i="78" l="1"/>
  <c r="I261" i="78"/>
  <c r="I262" i="78" l="1"/>
  <c r="A262" i="78"/>
  <c r="A263" i="78" l="1"/>
  <c r="I263" i="78"/>
  <c r="I264" i="78" l="1"/>
  <c r="A264" i="78"/>
  <c r="A265" i="78" l="1"/>
  <c r="I265" i="78"/>
  <c r="A266" i="78" l="1"/>
  <c r="I266" i="78"/>
  <c r="A267" i="78" l="1"/>
  <c r="I267" i="78"/>
  <c r="I268" i="78" l="1"/>
  <c r="A268" i="78"/>
  <c r="I269" i="78" l="1"/>
  <c r="A269" i="78"/>
  <c r="A270" i="78" l="1"/>
  <c r="I270" i="78"/>
  <c r="A271" i="78" l="1"/>
  <c r="I271" i="78"/>
  <c r="A272" i="78" l="1"/>
  <c r="I272" i="78"/>
  <c r="I273" i="78" l="1"/>
  <c r="A273" i="78"/>
  <c r="I274" i="78" l="1"/>
  <c r="A274" i="78"/>
  <c r="I275" i="78" l="1"/>
  <c r="A275" i="78"/>
  <c r="A276" i="78" l="1"/>
  <c r="I276" i="78"/>
  <c r="A277" i="78" l="1"/>
  <c r="I277" i="78"/>
  <c r="A278" i="78" l="1"/>
  <c r="I278" i="78"/>
  <c r="I279" i="78" l="1"/>
  <c r="A279" i="78"/>
  <c r="I280" i="78" l="1"/>
  <c r="A280" i="78"/>
  <c r="I281" i="78" l="1"/>
  <c r="A281" i="78"/>
  <c r="I282" i="78" l="1"/>
  <c r="A282" i="78"/>
  <c r="I283" i="78" l="1"/>
  <c r="A283" i="78"/>
  <c r="I284" i="78" l="1"/>
  <c r="A284" i="78"/>
  <c r="I285" i="78" l="1"/>
  <c r="A285" i="78"/>
  <c r="I286" i="78" l="1"/>
  <c r="A286" i="78"/>
  <c r="I287" i="78" l="1"/>
  <c r="A287" i="78"/>
  <c r="A288" i="78" l="1"/>
  <c r="I288" i="78"/>
  <c r="I289" i="78" l="1"/>
  <c r="A289" i="78"/>
  <c r="I290" i="78" l="1"/>
  <c r="A290" i="78"/>
  <c r="I291" i="78" l="1"/>
  <c r="A291" i="78"/>
  <c r="A292" i="78" l="1"/>
  <c r="I292" i="78"/>
  <c r="A293" i="78" l="1"/>
  <c r="I293" i="78"/>
  <c r="A294" i="78" l="1"/>
  <c r="I294" i="78"/>
  <c r="A295" i="78" l="1"/>
  <c r="I295" i="78"/>
  <c r="I296" i="78" l="1"/>
  <c r="A296" i="78"/>
  <c r="A297" i="78" l="1"/>
  <c r="I297" i="78"/>
  <c r="I298" i="78" l="1"/>
  <c r="A298" i="78"/>
  <c r="I299" i="78" l="1"/>
  <c r="A299" i="78"/>
  <c r="I300" i="78" l="1"/>
  <c r="A300" i="78"/>
  <c r="I301" i="78" l="1"/>
  <c r="A301" i="78"/>
  <c r="I302" i="78" l="1"/>
  <c r="A302" i="78"/>
  <c r="I303" i="78" l="1"/>
  <c r="A303" i="78"/>
  <c r="A304" i="78" l="1"/>
  <c r="I304" i="78"/>
  <c r="I305" i="78" l="1"/>
  <c r="A305" i="78"/>
  <c r="A306" i="78" l="1"/>
  <c r="I306" i="78"/>
  <c r="A307" i="78" l="1"/>
  <c r="I307" i="78"/>
  <c r="I308" i="78" l="1"/>
  <c r="A308" i="78"/>
  <c r="A309" i="78" l="1"/>
  <c r="I309" i="78"/>
  <c r="A310" i="78" l="1"/>
  <c r="I310" i="78"/>
  <c r="A311" i="78" l="1"/>
  <c r="I311" i="78"/>
  <c r="A312" i="78" l="1"/>
  <c r="I312" i="78"/>
  <c r="A313" i="78" l="1"/>
  <c r="I313" i="78"/>
  <c r="I314" i="78" l="1"/>
  <c r="A314" i="78"/>
  <c r="A315" i="78" l="1"/>
  <c r="I315" i="78"/>
  <c r="I316" i="78" l="1"/>
  <c r="A316" i="78"/>
  <c r="I317" i="78" l="1"/>
  <c r="A317" i="78"/>
  <c r="I318" i="78" l="1"/>
  <c r="A318" i="78"/>
  <c r="A319" i="78" l="1"/>
  <c r="I319" i="78"/>
  <c r="I320" i="78" l="1"/>
  <c r="A320" i="78"/>
  <c r="I321" i="78" l="1"/>
  <c r="A321" i="78"/>
  <c r="I322" i="78" l="1"/>
  <c r="A322" i="78"/>
  <c r="I323" i="78" l="1"/>
  <c r="A323" i="78"/>
  <c r="A324" i="78" l="1"/>
  <c r="I324" i="78"/>
  <c r="I325" i="78" l="1"/>
  <c r="A325" i="78"/>
  <c r="A326" i="78" l="1"/>
  <c r="I326" i="78"/>
  <c r="A327" i="78" l="1"/>
  <c r="I327" i="78"/>
  <c r="A328" i="78" l="1"/>
  <c r="I328" i="78"/>
  <c r="I329" i="78" l="1"/>
  <c r="A329" i="78"/>
  <c r="I330" i="78" l="1"/>
  <c r="A330" i="78"/>
  <c r="I331" i="78" l="1"/>
  <c r="A331" i="78"/>
  <c r="A332" i="78" l="1"/>
  <c r="I332" i="78"/>
  <c r="I333" i="78" l="1"/>
  <c r="A333" i="78"/>
  <c r="I334" i="78" l="1"/>
  <c r="A334" i="78"/>
  <c r="I335" i="78" l="1"/>
  <c r="A335" i="78"/>
  <c r="I336" i="78" l="1"/>
  <c r="A336" i="78"/>
  <c r="I337" i="78" l="1"/>
  <c r="A337" i="78"/>
  <c r="I338" i="78" l="1"/>
  <c r="A338" i="78"/>
  <c r="I339" i="78" l="1"/>
  <c r="A339" i="78"/>
  <c r="I340" i="78" l="1"/>
  <c r="A340" i="78"/>
  <c r="I341" i="78" l="1"/>
  <c r="A341" i="78"/>
  <c r="A342" i="78" l="1"/>
  <c r="I342" i="78"/>
  <c r="I343" i="78" l="1"/>
  <c r="A343" i="78"/>
  <c r="A344" i="78" l="1"/>
  <c r="I344" i="78"/>
  <c r="A345" i="78" l="1"/>
  <c r="I345" i="78"/>
  <c r="A346" i="78" l="1"/>
  <c r="I346" i="78"/>
  <c r="A347" i="78" l="1"/>
  <c r="I347" i="78"/>
  <c r="I348" i="78" l="1"/>
  <c r="A348" i="78"/>
  <c r="I349" i="78" l="1"/>
  <c r="A349" i="78"/>
  <c r="I350" i="78" l="1"/>
  <c r="A350" i="78"/>
  <c r="A351" i="78" l="1"/>
  <c r="I351" i="78"/>
  <c r="A352" i="78" l="1"/>
  <c r="I352" i="78"/>
  <c r="I353" i="78" l="1"/>
  <c r="A353" i="78"/>
  <c r="A354" i="78" l="1"/>
  <c r="I354" i="78"/>
  <c r="I355" i="78" l="1"/>
  <c r="A355" i="78"/>
  <c r="A356" i="78" l="1"/>
  <c r="I356" i="78"/>
  <c r="I357" i="78" l="1"/>
  <c r="A357" i="78"/>
  <c r="A358" i="78" l="1"/>
  <c r="I358" i="78"/>
  <c r="I359" i="78" l="1"/>
  <c r="A359" i="78"/>
  <c r="I360" i="78" l="1"/>
  <c r="A360" i="78"/>
  <c r="I361" i="78" l="1"/>
  <c r="A361" i="78"/>
  <c r="I362" i="78" l="1"/>
  <c r="A362" i="78"/>
  <c r="I363" i="78" l="1"/>
  <c r="A363" i="78"/>
  <c r="A364" i="78" l="1"/>
  <c r="I364" i="78"/>
  <c r="A365" i="78" l="1"/>
  <c r="I365" i="78"/>
  <c r="A366" i="78" l="1"/>
  <c r="I366" i="78"/>
  <c r="A367" i="78" l="1"/>
  <c r="I367" i="78"/>
  <c r="I368" i="78" l="1"/>
  <c r="A368" i="78"/>
  <c r="A369" i="78" l="1"/>
  <c r="I369" i="78"/>
  <c r="I370" i="78" l="1"/>
  <c r="A370" i="78"/>
  <c r="I371" i="78" l="1"/>
  <c r="A371" i="78"/>
  <c r="A372" i="78" l="1"/>
  <c r="I372" i="78"/>
  <c r="A373" i="78" l="1"/>
  <c r="I373" i="78"/>
  <c r="I374" i="78" l="1"/>
  <c r="A374" i="78"/>
  <c r="I375" i="78" l="1"/>
  <c r="A375" i="78"/>
  <c r="A376" i="78" l="1"/>
  <c r="I376" i="78"/>
  <c r="I377" i="78" l="1"/>
  <c r="A377" i="78"/>
  <c r="I378" i="78" l="1"/>
  <c r="A378" i="78"/>
  <c r="I379" i="78" l="1"/>
  <c r="A379" i="78"/>
  <c r="A380" i="78" l="1"/>
  <c r="I380" i="78"/>
  <c r="A381" i="78" l="1"/>
  <c r="I381" i="78"/>
  <c r="A382" i="78" l="1"/>
  <c r="I382" i="78"/>
  <c r="I383" i="78" l="1"/>
  <c r="A383" i="78"/>
  <c r="I384" i="78" l="1"/>
  <c r="A384" i="78"/>
  <c r="I385" i="78" l="1"/>
  <c r="A385" i="78"/>
  <c r="A386" i="78" l="1"/>
  <c r="I386" i="78"/>
  <c r="I387" i="78" l="1"/>
  <c r="A387" i="78"/>
  <c r="A388" i="78" l="1"/>
  <c r="I388" i="78"/>
  <c r="I389" i="78" l="1"/>
  <c r="A389" i="78"/>
  <c r="A390" i="78" l="1"/>
  <c r="I390" i="78"/>
  <c r="I391" i="78" l="1"/>
  <c r="A391" i="78"/>
  <c r="I392" i="78" l="1"/>
  <c r="A392" i="78"/>
  <c r="I393" i="78" l="1"/>
  <c r="A393" i="78"/>
  <c r="I394" i="78" l="1"/>
  <c r="A394" i="78"/>
  <c r="I395" i="78" l="1"/>
  <c r="A395" i="78"/>
  <c r="I396" i="78" l="1"/>
  <c r="A396" i="78"/>
  <c r="I397" i="78" l="1"/>
  <c r="A397" i="78"/>
  <c r="A398" i="78" l="1"/>
  <c r="I398" i="78"/>
  <c r="A399" i="78" l="1"/>
  <c r="I399" i="78"/>
  <c r="I400" i="78" l="1"/>
  <c r="A400" i="78"/>
  <c r="I401" i="78" l="1"/>
  <c r="A401" i="78"/>
  <c r="I402" i="78" l="1"/>
  <c r="A402" i="78"/>
  <c r="I403" i="78" l="1"/>
  <c r="A403" i="78"/>
  <c r="I404" i="78" l="1"/>
  <c r="A404" i="78"/>
  <c r="I405" i="78" l="1"/>
  <c r="A405" i="78"/>
  <c r="I406" i="78" l="1"/>
  <c r="A406" i="78"/>
  <c r="I407" i="78" l="1"/>
  <c r="A407" i="78"/>
  <c r="I408" i="78" l="1"/>
  <c r="A408" i="78"/>
  <c r="A409" i="78" l="1"/>
  <c r="I409" i="78"/>
  <c r="I410" i="78" l="1"/>
  <c r="A410" i="78"/>
  <c r="A411" i="78" l="1"/>
  <c r="I411" i="78"/>
  <c r="I412" i="78" l="1"/>
  <c r="A412" i="78"/>
  <c r="I413" i="78" l="1"/>
  <c r="A413" i="78"/>
  <c r="A414" i="78" l="1"/>
  <c r="I414" i="78"/>
  <c r="A415" i="78" l="1"/>
  <c r="I415" i="78"/>
  <c r="I416" i="78" l="1"/>
  <c r="A416" i="78"/>
  <c r="I417" i="78" l="1"/>
  <c r="A417" i="78"/>
  <c r="A418" i="78" l="1"/>
  <c r="I418" i="78"/>
  <c r="A419" i="78" l="1"/>
  <c r="I419" i="78"/>
  <c r="A420" i="78" l="1"/>
  <c r="I420" i="78"/>
  <c r="I421" i="78" l="1"/>
  <c r="A421" i="78"/>
  <c r="I422" i="78" l="1"/>
  <c r="A422" i="78"/>
  <c r="I423" i="78" l="1"/>
  <c r="A423" i="78"/>
  <c r="A424" i="78" l="1"/>
  <c r="I424" i="78"/>
  <c r="I425" i="78" l="1"/>
  <c r="A425" i="78"/>
  <c r="A426" i="78" l="1"/>
  <c r="I426" i="78"/>
  <c r="I427" i="78" l="1"/>
  <c r="A427" i="78"/>
  <c r="I428" i="78" l="1"/>
  <c r="A428" i="78"/>
  <c r="I429" i="78" l="1"/>
  <c r="A429" i="78"/>
  <c r="I430" i="78" l="1"/>
  <c r="A430" i="78"/>
  <c r="I431" i="78" l="1"/>
  <c r="A431" i="78"/>
  <c r="I432" i="78" l="1"/>
  <c r="A432" i="78"/>
  <c r="A433" i="78" l="1"/>
  <c r="I433" i="78"/>
  <c r="I434" i="78" l="1"/>
  <c r="A434" i="78"/>
  <c r="I435" i="78" l="1"/>
  <c r="A435" i="78"/>
  <c r="I436" i="78" l="1"/>
  <c r="A436" i="78"/>
  <c r="A437" i="78" l="1"/>
  <c r="I437" i="78"/>
  <c r="A438" i="78" l="1"/>
  <c r="I438" i="78"/>
  <c r="I439" i="78" l="1"/>
  <c r="A439" i="78"/>
  <c r="I440" i="78" l="1"/>
  <c r="A440" i="78"/>
  <c r="I441" i="78" l="1"/>
  <c r="A441" i="78"/>
  <c r="A442" i="78" l="1"/>
  <c r="I442" i="78"/>
  <c r="I443" i="78" l="1"/>
  <c r="A443" i="78"/>
  <c r="I444" i="78" l="1"/>
  <c r="A444" i="78"/>
  <c r="I445" i="78" l="1"/>
  <c r="A445" i="78"/>
  <c r="I446" i="78" l="1"/>
  <c r="A446" i="78"/>
  <c r="A447" i="78" l="1"/>
  <c r="I447" i="78"/>
  <c r="I448" i="78" l="1"/>
  <c r="A448" i="78"/>
  <c r="I449" i="78" l="1"/>
  <c r="A449" i="78"/>
  <c r="I450" i="78" l="1"/>
  <c r="A450" i="78"/>
  <c r="I451" i="78" l="1"/>
  <c r="A451" i="78"/>
  <c r="I452" i="78" l="1"/>
  <c r="A452" i="78"/>
  <c r="I453" i="78" l="1"/>
  <c r="A453" i="78"/>
  <c r="I454" i="78" l="1"/>
  <c r="A454" i="78"/>
  <c r="I455" i="78" l="1"/>
  <c r="A455" i="78"/>
  <c r="A456" i="78" l="1"/>
  <c r="I456" i="78"/>
  <c r="I457" i="78" l="1"/>
  <c r="A457" i="78"/>
  <c r="I458" i="78" l="1"/>
  <c r="A458" i="78"/>
  <c r="I459" i="78" l="1"/>
  <c r="A459" i="78"/>
  <c r="A460" i="78" l="1"/>
  <c r="I460" i="78"/>
  <c r="I461" i="78" l="1"/>
  <c r="A461" i="78"/>
  <c r="I462" i="78" l="1"/>
  <c r="A462" i="78"/>
  <c r="A463" i="78" l="1"/>
  <c r="I463" i="78"/>
  <c r="A464" i="78" l="1"/>
  <c r="I464" i="78"/>
  <c r="I465" i="78" l="1"/>
  <c r="A465" i="78"/>
  <c r="I466" i="78" l="1"/>
  <c r="A466" i="78"/>
  <c r="I467" i="78" l="1"/>
  <c r="A467" i="78"/>
  <c r="I468" i="78" l="1"/>
  <c r="A468" i="78"/>
  <c r="I469" i="78" l="1"/>
  <c r="A469" i="78"/>
  <c r="I470" i="78" l="1"/>
  <c r="A470" i="78"/>
  <c r="I471" i="78" l="1"/>
  <c r="A471" i="78"/>
  <c r="I472" i="78" l="1"/>
  <c r="A472" i="78"/>
  <c r="I473" i="78" l="1"/>
  <c r="A473" i="78"/>
  <c r="I474" i="78" l="1"/>
  <c r="A474" i="78"/>
  <c r="I475" i="78" l="1"/>
  <c r="A475" i="78"/>
  <c r="A476" i="78" l="1"/>
  <c r="I476" i="78"/>
  <c r="I477" i="78" l="1"/>
  <c r="A477" i="78"/>
  <c r="I478" i="78" l="1"/>
  <c r="A478" i="78"/>
  <c r="I479" i="78" l="1"/>
  <c r="A479" i="78"/>
  <c r="A480" i="78" l="1"/>
  <c r="I480" i="78"/>
  <c r="A481" i="78" l="1"/>
  <c r="I481" i="78"/>
  <c r="I482" i="78" l="1"/>
  <c r="A482" i="78"/>
  <c r="I483" i="78" l="1"/>
  <c r="A483" i="78"/>
  <c r="I484" i="78" l="1"/>
  <c r="A484" i="78"/>
  <c r="A485" i="78" l="1"/>
  <c r="I485" i="78"/>
  <c r="I486" i="78" l="1"/>
  <c r="A486" i="78"/>
  <c r="I487" i="78" l="1"/>
  <c r="A487" i="78"/>
  <c r="I488" i="78" l="1"/>
  <c r="A488" i="78"/>
  <c r="A489" i="78" l="1"/>
  <c r="I489" i="78"/>
  <c r="I490" i="78" l="1"/>
  <c r="A490" i="78"/>
  <c r="A491" i="78" l="1"/>
  <c r="I491" i="78"/>
  <c r="I492" i="78" l="1"/>
  <c r="A492" i="78"/>
  <c r="I493" i="78" l="1"/>
  <c r="A493" i="78"/>
  <c r="I494" i="78" l="1"/>
  <c r="A494" i="78"/>
  <c r="I495" i="78" l="1"/>
  <c r="A495" i="78"/>
  <c r="I496" i="78" l="1"/>
  <c r="A496" i="78"/>
  <c r="A497" i="78" l="1"/>
  <c r="I497" i="78"/>
  <c r="A498" i="78" l="1"/>
  <c r="I498" i="78"/>
  <c r="A499" i="78" l="1"/>
  <c r="I499" i="78"/>
  <c r="I500" i="78" l="1"/>
  <c r="A500" i="78"/>
  <c r="I501" i="78" l="1"/>
  <c r="A501" i="78"/>
  <c r="I502" i="78" l="1"/>
  <c r="A502" i="78"/>
  <c r="I503" i="78" l="1"/>
  <c r="A503" i="78"/>
  <c r="A504" i="78" l="1"/>
  <c r="I504" i="78"/>
  <c r="I505" i="78" l="1"/>
  <c r="A505" i="78"/>
  <c r="I506" i="78" l="1"/>
  <c r="A506" i="78"/>
  <c r="I507" i="78" l="1"/>
  <c r="A507" i="78"/>
  <c r="I508" i="78" l="1"/>
  <c r="A508" i="78"/>
  <c r="I509" i="78" l="1"/>
  <c r="A509" i="78"/>
  <c r="A510" i="78" l="1"/>
  <c r="I510" i="78"/>
  <c r="I511" i="78" l="1"/>
  <c r="A511" i="78"/>
  <c r="I512" i="78" l="1"/>
  <c r="A512" i="78"/>
  <c r="I513" i="78" l="1"/>
  <c r="A513" i="78"/>
  <c r="I514" i="78" l="1"/>
  <c r="A514" i="78"/>
  <c r="A515" i="78" l="1"/>
  <c r="I515" i="78"/>
  <c r="A516" i="78" l="1"/>
  <c r="I516" i="78"/>
  <c r="I517" i="78" l="1"/>
  <c r="A517" i="78"/>
  <c r="I518" i="78" l="1"/>
  <c r="A518" i="78"/>
  <c r="I519" i="78" l="1"/>
  <c r="A519" i="78"/>
  <c r="A520" i="78" l="1"/>
  <c r="I520" i="78"/>
  <c r="I521" i="78" l="1"/>
  <c r="A521" i="78"/>
  <c r="A522" i="78" l="1"/>
  <c r="I522" i="78"/>
  <c r="I523" i="78" l="1"/>
  <c r="A523" i="78"/>
  <c r="A524" i="78" l="1"/>
  <c r="I524" i="78"/>
  <c r="A525" i="78" l="1"/>
  <c r="I525" i="78"/>
  <c r="A526" i="78" l="1"/>
  <c r="I526" i="78"/>
  <c r="I527" i="78" l="1"/>
  <c r="A527" i="78"/>
  <c r="I528" i="78" l="1"/>
  <c r="A528" i="78"/>
  <c r="A529" i="78" l="1"/>
  <c r="I529" i="78"/>
  <c r="A530" i="78" l="1"/>
  <c r="I530" i="78"/>
  <c r="A531" i="78" l="1"/>
  <c r="I531" i="78"/>
  <c r="A532" i="78" l="1"/>
  <c r="I532" i="78"/>
  <c r="A533" i="78" l="1"/>
  <c r="I533" i="78"/>
  <c r="I534" i="78" l="1"/>
  <c r="A534" i="78"/>
  <c r="I535" i="78" l="1"/>
  <c r="A535" i="78"/>
  <c r="A536" i="78" l="1"/>
  <c r="I536" i="78"/>
  <c r="A537" i="78" l="1"/>
  <c r="I537" i="78"/>
  <c r="A538" i="78" l="1"/>
  <c r="I538" i="78"/>
  <c r="I539" i="78" l="1"/>
  <c r="A539" i="78"/>
  <c r="I540" i="78" l="1"/>
  <c r="A540" i="78"/>
  <c r="I541" i="78" l="1"/>
  <c r="A541" i="78"/>
  <c r="I542" i="78" l="1"/>
  <c r="A542" i="78"/>
  <c r="I543" i="78" l="1"/>
  <c r="A543" i="78"/>
  <c r="I544" i="78" l="1"/>
  <c r="A544" i="78"/>
  <c r="I545" i="78" l="1"/>
  <c r="A545" i="78"/>
  <c r="I546" i="78" l="1"/>
  <c r="A546" i="78"/>
  <c r="A547" i="78" l="1"/>
  <c r="I547" i="78"/>
  <c r="A548" i="78" l="1"/>
  <c r="I548" i="78"/>
  <c r="A549" i="78" l="1"/>
  <c r="I549" i="78"/>
  <c r="A550" i="78" l="1"/>
  <c r="I550" i="78"/>
  <c r="I551" i="78" l="1"/>
  <c r="A551" i="78"/>
  <c r="I552" i="78" l="1"/>
  <c r="A552" i="78"/>
  <c r="A553" i="78" l="1"/>
  <c r="I553" i="78"/>
  <c r="A554" i="78" l="1"/>
  <c r="I554" i="78"/>
  <c r="I555" i="78" l="1"/>
  <c r="A555" i="78"/>
  <c r="A556" i="78" l="1"/>
  <c r="I556" i="78"/>
  <c r="I557" i="78" l="1"/>
  <c r="A557" i="78"/>
  <c r="I558" i="78" l="1"/>
  <c r="A558" i="78"/>
  <c r="I559" i="78" l="1"/>
  <c r="A559" i="78"/>
  <c r="I560" i="78" l="1"/>
  <c r="A560" i="78"/>
  <c r="I561" i="78" l="1"/>
  <c r="A561" i="78"/>
  <c r="I562" i="78" l="1"/>
  <c r="A562" i="78"/>
  <c r="I563" i="78" l="1"/>
  <c r="A563" i="78"/>
  <c r="A564" i="78" l="1"/>
  <c r="I564" i="78"/>
  <c r="I565" i="78" l="1"/>
  <c r="A565" i="78"/>
  <c r="A566" i="78" l="1"/>
  <c r="I566" i="78"/>
  <c r="A567" i="78" l="1"/>
  <c r="I567" i="78"/>
  <c r="A568" i="78" l="1"/>
  <c r="I568" i="78"/>
  <c r="A569" i="78" l="1"/>
  <c r="I569" i="78"/>
  <c r="I570" i="78" l="1"/>
  <c r="A570" i="78"/>
  <c r="I571" i="78" l="1"/>
  <c r="A571" i="78"/>
  <c r="I572" i="78" l="1"/>
  <c r="A572" i="78"/>
  <c r="A573" i="78" l="1"/>
  <c r="I573" i="78"/>
  <c r="A574" i="78" l="1"/>
  <c r="I574" i="78"/>
  <c r="I575" i="78" l="1"/>
  <c r="A575" i="78"/>
  <c r="A576" i="78" l="1"/>
  <c r="I576" i="78"/>
  <c r="I577" i="78" l="1"/>
  <c r="A577" i="78"/>
  <c r="I578" i="78" l="1"/>
  <c r="A578" i="78"/>
  <c r="I579" i="78" l="1"/>
  <c r="A579" i="78"/>
  <c r="I580" i="78" l="1"/>
  <c r="A580" i="78"/>
  <c r="I581" i="78" l="1"/>
  <c r="A581" i="78"/>
  <c r="I582" i="78" l="1"/>
  <c r="A582" i="78"/>
  <c r="A583" i="78" l="1"/>
  <c r="I583" i="78"/>
  <c r="A584" i="78" l="1"/>
  <c r="I584" i="78"/>
  <c r="I585" i="78" l="1"/>
  <c r="A585" i="78"/>
  <c r="I586" i="78" l="1"/>
  <c r="A586" i="78"/>
  <c r="A587" i="78" l="1"/>
  <c r="I587" i="78"/>
  <c r="I588" i="78" l="1"/>
  <c r="A588" i="78"/>
  <c r="I589" i="78" l="1"/>
  <c r="A589" i="78"/>
  <c r="I590" i="78" l="1"/>
  <c r="A590" i="78"/>
  <c r="A591" i="78" l="1"/>
  <c r="I591" i="78"/>
  <c r="I592" i="78" l="1"/>
  <c r="A592" i="78"/>
  <c r="A593" i="78" l="1"/>
  <c r="I593" i="78"/>
  <c r="I594" i="78" l="1"/>
  <c r="A594" i="78"/>
  <c r="A595" i="78" l="1"/>
  <c r="I595" i="78"/>
  <c r="I596" i="78" l="1"/>
  <c r="A596" i="78"/>
  <c r="I597" i="78" l="1"/>
  <c r="A597" i="78"/>
  <c r="I598" i="78" l="1"/>
  <c r="A598" i="78"/>
  <c r="A599" i="78" l="1"/>
  <c r="I599" i="78"/>
  <c r="A600" i="78" l="1"/>
  <c r="I600" i="78"/>
  <c r="A601" i="78" l="1"/>
  <c r="I601" i="78"/>
  <c r="A602" i="78" l="1"/>
  <c r="I602" i="78"/>
  <c r="A603" i="78" l="1"/>
  <c r="I603" i="78"/>
  <c r="A604" i="78" l="1"/>
  <c r="I604" i="78"/>
  <c r="A605" i="78" l="1"/>
  <c r="I605" i="78"/>
  <c r="A606" i="78" l="1"/>
  <c r="I606" i="78"/>
  <c r="A607" i="78" l="1"/>
  <c r="I607" i="78"/>
  <c r="I608" i="78" l="1"/>
  <c r="A608" i="78"/>
  <c r="A609" i="78" l="1"/>
  <c r="I609" i="78"/>
  <c r="I610" i="78" l="1"/>
  <c r="A610" i="78"/>
  <c r="A611" i="78" l="1"/>
  <c r="I611" i="78"/>
  <c r="I612" i="78" l="1"/>
  <c r="A612" i="78"/>
  <c r="I613" i="78" l="1"/>
  <c r="A613" i="78"/>
  <c r="A614" i="78" l="1"/>
  <c r="I614" i="78"/>
  <c r="I615" i="78" l="1"/>
  <c r="A615" i="78"/>
  <c r="A616" i="78" l="1"/>
  <c r="I616" i="78"/>
  <c r="A617" i="78" l="1"/>
  <c r="I617" i="78"/>
  <c r="A618" i="78" l="1"/>
  <c r="I618" i="78"/>
  <c r="I619" i="78" l="1"/>
  <c r="A619" i="78"/>
  <c r="I620" i="78" l="1"/>
  <c r="A620" i="78"/>
  <c r="I621" i="78" l="1"/>
  <c r="A621" i="78"/>
  <c r="A622" i="78" l="1"/>
  <c r="I622" i="78"/>
  <c r="I623" i="78" l="1"/>
  <c r="A623" i="78"/>
  <c r="A624" i="78" l="1"/>
  <c r="I624" i="78"/>
  <c r="I625" i="78" l="1"/>
  <c r="A625" i="78"/>
  <c r="I626" i="78" l="1"/>
  <c r="A626" i="78"/>
  <c r="I627" i="78" l="1"/>
  <c r="A627" i="78"/>
  <c r="A628" i="78" l="1"/>
  <c r="I628" i="78"/>
  <c r="I629" i="78" l="1"/>
  <c r="A629" i="78"/>
  <c r="A630" i="78" l="1"/>
  <c r="I630" i="78"/>
  <c r="I631" i="78" l="1"/>
  <c r="A631" i="78"/>
  <c r="A632" i="78" l="1"/>
  <c r="I632" i="78"/>
  <c r="I633" i="78" l="1"/>
  <c r="A633" i="78"/>
  <c r="A634" i="78" l="1"/>
  <c r="I634" i="78"/>
  <c r="A635" i="78" l="1"/>
  <c r="I635" i="78"/>
  <c r="I636" i="78" l="1"/>
  <c r="A636" i="78"/>
  <c r="A637" i="78" l="1"/>
  <c r="I637" i="78"/>
  <c r="A638" i="78" l="1"/>
  <c r="I638" i="78"/>
  <c r="I639" i="78" l="1"/>
  <c r="A639" i="78"/>
  <c r="I640" i="78" l="1"/>
  <c r="A640" i="78"/>
  <c r="I641" i="78" l="1"/>
  <c r="A641" i="78"/>
  <c r="I642" i="78" l="1"/>
  <c r="A642" i="78"/>
  <c r="I643" i="78" l="1"/>
  <c r="A643" i="78"/>
  <c r="I644" i="78" l="1"/>
  <c r="A644" i="78"/>
  <c r="I645" i="78" l="1"/>
  <c r="A645" i="78"/>
  <c r="I646" i="78" l="1"/>
  <c r="A646" i="78"/>
  <c r="I647" i="78" l="1"/>
  <c r="A647" i="78"/>
  <c r="A648" i="78" l="1"/>
  <c r="I648" i="78"/>
  <c r="I649" i="78" l="1"/>
  <c r="A649" i="78"/>
  <c r="I650" i="78" l="1"/>
  <c r="A650" i="78"/>
  <c r="I651" i="78" l="1"/>
  <c r="A651" i="78"/>
  <c r="I652" i="78" l="1"/>
  <c r="A652" i="78"/>
  <c r="A653" i="78" l="1"/>
  <c r="I653" i="78"/>
  <c r="A654" i="78" l="1"/>
  <c r="I654" i="78"/>
  <c r="A655" i="78" l="1"/>
  <c r="I655" i="78"/>
  <c r="I656" i="78" l="1"/>
  <c r="A656" i="78"/>
  <c r="A657" i="78" l="1"/>
  <c r="I657" i="78"/>
  <c r="I658" i="78" l="1"/>
  <c r="A658" i="78"/>
  <c r="A659" i="78" l="1"/>
  <c r="I659" i="78"/>
  <c r="A660" i="78" l="1"/>
  <c r="I660" i="78"/>
  <c r="I661" i="78" l="1"/>
  <c r="A661" i="78"/>
  <c r="I662" i="78" l="1"/>
  <c r="A662" i="78"/>
  <c r="I663" i="78" l="1"/>
  <c r="A663" i="78"/>
  <c r="I664" i="78" l="1"/>
  <c r="A664" i="78"/>
  <c r="I665" i="78" l="1"/>
  <c r="A665" i="78"/>
  <c r="A666" i="78" l="1"/>
  <c r="I666" i="78"/>
  <c r="I667" i="78" l="1"/>
  <c r="A667" i="78"/>
  <c r="I668" i="78" l="1"/>
  <c r="A668" i="78"/>
  <c r="A669" i="78" l="1"/>
  <c r="I669" i="78"/>
  <c r="A670" i="78" l="1"/>
  <c r="I670" i="78"/>
  <c r="A671" i="78" l="1"/>
  <c r="I671" i="78"/>
  <c r="A672" i="78" l="1"/>
  <c r="I672" i="78"/>
  <c r="A673" i="78" l="1"/>
  <c r="I673" i="78"/>
  <c r="A674" i="78" l="1"/>
  <c r="I674" i="78"/>
  <c r="I675" i="78" l="1"/>
  <c r="A675" i="78"/>
  <c r="I676" i="78" l="1"/>
  <c r="A676" i="78"/>
  <c r="I677" i="78" l="1"/>
  <c r="A677" i="78"/>
  <c r="I678" i="78" l="1"/>
  <c r="A678" i="78"/>
  <c r="A679" i="78" l="1"/>
  <c r="I679" i="78"/>
  <c r="I680" i="78" l="1"/>
  <c r="A680" i="78"/>
  <c r="I681" i="78" l="1"/>
  <c r="A681" i="78"/>
  <c r="A682" i="78" l="1"/>
  <c r="I682" i="78"/>
  <c r="I683" i="78" l="1"/>
  <c r="A683" i="78"/>
  <c r="I684" i="78" l="1"/>
  <c r="A684" i="78"/>
  <c r="A685" i="78" l="1"/>
  <c r="I685" i="78"/>
  <c r="I686" i="78" l="1"/>
  <c r="A686" i="78"/>
  <c r="I687" i="78" l="1"/>
  <c r="A687" i="78"/>
  <c r="I688" i="78" l="1"/>
  <c r="A688" i="78"/>
  <c r="A689" i="78" l="1"/>
  <c r="I689" i="78"/>
  <c r="A690" i="78" l="1"/>
  <c r="I690" i="78"/>
  <c r="A691" i="78" l="1"/>
  <c r="I691" i="78"/>
  <c r="I692" i="78" l="1"/>
  <c r="A692" i="78"/>
  <c r="A693" i="78" l="1"/>
  <c r="I693" i="78"/>
  <c r="I694" i="78" l="1"/>
  <c r="A694" i="78"/>
  <c r="I695" i="78" l="1"/>
  <c r="A695" i="78"/>
  <c r="A696" i="78" l="1"/>
  <c r="I696" i="78"/>
  <c r="I697" i="78" l="1"/>
  <c r="A697" i="78"/>
  <c r="I698" i="78" l="1"/>
  <c r="A698" i="78"/>
  <c r="A699" i="78" l="1"/>
  <c r="I699" i="78"/>
  <c r="I700" i="78" l="1"/>
  <c r="A700" i="78"/>
  <c r="I701" i="78" l="1"/>
  <c r="A701" i="78"/>
  <c r="A702" i="78" l="1"/>
  <c r="I702" i="78"/>
  <c r="A703" i="78" l="1"/>
  <c r="I703" i="78"/>
  <c r="I704" i="78" l="1"/>
  <c r="A704" i="78"/>
  <c r="I705" i="78" l="1"/>
  <c r="A705" i="78"/>
  <c r="I706" i="78" l="1"/>
  <c r="A706" i="78"/>
  <c r="I707" i="78" l="1"/>
  <c r="A707" i="78"/>
  <c r="I708" i="78" l="1"/>
  <c r="A708" i="78"/>
  <c r="I709" i="78" l="1"/>
  <c r="A709" i="78"/>
  <c r="A710" i="78" l="1"/>
  <c r="I710" i="78"/>
  <c r="A711" i="78" l="1"/>
  <c r="I711" i="78"/>
  <c r="I712" i="78" l="1"/>
  <c r="A712" i="78"/>
  <c r="I713" i="78" l="1"/>
  <c r="A713" i="78"/>
  <c r="A714" i="78" l="1"/>
  <c r="I714" i="78"/>
  <c r="A715" i="78" l="1"/>
  <c r="I715" i="78"/>
  <c r="I716" i="78" l="1"/>
  <c r="A716" i="78"/>
  <c r="I717" i="78" l="1"/>
  <c r="A717" i="78"/>
  <c r="I718" i="78" l="1"/>
  <c r="A718" i="78"/>
  <c r="I719" i="78" l="1"/>
  <c r="A719" i="78"/>
  <c r="I720" i="78" l="1"/>
  <c r="A720" i="78"/>
  <c r="I721" i="78" l="1"/>
  <c r="A721" i="78"/>
  <c r="I722" i="78" l="1"/>
  <c r="A722" i="78"/>
  <c r="A723" i="78" l="1"/>
  <c r="I723" i="78"/>
  <c r="I724" i="78" l="1"/>
  <c r="A724" i="78"/>
  <c r="I725" i="78" l="1"/>
  <c r="A725" i="78"/>
  <c r="A726" i="78" l="1"/>
  <c r="I726" i="78"/>
  <c r="I727" i="78" l="1"/>
  <c r="A727" i="78"/>
  <c r="A728" i="78" l="1"/>
  <c r="I728" i="78"/>
  <c r="A729" i="78" l="1"/>
  <c r="I729" i="78"/>
  <c r="A730" i="78" l="1"/>
  <c r="I730" i="78"/>
  <c r="I731" i="78" l="1"/>
  <c r="A731" i="78"/>
  <c r="I732" i="78" l="1"/>
  <c r="A732" i="78"/>
  <c r="I733" i="78" l="1"/>
  <c r="A733" i="78"/>
  <c r="I734" i="78" l="1"/>
  <c r="A734" i="78"/>
  <c r="A735" i="78" l="1"/>
  <c r="I735" i="78"/>
  <c r="I736" i="78" l="1"/>
  <c r="A736" i="78"/>
  <c r="I737" i="78" l="1"/>
  <c r="A737" i="78"/>
  <c r="A738" i="78" l="1"/>
  <c r="I738" i="78"/>
  <c r="I739" i="78" l="1"/>
  <c r="A739" i="78"/>
  <c r="A740" i="78" l="1"/>
  <c r="I740" i="78"/>
  <c r="I741" i="78" l="1"/>
  <c r="A741" i="78"/>
  <c r="A742" i="78" l="1"/>
  <c r="I742" i="78"/>
  <c r="I743" i="78" l="1"/>
  <c r="A743" i="78"/>
  <c r="I744" i="78" l="1"/>
  <c r="A744" i="78"/>
  <c r="A745" i="78" l="1"/>
  <c r="I745" i="78"/>
  <c r="A746" i="78" l="1"/>
  <c r="I746" i="78"/>
  <c r="I747" i="78" l="1"/>
  <c r="A747" i="78"/>
  <c r="I748" i="78" l="1"/>
  <c r="A748" i="78"/>
  <c r="I749" i="78" l="1"/>
  <c r="A749" i="78"/>
  <c r="I750" i="78" l="1"/>
  <c r="A750" i="78"/>
  <c r="A751" i="78" l="1"/>
  <c r="I751" i="78"/>
  <c r="I752" i="78" l="1"/>
  <c r="A752" i="78"/>
  <c r="A753" i="78" l="1"/>
  <c r="I753" i="78"/>
  <c r="I754" i="78" l="1"/>
  <c r="A754" i="78"/>
  <c r="I755" i="78" l="1"/>
  <c r="A755" i="78"/>
  <c r="A756" i="78" l="1"/>
  <c r="I756" i="78"/>
  <c r="A757" i="78" l="1"/>
  <c r="I757" i="78"/>
  <c r="I758" i="78" l="1"/>
  <c r="A758" i="78"/>
  <c r="A759" i="78" l="1"/>
  <c r="I759" i="78"/>
  <c r="I760" i="78" l="1"/>
  <c r="A760" i="78"/>
  <c r="I761" i="78" l="1"/>
  <c r="A761" i="78"/>
  <c r="I762" i="78" l="1"/>
  <c r="A762" i="78"/>
  <c r="I763" i="78" l="1"/>
  <c r="A763" i="78"/>
  <c r="A764" i="78" l="1"/>
  <c r="I764" i="78"/>
  <c r="A765" i="78" l="1"/>
  <c r="I765" i="78"/>
  <c r="A766" i="78" l="1"/>
  <c r="I766" i="78"/>
  <c r="I767" i="78" l="1"/>
  <c r="A767" i="78"/>
  <c r="I768" i="78" l="1"/>
  <c r="A768" i="78"/>
  <c r="A769" i="78" l="1"/>
  <c r="I769" i="78"/>
  <c r="I770" i="78" l="1"/>
  <c r="A770" i="78"/>
  <c r="I771" i="78" l="1"/>
  <c r="A771" i="78"/>
  <c r="I772" i="78" l="1"/>
  <c r="A772" i="78"/>
  <c r="I773" i="78" l="1"/>
  <c r="A773" i="78"/>
  <c r="I774" i="78" l="1"/>
  <c r="A774" i="78"/>
  <c r="I775" i="78" l="1"/>
  <c r="A775" i="78"/>
  <c r="I776" i="78" l="1"/>
  <c r="A776" i="78"/>
  <c r="A777" i="78" l="1"/>
  <c r="I777" i="78"/>
  <c r="A778" i="78" l="1"/>
  <c r="I778" i="78"/>
  <c r="I779" i="78" l="1"/>
  <c r="A779" i="78"/>
  <c r="A780" i="78" l="1"/>
  <c r="I780" i="78"/>
  <c r="A781" i="78" l="1"/>
  <c r="I781" i="78"/>
  <c r="A782" i="78" l="1"/>
  <c r="I782" i="78"/>
  <c r="A783" i="78" l="1"/>
  <c r="I783" i="78"/>
  <c r="I784" i="78" l="1"/>
  <c r="A784" i="78"/>
  <c r="I785" i="78" l="1"/>
  <c r="A785" i="78"/>
  <c r="I786" i="78" l="1"/>
  <c r="A786" i="78"/>
  <c r="I787" i="78" l="1"/>
  <c r="A787" i="78"/>
  <c r="I788" i="78" l="1"/>
  <c r="A788" i="78"/>
  <c r="I789" i="78" l="1"/>
  <c r="A789" i="78"/>
  <c r="A790" i="78" l="1"/>
  <c r="I790" i="78"/>
  <c r="A791" i="78" l="1"/>
  <c r="I791" i="78"/>
  <c r="A792" i="78" l="1"/>
  <c r="I792" i="78"/>
  <c r="I793" i="78" l="1"/>
  <c r="A793" i="78"/>
  <c r="A794" i="78" l="1"/>
  <c r="I794" i="78"/>
  <c r="A795" i="78" l="1"/>
  <c r="I795" i="78"/>
  <c r="I796" i="78" l="1"/>
  <c r="A796" i="78"/>
  <c r="I797" i="78" l="1"/>
  <c r="A797" i="78"/>
  <c r="A798" i="78" l="1"/>
  <c r="I798" i="78"/>
  <c r="A799" i="78" l="1"/>
  <c r="I799" i="78"/>
  <c r="A800" i="78" l="1"/>
  <c r="I800" i="78"/>
  <c r="I801" i="78" l="1"/>
  <c r="A801" i="78"/>
  <c r="I802" i="78" l="1"/>
  <c r="A802" i="78"/>
  <c r="I803" i="78" l="1"/>
  <c r="A803" i="78"/>
  <c r="I804" i="78" l="1"/>
  <c r="A804" i="78"/>
  <c r="I805" i="78" l="1"/>
  <c r="A805" i="78"/>
  <c r="I806" i="78" l="1"/>
  <c r="A806" i="78"/>
  <c r="A807" i="78" l="1"/>
  <c r="I807" i="78"/>
  <c r="I808" i="78" l="1"/>
  <c r="A808" i="78"/>
  <c r="I809" i="78" l="1"/>
  <c r="A809" i="78"/>
  <c r="A810" i="78" l="1"/>
  <c r="I810" i="78"/>
  <c r="I811" i="78" l="1"/>
  <c r="A811" i="78"/>
  <c r="I812" i="78" l="1"/>
  <c r="A812" i="78"/>
  <c r="A813" i="78" l="1"/>
  <c r="I813" i="78"/>
  <c r="I814" i="78" l="1"/>
  <c r="A814" i="78"/>
  <c r="A815" i="78" l="1"/>
  <c r="I815" i="78"/>
  <c r="I816" i="78" l="1"/>
  <c r="A816" i="78"/>
  <c r="A4" i="77"/>
  <c r="A5" i="77" s="1"/>
  <c r="A6" i="77" s="1"/>
  <c r="A7" i="77" s="1"/>
  <c r="A9" i="77" s="1"/>
  <c r="A10" i="77" s="1"/>
  <c r="A11" i="77" s="1"/>
  <c r="A14" i="77" s="1"/>
  <c r="A16" i="77" s="1"/>
  <c r="A17" i="77" s="1"/>
  <c r="A18" i="77" s="1"/>
  <c r="A19" i="77" s="1"/>
  <c r="A20" i="77" s="1"/>
  <c r="A22" i="77" s="1"/>
  <c r="A23" i="77" s="1"/>
  <c r="A24" i="77" s="1"/>
  <c r="C14" i="77"/>
  <c r="D14" i="77" s="1"/>
  <c r="I28" i="77"/>
  <c r="C57" i="77"/>
  <c r="D57" i="77" s="1"/>
  <c r="I59" i="77"/>
  <c r="I60" i="77"/>
  <c r="I61" i="77"/>
  <c r="I62" i="77"/>
  <c r="I63" i="77"/>
  <c r="I64" i="77"/>
  <c r="I65" i="77"/>
  <c r="I67" i="77"/>
  <c r="I68" i="77"/>
  <c r="I69" i="77"/>
  <c r="I70" i="77"/>
  <c r="I71" i="77"/>
  <c r="I72" i="77"/>
  <c r="I73" i="77"/>
  <c r="I74" i="77"/>
  <c r="I77" i="77"/>
  <c r="I78" i="77"/>
  <c r="I79" i="77"/>
  <c r="I80" i="77"/>
  <c r="I81" i="77"/>
  <c r="I82" i="77"/>
  <c r="I83" i="77"/>
  <c r="I84" i="77"/>
  <c r="I85" i="77"/>
  <c r="I88" i="77"/>
  <c r="I89" i="77"/>
  <c r="I90" i="77"/>
  <c r="I91" i="77"/>
  <c r="I92" i="77"/>
  <c r="I93" i="77"/>
  <c r="I94" i="77"/>
  <c r="I95" i="77"/>
  <c r="I96" i="77"/>
  <c r="I102" i="77"/>
  <c r="I103" i="77"/>
  <c r="I104" i="77"/>
  <c r="I105" i="77"/>
  <c r="I106" i="77"/>
  <c r="I107" i="77"/>
  <c r="I109" i="77"/>
  <c r="I110" i="77"/>
  <c r="I120" i="77"/>
  <c r="I121" i="77"/>
  <c r="I122" i="77"/>
  <c r="I123" i="77"/>
  <c r="I124" i="77"/>
  <c r="I125" i="77"/>
  <c r="I127" i="77"/>
  <c r="I128" i="77"/>
  <c r="I140" i="77"/>
  <c r="I141" i="77"/>
  <c r="I142" i="77"/>
  <c r="I143" i="77"/>
  <c r="I144" i="77"/>
  <c r="I145" i="77"/>
  <c r="I147" i="77"/>
  <c r="I148" i="77"/>
  <c r="I160" i="77"/>
  <c r="I161" i="77"/>
  <c r="I162" i="77"/>
  <c r="I163" i="77"/>
  <c r="I164" i="77"/>
  <c r="I165" i="77"/>
  <c r="I167" i="77"/>
  <c r="I168" i="77"/>
  <c r="I218" i="77"/>
  <c r="J7" i="78"/>
  <c r="J2" i="78"/>
  <c r="J4" i="78"/>
  <c r="J3" i="78"/>
  <c r="J5" i="78"/>
  <c r="J6" i="78"/>
  <c r="A817" i="78" l="1"/>
  <c r="I817" i="78"/>
  <c r="I133" i="77"/>
  <c r="A26" i="77"/>
  <c r="A27" i="77" s="1"/>
  <c r="A31" i="77" s="1"/>
  <c r="I173" i="77"/>
  <c r="I153" i="77"/>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9" i="78"/>
  <c r="B70" i="78"/>
  <c r="B71" i="78"/>
  <c r="B72" i="78"/>
  <c r="B73" i="78"/>
  <c r="B74" i="78"/>
  <c r="B75" i="78"/>
  <c r="B76" i="78"/>
  <c r="B77" i="78"/>
  <c r="B78" i="78"/>
  <c r="B79" i="78"/>
  <c r="B80" i="78"/>
  <c r="B81" i="78"/>
  <c r="B82" i="78"/>
  <c r="B83" i="78"/>
  <c r="B84" i="78"/>
  <c r="B85" i="78"/>
  <c r="B86" i="78"/>
  <c r="B87" i="78"/>
  <c r="B88" i="78"/>
  <c r="B89" i="78"/>
  <c r="B90" i="78"/>
  <c r="B91" i="78"/>
  <c r="B92" i="78"/>
  <c r="B93" i="78"/>
  <c r="B94" i="78"/>
  <c r="B95" i="78"/>
  <c r="B96" i="78"/>
  <c r="B97" i="78"/>
  <c r="B98" i="78"/>
  <c r="B99" i="78"/>
  <c r="B100" i="78"/>
  <c r="B101" i="78"/>
  <c r="B102" i="78"/>
  <c r="B103" i="78"/>
  <c r="G2" i="78"/>
  <c r="G3" i="78"/>
  <c r="G4" i="78"/>
  <c r="G5" i="78"/>
  <c r="G6" i="78"/>
  <c r="G7" i="78"/>
  <c r="J71" i="78"/>
  <c r="J72" i="78"/>
  <c r="J65" i="78"/>
  <c r="J23" i="78"/>
  <c r="J76" i="78"/>
  <c r="J28" i="78"/>
  <c r="J49" i="78"/>
  <c r="J73" i="78"/>
  <c r="J70" i="78"/>
  <c r="J103" i="78"/>
  <c r="J9" i="78"/>
  <c r="J24" i="78"/>
  <c r="J58" i="78"/>
  <c r="J75" i="78"/>
  <c r="J53" i="78"/>
  <c r="J11" i="78"/>
  <c r="J95" i="78"/>
  <c r="J61" i="78"/>
  <c r="J17" i="78"/>
  <c r="J40" i="78"/>
  <c r="J21" i="78"/>
  <c r="J22" i="78"/>
  <c r="J96" i="78"/>
  <c r="J51" i="78"/>
  <c r="J59" i="78"/>
  <c r="J38" i="78"/>
  <c r="J31" i="78"/>
  <c r="J69" i="78"/>
  <c r="J35" i="78"/>
  <c r="J19" i="78"/>
  <c r="J77" i="78"/>
  <c r="J74" i="78"/>
  <c r="J86" i="78"/>
  <c r="J88" i="78"/>
  <c r="J48" i="78"/>
  <c r="J67" i="78"/>
  <c r="J99" i="78"/>
  <c r="J12" i="78"/>
  <c r="J68" i="78"/>
  <c r="J29" i="78"/>
  <c r="J102" i="78"/>
  <c r="J79" i="78"/>
  <c r="J14" i="78"/>
  <c r="J66" i="78"/>
  <c r="J55" i="78"/>
  <c r="J15" i="78"/>
  <c r="J34" i="78"/>
  <c r="J84" i="78"/>
  <c r="J78" i="78"/>
  <c r="J100" i="78"/>
  <c r="J18" i="78"/>
  <c r="J33" i="78"/>
  <c r="J46" i="78"/>
  <c r="J20" i="78"/>
  <c r="J93" i="78"/>
  <c r="J37" i="78"/>
  <c r="J82" i="78"/>
  <c r="J8" i="78"/>
  <c r="J90" i="78"/>
  <c r="J36" i="78"/>
  <c r="J39" i="78"/>
  <c r="J63" i="78"/>
  <c r="J81" i="78"/>
  <c r="J64" i="78"/>
  <c r="J13" i="78"/>
  <c r="J83" i="78"/>
  <c r="J43" i="78"/>
  <c r="J97" i="78"/>
  <c r="J42" i="78"/>
  <c r="J57" i="78"/>
  <c r="J10" i="78"/>
  <c r="J27" i="78"/>
  <c r="J60" i="78"/>
  <c r="J101" i="78"/>
  <c r="J80" i="78"/>
  <c r="J85" i="78"/>
  <c r="J92" i="78"/>
  <c r="J41" i="78"/>
  <c r="J26" i="78"/>
  <c r="J62" i="78"/>
  <c r="J45" i="78"/>
  <c r="J16" i="78"/>
  <c r="J32" i="78"/>
  <c r="J91" i="78"/>
  <c r="J56" i="78"/>
  <c r="J94" i="78"/>
  <c r="J30" i="78"/>
  <c r="J44" i="78"/>
  <c r="J98" i="78"/>
  <c r="J50" i="78"/>
  <c r="J25" i="78"/>
  <c r="J54" i="78"/>
  <c r="J89" i="78"/>
  <c r="J52" i="78"/>
  <c r="J87" i="78"/>
  <c r="J47" i="78"/>
  <c r="B115" i="78" l="1"/>
  <c r="B107" i="78"/>
  <c r="D107" i="78" s="1"/>
  <c r="B105" i="78"/>
  <c r="D105" i="78" s="1"/>
  <c r="B111" i="78"/>
  <c r="E111" i="78" s="1"/>
  <c r="B113" i="78"/>
  <c r="C113" i="78" s="1"/>
  <c r="B109" i="78"/>
  <c r="C109" i="78" s="1"/>
  <c r="B112" i="78"/>
  <c r="D112" i="78" s="1"/>
  <c r="B108" i="78"/>
  <c r="F108" i="78" s="1"/>
  <c r="B104" i="78"/>
  <c r="E104" i="78" s="1"/>
  <c r="B114" i="78"/>
  <c r="C114" i="78" s="1"/>
  <c r="B110" i="78"/>
  <c r="D110" i="78" s="1"/>
  <c r="B106" i="78"/>
  <c r="C106" i="78" s="1"/>
  <c r="I818" i="78"/>
  <c r="A818" i="78"/>
  <c r="B119" i="78"/>
  <c r="E119" i="78" s="1"/>
  <c r="B120" i="78"/>
  <c r="D120" i="78" s="1"/>
  <c r="B121" i="78"/>
  <c r="D121" i="78" s="1"/>
  <c r="A32" i="77"/>
  <c r="A33" i="77" s="1"/>
  <c r="A34" i="77" s="1"/>
  <c r="A35" i="77" s="1"/>
  <c r="A37" i="77" s="1"/>
  <c r="A38" i="77" s="1"/>
  <c r="A39" i="77" s="1"/>
  <c r="A42" i="77" s="1"/>
  <c r="A46" i="77" s="1"/>
  <c r="A47" i="77" s="1"/>
  <c r="A48" i="77" s="1"/>
  <c r="A49" i="77" s="1"/>
  <c r="A50" i="77" s="1"/>
  <c r="A52" i="77" s="1"/>
  <c r="A53" i="77" s="1"/>
  <c r="A54" i="77" s="1"/>
  <c r="A57" i="77" s="1"/>
  <c r="A59" i="77" s="1"/>
  <c r="A60" i="77" s="1"/>
  <c r="A61" i="77" s="1"/>
  <c r="A62" i="77" s="1"/>
  <c r="A63" i="77" s="1"/>
  <c r="A64" i="77" s="1"/>
  <c r="A65" i="77" s="1"/>
  <c r="A67" i="77" s="1"/>
  <c r="A68" i="77" s="1"/>
  <c r="A69" i="77" s="1"/>
  <c r="A70" i="77" s="1"/>
  <c r="A71" i="77" s="1"/>
  <c r="A72" i="77" s="1"/>
  <c r="A73" i="77" s="1"/>
  <c r="A77" i="77" s="1"/>
  <c r="A78" i="77" s="1"/>
  <c r="A79" i="77" s="1"/>
  <c r="A80" i="77" s="1"/>
  <c r="A81" i="77" s="1"/>
  <c r="A82" i="77" s="1"/>
  <c r="A83" i="77" s="1"/>
  <c r="A88" i="77" s="1"/>
  <c r="A89" i="77" s="1"/>
  <c r="A90" i="77" s="1"/>
  <c r="A91" i="77" s="1"/>
  <c r="A92" i="77" s="1"/>
  <c r="A93" i="77" s="1"/>
  <c r="A94" i="77" s="1"/>
  <c r="A98" i="77" s="1"/>
  <c r="A99" i="77" s="1"/>
  <c r="A100" i="77" s="1"/>
  <c r="A102" i="77" s="1"/>
  <c r="A103" i="77" s="1"/>
  <c r="A104" i="77" s="1"/>
  <c r="A105" i="77" s="1"/>
  <c r="A106" i="77" s="1"/>
  <c r="A107" i="77" s="1"/>
  <c r="A109" i="77" s="1"/>
  <c r="A110" i="77" s="1"/>
  <c r="A112" i="77" s="1"/>
  <c r="A113" i="77" s="1"/>
  <c r="A114" i="77" s="1"/>
  <c r="A116" i="77" s="1"/>
  <c r="B116" i="78"/>
  <c r="H116" i="78" s="1"/>
  <c r="B117" i="78"/>
  <c r="F117" i="78" s="1"/>
  <c r="B118" i="78"/>
  <c r="C118" i="78" s="1"/>
  <c r="C100" i="78"/>
  <c r="H100" i="78"/>
  <c r="D100" i="78"/>
  <c r="G100" i="78"/>
  <c r="E100" i="78"/>
  <c r="F100" i="78"/>
  <c r="F88" i="78"/>
  <c r="D88" i="78"/>
  <c r="C88" i="78"/>
  <c r="E88" i="78"/>
  <c r="G88" i="78"/>
  <c r="H88" i="78"/>
  <c r="F76" i="78"/>
  <c r="C76" i="78"/>
  <c r="D76" i="78"/>
  <c r="E76" i="78"/>
  <c r="H76" i="78"/>
  <c r="G76" i="78"/>
  <c r="F64" i="78"/>
  <c r="E64" i="78"/>
  <c r="C64" i="78"/>
  <c r="D64" i="78"/>
  <c r="G64" i="78"/>
  <c r="H64" i="78"/>
  <c r="C52" i="78"/>
  <c r="E52" i="78"/>
  <c r="F52" i="78"/>
  <c r="G52" i="78"/>
  <c r="H52" i="78"/>
  <c r="D52" i="78"/>
  <c r="C40" i="78"/>
  <c r="D40" i="78"/>
  <c r="E40" i="78"/>
  <c r="F40" i="78"/>
  <c r="G40" i="78"/>
  <c r="H40" i="78"/>
  <c r="E28" i="78"/>
  <c r="D28" i="78"/>
  <c r="C28" i="78"/>
  <c r="F28" i="78"/>
  <c r="G28" i="78"/>
  <c r="H28" i="78"/>
  <c r="C16" i="78"/>
  <c r="D16" i="78"/>
  <c r="E16" i="78"/>
  <c r="F16" i="78"/>
  <c r="G16" i="78"/>
  <c r="H16" i="78"/>
  <c r="D99" i="78"/>
  <c r="H99" i="78"/>
  <c r="C99" i="78"/>
  <c r="E99" i="78"/>
  <c r="F99" i="78"/>
  <c r="G99" i="78"/>
  <c r="D87" i="78"/>
  <c r="H87" i="78"/>
  <c r="C87" i="78"/>
  <c r="E87" i="78"/>
  <c r="G87" i="78"/>
  <c r="F87" i="78"/>
  <c r="C75" i="78"/>
  <c r="F75" i="78"/>
  <c r="D75" i="78"/>
  <c r="G75" i="78"/>
  <c r="H75" i="78"/>
  <c r="E75" i="78"/>
  <c r="F63" i="78"/>
  <c r="D63" i="78"/>
  <c r="G63" i="78"/>
  <c r="C63" i="78"/>
  <c r="E63" i="78"/>
  <c r="H63" i="78"/>
  <c r="H51" i="78"/>
  <c r="C51" i="78"/>
  <c r="D51" i="78"/>
  <c r="E51" i="78"/>
  <c r="F51" i="78"/>
  <c r="G51" i="78"/>
  <c r="D39" i="78"/>
  <c r="H39" i="78"/>
  <c r="C39" i="78"/>
  <c r="E39" i="78"/>
  <c r="F39" i="78"/>
  <c r="G39" i="78"/>
  <c r="D27" i="78"/>
  <c r="H27" i="78"/>
  <c r="C27" i="78"/>
  <c r="E27" i="78"/>
  <c r="G27" i="78"/>
  <c r="F27" i="78"/>
  <c r="C15" i="78"/>
  <c r="D15" i="78"/>
  <c r="E15" i="78"/>
  <c r="F15" i="78"/>
  <c r="G15" i="78"/>
  <c r="H15" i="78"/>
  <c r="C98" i="78"/>
  <c r="D98" i="78"/>
  <c r="E98" i="78"/>
  <c r="F98" i="78"/>
  <c r="G98" i="78"/>
  <c r="H98" i="78"/>
  <c r="C86" i="78"/>
  <c r="F86" i="78"/>
  <c r="D86" i="78"/>
  <c r="E86" i="78"/>
  <c r="H86" i="78"/>
  <c r="G86" i="78"/>
  <c r="D74" i="78"/>
  <c r="F74" i="78"/>
  <c r="C74" i="78"/>
  <c r="E74" i="78"/>
  <c r="G74" i="78"/>
  <c r="H74" i="78"/>
  <c r="E62" i="78"/>
  <c r="G62" i="78"/>
  <c r="D62" i="78"/>
  <c r="C62" i="78"/>
  <c r="F62" i="78"/>
  <c r="H62" i="78"/>
  <c r="C50" i="78"/>
  <c r="E50" i="78"/>
  <c r="G50" i="78"/>
  <c r="D50" i="78"/>
  <c r="F50" i="78"/>
  <c r="H50" i="78"/>
  <c r="D38" i="78"/>
  <c r="H38" i="78"/>
  <c r="C38" i="78"/>
  <c r="E38" i="78"/>
  <c r="F38" i="78"/>
  <c r="G38" i="78"/>
  <c r="C26" i="78"/>
  <c r="D26" i="78"/>
  <c r="E26" i="78"/>
  <c r="F26" i="78"/>
  <c r="G26" i="78"/>
  <c r="H26" i="78"/>
  <c r="D14" i="78"/>
  <c r="H14" i="78"/>
  <c r="C14" i="78"/>
  <c r="F14" i="78"/>
  <c r="E14" i="78"/>
  <c r="G14" i="78"/>
  <c r="D97" i="78"/>
  <c r="E97" i="78"/>
  <c r="H97" i="78"/>
  <c r="C97" i="78"/>
  <c r="F97" i="78"/>
  <c r="G97" i="78"/>
  <c r="C85" i="78"/>
  <c r="D85" i="78"/>
  <c r="E85" i="78"/>
  <c r="F85" i="78"/>
  <c r="G85" i="78"/>
  <c r="H85" i="78"/>
  <c r="E73" i="78"/>
  <c r="D73" i="78"/>
  <c r="H73" i="78"/>
  <c r="C73" i="78"/>
  <c r="F73" i="78"/>
  <c r="G73" i="78"/>
  <c r="E61" i="78"/>
  <c r="D61" i="78"/>
  <c r="H61" i="78"/>
  <c r="C61" i="78"/>
  <c r="F61" i="78"/>
  <c r="G61" i="78"/>
  <c r="C49" i="78"/>
  <c r="H49" i="78"/>
  <c r="D49" i="78"/>
  <c r="E49" i="78"/>
  <c r="F49" i="78"/>
  <c r="G49" i="78"/>
  <c r="C37" i="78"/>
  <c r="D37" i="78"/>
  <c r="E37" i="78"/>
  <c r="F37" i="78"/>
  <c r="H37" i="78"/>
  <c r="G37" i="78"/>
  <c r="D25" i="78"/>
  <c r="E25" i="78"/>
  <c r="G25" i="78"/>
  <c r="C25" i="78"/>
  <c r="H25" i="78"/>
  <c r="F25" i="78"/>
  <c r="C13" i="78"/>
  <c r="D13" i="78"/>
  <c r="F13" i="78"/>
  <c r="G13" i="78"/>
  <c r="H13" i="78"/>
  <c r="E13" i="78"/>
  <c r="C96" i="78"/>
  <c r="D96" i="78"/>
  <c r="E96" i="78"/>
  <c r="G96" i="78"/>
  <c r="H96" i="78"/>
  <c r="F96" i="78"/>
  <c r="C84" i="78"/>
  <c r="E84" i="78"/>
  <c r="F84" i="78"/>
  <c r="H84" i="78"/>
  <c r="D84" i="78"/>
  <c r="G84" i="78"/>
  <c r="E72" i="78"/>
  <c r="D72" i="78"/>
  <c r="C72" i="78"/>
  <c r="F72" i="78"/>
  <c r="G72" i="78"/>
  <c r="H72" i="78"/>
  <c r="C60" i="78"/>
  <c r="F60" i="78"/>
  <c r="D60" i="78"/>
  <c r="E60" i="78"/>
  <c r="H60" i="78"/>
  <c r="G60" i="78"/>
  <c r="C48" i="78"/>
  <c r="F48" i="78"/>
  <c r="D48" i="78"/>
  <c r="H48" i="78"/>
  <c r="E48" i="78"/>
  <c r="G48" i="78"/>
  <c r="C36" i="78"/>
  <c r="D36" i="78"/>
  <c r="E36" i="78"/>
  <c r="G36" i="78"/>
  <c r="F36" i="78"/>
  <c r="H36" i="78"/>
  <c r="F24" i="78"/>
  <c r="H24" i="78"/>
  <c r="C24" i="78"/>
  <c r="D24" i="78"/>
  <c r="E24" i="78"/>
  <c r="G24" i="78"/>
  <c r="C12" i="78"/>
  <c r="G12" i="78"/>
  <c r="H12" i="78"/>
  <c r="E12" i="78"/>
  <c r="F12" i="78"/>
  <c r="D12" i="78"/>
  <c r="C119" i="78"/>
  <c r="F107" i="78"/>
  <c r="C95" i="78"/>
  <c r="D95" i="78"/>
  <c r="E95" i="78"/>
  <c r="F95" i="78"/>
  <c r="G95" i="78"/>
  <c r="H95" i="78"/>
  <c r="E83" i="78"/>
  <c r="C83" i="78"/>
  <c r="G83" i="78"/>
  <c r="D83" i="78"/>
  <c r="F83" i="78"/>
  <c r="H83" i="78"/>
  <c r="F71" i="78"/>
  <c r="C71" i="78"/>
  <c r="H71" i="78"/>
  <c r="D71" i="78"/>
  <c r="E71" i="78"/>
  <c r="G71" i="78"/>
  <c r="C59" i="78"/>
  <c r="D59" i="78"/>
  <c r="E59" i="78"/>
  <c r="F59" i="78"/>
  <c r="G59" i="78"/>
  <c r="H59" i="78"/>
  <c r="E47" i="78"/>
  <c r="F47" i="78"/>
  <c r="C47" i="78"/>
  <c r="D47" i="78"/>
  <c r="G47" i="78"/>
  <c r="H47" i="78"/>
  <c r="C35" i="78"/>
  <c r="D35" i="78"/>
  <c r="F35" i="78"/>
  <c r="G35" i="78"/>
  <c r="E35" i="78"/>
  <c r="H35" i="78"/>
  <c r="D23" i="78"/>
  <c r="F23" i="78"/>
  <c r="C23" i="78"/>
  <c r="E23" i="78"/>
  <c r="H23" i="78"/>
  <c r="G23" i="78"/>
  <c r="C11" i="78"/>
  <c r="D11" i="78"/>
  <c r="E11" i="78"/>
  <c r="F11" i="78"/>
  <c r="H11" i="78"/>
  <c r="G11" i="78"/>
  <c r="F118" i="78"/>
  <c r="G118" i="78"/>
  <c r="G94" i="78"/>
  <c r="C94" i="78"/>
  <c r="E94" i="78"/>
  <c r="F94" i="78"/>
  <c r="D94" i="78"/>
  <c r="H94" i="78"/>
  <c r="E82" i="78"/>
  <c r="C82" i="78"/>
  <c r="D82" i="78"/>
  <c r="F82" i="78"/>
  <c r="H82" i="78"/>
  <c r="G82" i="78"/>
  <c r="G70" i="78"/>
  <c r="C70" i="78"/>
  <c r="E70" i="78"/>
  <c r="D70" i="78"/>
  <c r="F70" i="78"/>
  <c r="H70" i="78"/>
  <c r="E58" i="78"/>
  <c r="C58" i="78"/>
  <c r="D58" i="78"/>
  <c r="F58" i="78"/>
  <c r="G58" i="78"/>
  <c r="H58" i="78"/>
  <c r="C46" i="78"/>
  <c r="E46" i="78"/>
  <c r="H46" i="78"/>
  <c r="F46" i="78"/>
  <c r="D46" i="78"/>
  <c r="G46" i="78"/>
  <c r="C34" i="78"/>
  <c r="D34" i="78"/>
  <c r="E34" i="78"/>
  <c r="G34" i="78"/>
  <c r="F34" i="78"/>
  <c r="H34" i="78"/>
  <c r="D22" i="78"/>
  <c r="C22" i="78"/>
  <c r="G22" i="78"/>
  <c r="E22" i="78"/>
  <c r="F22" i="78"/>
  <c r="H22" i="78"/>
  <c r="H10" i="78"/>
  <c r="C10" i="78"/>
  <c r="D10" i="78"/>
  <c r="E10" i="78"/>
  <c r="F10" i="78"/>
  <c r="G10" i="78"/>
  <c r="C93" i="78"/>
  <c r="D93" i="78"/>
  <c r="E93" i="78"/>
  <c r="F93" i="78"/>
  <c r="H93" i="78"/>
  <c r="G93" i="78"/>
  <c r="C81" i="78"/>
  <c r="H81" i="78"/>
  <c r="D81" i="78"/>
  <c r="E81" i="78"/>
  <c r="G81" i="78"/>
  <c r="F81" i="78"/>
  <c r="D69" i="78"/>
  <c r="G69" i="78"/>
  <c r="C69" i="78"/>
  <c r="E69" i="78"/>
  <c r="F69" i="78"/>
  <c r="H69" i="78"/>
  <c r="C57" i="78"/>
  <c r="E57" i="78"/>
  <c r="F57" i="78"/>
  <c r="G57" i="78"/>
  <c r="D57" i="78"/>
  <c r="H57" i="78"/>
  <c r="H45" i="78"/>
  <c r="D45" i="78"/>
  <c r="G45" i="78"/>
  <c r="C45" i="78"/>
  <c r="E45" i="78"/>
  <c r="F45" i="78"/>
  <c r="C33" i="78"/>
  <c r="D33" i="78"/>
  <c r="F33" i="78"/>
  <c r="G33" i="78"/>
  <c r="H33" i="78"/>
  <c r="E33" i="78"/>
  <c r="C21" i="78"/>
  <c r="D21" i="78"/>
  <c r="E21" i="78"/>
  <c r="F21" i="78"/>
  <c r="G21" i="78"/>
  <c r="H21" i="78"/>
  <c r="C9" i="78"/>
  <c r="D9" i="78"/>
  <c r="E9" i="78"/>
  <c r="F9" i="78"/>
  <c r="G9" i="78"/>
  <c r="H9" i="78"/>
  <c r="G116" i="78"/>
  <c r="D104" i="78"/>
  <c r="E92" i="78"/>
  <c r="H92" i="78"/>
  <c r="C92" i="78"/>
  <c r="D92" i="78"/>
  <c r="F92" i="78"/>
  <c r="G92" i="78"/>
  <c r="C80" i="78"/>
  <c r="D80" i="78"/>
  <c r="E80" i="78"/>
  <c r="F80" i="78"/>
  <c r="G80" i="78"/>
  <c r="H80" i="78"/>
  <c r="D68" i="78"/>
  <c r="G68" i="78"/>
  <c r="C68" i="78"/>
  <c r="E68" i="78"/>
  <c r="F68" i="78"/>
  <c r="H68" i="78"/>
  <c r="C56" i="78"/>
  <c r="D56" i="78"/>
  <c r="E56" i="78"/>
  <c r="F56" i="78"/>
  <c r="G56" i="78"/>
  <c r="H56" i="78"/>
  <c r="D44" i="78"/>
  <c r="E44" i="78"/>
  <c r="F44" i="78"/>
  <c r="G44" i="78"/>
  <c r="H44" i="78"/>
  <c r="C44" i="78"/>
  <c r="D32" i="78"/>
  <c r="G32" i="78"/>
  <c r="C32" i="78"/>
  <c r="E32" i="78"/>
  <c r="F32" i="78"/>
  <c r="H32" i="78"/>
  <c r="D20" i="78"/>
  <c r="F20" i="78"/>
  <c r="H20" i="78"/>
  <c r="C20" i="78"/>
  <c r="E20" i="78"/>
  <c r="G20" i="78"/>
  <c r="H8" i="78"/>
  <c r="F8" i="78"/>
  <c r="G8" i="78"/>
  <c r="D8" i="78"/>
  <c r="E8" i="78"/>
  <c r="C8" i="78"/>
  <c r="C115" i="78"/>
  <c r="E115" i="78"/>
  <c r="F115" i="78"/>
  <c r="G115" i="78"/>
  <c r="D115" i="78"/>
  <c r="H115" i="78"/>
  <c r="D103" i="78"/>
  <c r="C103" i="78"/>
  <c r="E103" i="78"/>
  <c r="F103" i="78"/>
  <c r="G103" i="78"/>
  <c r="H103" i="78"/>
  <c r="G91" i="78"/>
  <c r="C91" i="78"/>
  <c r="D91" i="78"/>
  <c r="F91" i="78"/>
  <c r="H91" i="78"/>
  <c r="E91" i="78"/>
  <c r="C79" i="78"/>
  <c r="D79" i="78"/>
  <c r="E79" i="78"/>
  <c r="F79" i="78"/>
  <c r="G79" i="78"/>
  <c r="H79" i="78"/>
  <c r="F67" i="78"/>
  <c r="D67" i="78"/>
  <c r="H67" i="78"/>
  <c r="C67" i="78"/>
  <c r="E67" i="78"/>
  <c r="G67" i="78"/>
  <c r="C55" i="78"/>
  <c r="D55" i="78"/>
  <c r="E55" i="78"/>
  <c r="F55" i="78"/>
  <c r="G55" i="78"/>
  <c r="H55" i="78"/>
  <c r="C43" i="78"/>
  <c r="F43" i="78"/>
  <c r="E43" i="78"/>
  <c r="H43" i="78"/>
  <c r="D43" i="78"/>
  <c r="G43" i="78"/>
  <c r="C31" i="78"/>
  <c r="D31" i="78"/>
  <c r="E31" i="78"/>
  <c r="F31" i="78"/>
  <c r="G31" i="78"/>
  <c r="H31" i="78"/>
  <c r="C19" i="78"/>
  <c r="D19" i="78"/>
  <c r="E19" i="78"/>
  <c r="F19" i="78"/>
  <c r="H19" i="78"/>
  <c r="G19" i="78"/>
  <c r="C102" i="78"/>
  <c r="D102" i="78"/>
  <c r="E102" i="78"/>
  <c r="G102" i="78"/>
  <c r="H102" i="78"/>
  <c r="F102" i="78"/>
  <c r="C90" i="78"/>
  <c r="E90" i="78"/>
  <c r="F90" i="78"/>
  <c r="G90" i="78"/>
  <c r="D90" i="78"/>
  <c r="H90" i="78"/>
  <c r="D78" i="78"/>
  <c r="C78" i="78"/>
  <c r="E78" i="78"/>
  <c r="F78" i="78"/>
  <c r="H78" i="78"/>
  <c r="G78" i="78"/>
  <c r="C66" i="78"/>
  <c r="H66" i="78"/>
  <c r="D66" i="78"/>
  <c r="F66" i="78"/>
  <c r="G66" i="78"/>
  <c r="E66" i="78"/>
  <c r="C54" i="78"/>
  <c r="E54" i="78"/>
  <c r="F54" i="78"/>
  <c r="G54" i="78"/>
  <c r="H54" i="78"/>
  <c r="D54" i="78"/>
  <c r="D42" i="78"/>
  <c r="E42" i="78"/>
  <c r="C42" i="78"/>
  <c r="F42" i="78"/>
  <c r="G42" i="78"/>
  <c r="H42" i="78"/>
  <c r="D30" i="78"/>
  <c r="E30" i="78"/>
  <c r="F30" i="78"/>
  <c r="G30" i="78"/>
  <c r="C30" i="78"/>
  <c r="H30" i="78"/>
  <c r="E18" i="78"/>
  <c r="D18" i="78"/>
  <c r="H18" i="78"/>
  <c r="C18" i="78"/>
  <c r="F18" i="78"/>
  <c r="G18" i="78"/>
  <c r="E113" i="78"/>
  <c r="F113" i="78"/>
  <c r="H113" i="78"/>
  <c r="G113" i="78"/>
  <c r="F101" i="78"/>
  <c r="D101" i="78"/>
  <c r="E101" i="78"/>
  <c r="G101" i="78"/>
  <c r="H101" i="78"/>
  <c r="C101" i="78"/>
  <c r="C89" i="78"/>
  <c r="G89" i="78"/>
  <c r="D89" i="78"/>
  <c r="E89" i="78"/>
  <c r="F89" i="78"/>
  <c r="H89" i="78"/>
  <c r="C77" i="78"/>
  <c r="G77" i="78"/>
  <c r="D77" i="78"/>
  <c r="E77" i="78"/>
  <c r="F77" i="78"/>
  <c r="H77" i="78"/>
  <c r="C65" i="78"/>
  <c r="F65" i="78"/>
  <c r="H65" i="78"/>
  <c r="D65" i="78"/>
  <c r="E65" i="78"/>
  <c r="G65" i="78"/>
  <c r="C53" i="78"/>
  <c r="D53" i="78"/>
  <c r="E53" i="78"/>
  <c r="F53" i="78"/>
  <c r="G53" i="78"/>
  <c r="H53" i="78"/>
  <c r="G41" i="78"/>
  <c r="C41" i="78"/>
  <c r="D41" i="78"/>
  <c r="F41" i="78"/>
  <c r="H41" i="78"/>
  <c r="E41" i="78"/>
  <c r="C29" i="78"/>
  <c r="E29" i="78"/>
  <c r="F29" i="78"/>
  <c r="H29" i="78"/>
  <c r="D29" i="78"/>
  <c r="G29" i="78"/>
  <c r="D17" i="78"/>
  <c r="H17" i="78"/>
  <c r="E17" i="78"/>
  <c r="C17" i="78"/>
  <c r="F17" i="78"/>
  <c r="G17" i="78"/>
  <c r="J109" i="78"/>
  <c r="J110" i="78"/>
  <c r="J104" i="78"/>
  <c r="J116" i="78"/>
  <c r="J117" i="78"/>
  <c r="J115" i="78"/>
  <c r="J111" i="78"/>
  <c r="J114" i="78"/>
  <c r="J121" i="78"/>
  <c r="J119" i="78"/>
  <c r="J107" i="78"/>
  <c r="J113" i="78"/>
  <c r="J108" i="78"/>
  <c r="J118" i="78"/>
  <c r="J105" i="78"/>
  <c r="J112" i="78"/>
  <c r="J106" i="78"/>
  <c r="J120" i="78"/>
  <c r="E112" i="78" l="1"/>
  <c r="G105" i="78"/>
  <c r="H112" i="78"/>
  <c r="F105" i="78"/>
  <c r="D119" i="78"/>
  <c r="F116" i="78"/>
  <c r="C105" i="78"/>
  <c r="G119" i="78"/>
  <c r="E110" i="78"/>
  <c r="F112" i="78"/>
  <c r="D116" i="78"/>
  <c r="H119" i="78"/>
  <c r="H110" i="78"/>
  <c r="C111" i="78"/>
  <c r="E116" i="78"/>
  <c r="C116" i="78"/>
  <c r="E105" i="78"/>
  <c r="F119" i="78"/>
  <c r="C110" i="78"/>
  <c r="F110" i="78"/>
  <c r="G112" i="78"/>
  <c r="C112" i="78"/>
  <c r="H105" i="78"/>
  <c r="G110" i="78"/>
  <c r="C120" i="78"/>
  <c r="D117" i="78"/>
  <c r="F106" i="78"/>
  <c r="E117" i="78"/>
  <c r="D108" i="78"/>
  <c r="H120" i="78"/>
  <c r="D111" i="78"/>
  <c r="H117" i="78"/>
  <c r="C117" i="78"/>
  <c r="E106" i="78"/>
  <c r="H108" i="78"/>
  <c r="C108" i="78"/>
  <c r="F120" i="78"/>
  <c r="H111" i="78"/>
  <c r="G117" i="78"/>
  <c r="H106" i="78"/>
  <c r="D106" i="78"/>
  <c r="G108" i="78"/>
  <c r="E108" i="78"/>
  <c r="E120" i="78"/>
  <c r="F111" i="78"/>
  <c r="G106" i="78"/>
  <c r="G120" i="78"/>
  <c r="G111" i="78"/>
  <c r="E107" i="78"/>
  <c r="D113" i="78"/>
  <c r="F104" i="78"/>
  <c r="H107" i="78"/>
  <c r="E109" i="78"/>
  <c r="G107" i="78"/>
  <c r="C107" i="78"/>
  <c r="H109" i="78"/>
  <c r="D109" i="78"/>
  <c r="G109" i="78"/>
  <c r="F114" i="78"/>
  <c r="F109" i="78"/>
  <c r="E114" i="78"/>
  <c r="D114" i="78"/>
  <c r="B176" i="78"/>
  <c r="H114" i="78"/>
  <c r="H104" i="78"/>
  <c r="C104" i="78"/>
  <c r="H118" i="78"/>
  <c r="D118" i="78"/>
  <c r="B441" i="78"/>
  <c r="G441" i="78" s="1"/>
  <c r="B164" i="78"/>
  <c r="G164" i="78" s="1"/>
  <c r="B370" i="78"/>
  <c r="D370" i="78" s="1"/>
  <c r="B344" i="78"/>
  <c r="G114" i="78"/>
  <c r="G104" i="78"/>
  <c r="E118" i="78"/>
  <c r="B358" i="78"/>
  <c r="H358" i="78" s="1"/>
  <c r="B226" i="78"/>
  <c r="F226" i="78" s="1"/>
  <c r="B214" i="78"/>
  <c r="F214" i="78" s="1"/>
  <c r="B332" i="78"/>
  <c r="B429" i="78"/>
  <c r="G429" i="78" s="1"/>
  <c r="B297" i="78"/>
  <c r="D297" i="78" s="1"/>
  <c r="B285" i="78"/>
  <c r="G285" i="78" s="1"/>
  <c r="B153" i="78"/>
  <c r="B141" i="78"/>
  <c r="F141" i="78" s="1"/>
  <c r="B442" i="78"/>
  <c r="H442" i="78" s="1"/>
  <c r="B298" i="78"/>
  <c r="D298" i="78" s="1"/>
  <c r="B154" i="78"/>
  <c r="B369" i="78"/>
  <c r="B225" i="78"/>
  <c r="B440" i="78"/>
  <c r="B272" i="78"/>
  <c r="H272" i="78" s="1"/>
  <c r="B246" i="78"/>
  <c r="H246" i="78" s="1"/>
  <c r="B430" i="78"/>
  <c r="H430" i="78" s="1"/>
  <c r="B286" i="78"/>
  <c r="B142" i="78"/>
  <c r="B357" i="78"/>
  <c r="B213" i="78"/>
  <c r="B416" i="78"/>
  <c r="F416" i="78" s="1"/>
  <c r="B260" i="78"/>
  <c r="B174" i="78"/>
  <c r="C121" i="78"/>
  <c r="B418" i="78"/>
  <c r="G418" i="78" s="1"/>
  <c r="B274" i="78"/>
  <c r="H274" i="78" s="1"/>
  <c r="B130" i="78"/>
  <c r="H130" i="78" s="1"/>
  <c r="B345" i="78"/>
  <c r="G345" i="78" s="1"/>
  <c r="B201" i="78"/>
  <c r="E201" i="78" s="1"/>
  <c r="B404" i="78"/>
  <c r="B248" i="78"/>
  <c r="B162" i="78"/>
  <c r="C162" i="78" s="1"/>
  <c r="B406" i="78"/>
  <c r="D406" i="78" s="1"/>
  <c r="B262" i="78"/>
  <c r="H262" i="78" s="1"/>
  <c r="B333" i="78"/>
  <c r="B189" i="78"/>
  <c r="B392" i="78"/>
  <c r="B236" i="78"/>
  <c r="B150" i="78"/>
  <c r="B394" i="78"/>
  <c r="B250" i="78"/>
  <c r="B465" i="78"/>
  <c r="B321" i="78"/>
  <c r="B177" i="78"/>
  <c r="B380" i="78"/>
  <c r="B224" i="78"/>
  <c r="B138" i="78"/>
  <c r="B382" i="78"/>
  <c r="B238" i="78"/>
  <c r="B453" i="78"/>
  <c r="B309" i="78"/>
  <c r="B165" i="78"/>
  <c r="B368" i="78"/>
  <c r="B188" i="78"/>
  <c r="B126" i="78"/>
  <c r="H441" i="78"/>
  <c r="B346" i="78"/>
  <c r="C346" i="78" s="1"/>
  <c r="B202" i="78"/>
  <c r="B417" i="78"/>
  <c r="B273" i="78"/>
  <c r="B129" i="78"/>
  <c r="B320" i="78"/>
  <c r="B152" i="78"/>
  <c r="E441" i="78"/>
  <c r="B334" i="78"/>
  <c r="B190" i="78"/>
  <c r="B405" i="78"/>
  <c r="B261" i="78"/>
  <c r="B308" i="78"/>
  <c r="H308" i="78" s="1"/>
  <c r="B140" i="78"/>
  <c r="B466" i="78"/>
  <c r="H466" i="78" s="1"/>
  <c r="B322" i="78"/>
  <c r="B178" i="78"/>
  <c r="B393" i="78"/>
  <c r="B249" i="78"/>
  <c r="B464" i="78"/>
  <c r="B296" i="78"/>
  <c r="B128" i="78"/>
  <c r="F128" i="78" s="1"/>
  <c r="B454" i="78"/>
  <c r="G454" i="78" s="1"/>
  <c r="B310" i="78"/>
  <c r="H310" i="78" s="1"/>
  <c r="B166" i="78"/>
  <c r="C166" i="78" s="1"/>
  <c r="B381" i="78"/>
  <c r="C381" i="78" s="1"/>
  <c r="B237" i="78"/>
  <c r="F237" i="78" s="1"/>
  <c r="B452" i="78"/>
  <c r="D452" i="78" s="1"/>
  <c r="B284" i="78"/>
  <c r="B356" i="78"/>
  <c r="G356" i="78" s="1"/>
  <c r="B427" i="78"/>
  <c r="B379" i="78"/>
  <c r="B367" i="78"/>
  <c r="G381" i="78"/>
  <c r="B307" i="78"/>
  <c r="D307" i="78" s="1"/>
  <c r="B212" i="78"/>
  <c r="C212" i="78" s="1"/>
  <c r="B235" i="78"/>
  <c r="F235" i="78" s="1"/>
  <c r="B200" i="78"/>
  <c r="B223" i="78"/>
  <c r="B355" i="78"/>
  <c r="B319" i="78"/>
  <c r="B211" i="78"/>
  <c r="B199" i="78"/>
  <c r="B151" i="78"/>
  <c r="D151" i="78" s="1"/>
  <c r="B187" i="78"/>
  <c r="B175" i="78"/>
  <c r="B391" i="78"/>
  <c r="G391" i="78" s="1"/>
  <c r="B163" i="78"/>
  <c r="B343" i="78"/>
  <c r="B331" i="78"/>
  <c r="B295" i="78"/>
  <c r="B139" i="78"/>
  <c r="B475" i="78"/>
  <c r="B271" i="78"/>
  <c r="B127" i="78"/>
  <c r="B463" i="78"/>
  <c r="B259" i="78"/>
  <c r="B402" i="78"/>
  <c r="B451" i="78"/>
  <c r="B247" i="78"/>
  <c r="B294" i="78"/>
  <c r="G214" i="78"/>
  <c r="F358" i="78"/>
  <c r="E121" i="78"/>
  <c r="H121" i="78"/>
  <c r="G121" i="78"/>
  <c r="F121" i="78"/>
  <c r="A819" i="78"/>
  <c r="I819" i="78"/>
  <c r="B450" i="78"/>
  <c r="B438" i="78"/>
  <c r="B426" i="78"/>
  <c r="B318" i="78"/>
  <c r="B245" i="78"/>
  <c r="B306" i="78"/>
  <c r="B233" i="78"/>
  <c r="B282" i="78"/>
  <c r="B258" i="78"/>
  <c r="B462" i="78"/>
  <c r="B401" i="78"/>
  <c r="B257" i="78"/>
  <c r="B472" i="78"/>
  <c r="B328" i="78"/>
  <c r="B184" i="78"/>
  <c r="B399" i="78"/>
  <c r="B255" i="78"/>
  <c r="B470" i="78"/>
  <c r="B326" i="78"/>
  <c r="B182" i="78"/>
  <c r="B397" i="78"/>
  <c r="B253" i="78"/>
  <c r="B468" i="78"/>
  <c r="B324" i="78"/>
  <c r="B180" i="78"/>
  <c r="B395" i="78"/>
  <c r="B251" i="78"/>
  <c r="B389" i="78"/>
  <c r="B460" i="78"/>
  <c r="B316" i="78"/>
  <c r="B172" i="78"/>
  <c r="B387" i="78"/>
  <c r="B243" i="78"/>
  <c r="B458" i="78"/>
  <c r="B314" i="78"/>
  <c r="B170" i="78"/>
  <c r="B385" i="78"/>
  <c r="B241" i="78"/>
  <c r="B456" i="78"/>
  <c r="B312" i="78"/>
  <c r="B168" i="78"/>
  <c r="B383" i="78"/>
  <c r="B239" i="78"/>
  <c r="B377" i="78"/>
  <c r="B448" i="78"/>
  <c r="B304" i="78"/>
  <c r="B160" i="78"/>
  <c r="B375" i="78"/>
  <c r="B231" i="78"/>
  <c r="B446" i="78"/>
  <c r="B302" i="78"/>
  <c r="B158" i="78"/>
  <c r="B373" i="78"/>
  <c r="B229" i="78"/>
  <c r="B444" i="78"/>
  <c r="B300" i="78"/>
  <c r="B156" i="78"/>
  <c r="B371" i="78"/>
  <c r="B227" i="78"/>
  <c r="B365" i="78"/>
  <c r="B221" i="78"/>
  <c r="B436" i="78"/>
  <c r="B292" i="78"/>
  <c r="B148" i="78"/>
  <c r="B363" i="78"/>
  <c r="B219" i="78"/>
  <c r="B433" i="78"/>
  <c r="B290" i="78"/>
  <c r="B146" i="78"/>
  <c r="B361" i="78"/>
  <c r="B217" i="78"/>
  <c r="B432" i="78"/>
  <c r="B288" i="78"/>
  <c r="B144" i="78"/>
  <c r="B359" i="78"/>
  <c r="B215" i="78"/>
  <c r="B414" i="78"/>
  <c r="B270" i="78"/>
  <c r="B353" i="78"/>
  <c r="B209" i="78"/>
  <c r="B424" i="78"/>
  <c r="B280" i="78"/>
  <c r="B136" i="78"/>
  <c r="B351" i="78"/>
  <c r="B207" i="78"/>
  <c r="B422" i="78"/>
  <c r="B278" i="78"/>
  <c r="B134" i="78"/>
  <c r="B349" i="78"/>
  <c r="B205" i="78"/>
  <c r="B420" i="78"/>
  <c r="B276" i="78"/>
  <c r="B132" i="78"/>
  <c r="B347" i="78"/>
  <c r="B203" i="78"/>
  <c r="B341" i="78"/>
  <c r="B197" i="78"/>
  <c r="B412" i="78"/>
  <c r="B268" i="78"/>
  <c r="B124" i="78"/>
  <c r="B339" i="78"/>
  <c r="B195" i="78"/>
  <c r="B410" i="78"/>
  <c r="B266" i="78"/>
  <c r="B122" i="78"/>
  <c r="B337" i="78"/>
  <c r="B193" i="78"/>
  <c r="B408" i="78"/>
  <c r="B264" i="78"/>
  <c r="B335" i="78"/>
  <c r="B191" i="78"/>
  <c r="B390" i="78"/>
  <c r="B473" i="78"/>
  <c r="B329" i="78"/>
  <c r="B185" i="78"/>
  <c r="B400" i="78"/>
  <c r="B256" i="78"/>
  <c r="B471" i="78"/>
  <c r="B327" i="78"/>
  <c r="B183" i="78"/>
  <c r="B398" i="78"/>
  <c r="B254" i="78"/>
  <c r="B469" i="78"/>
  <c r="B325" i="78"/>
  <c r="B181" i="78"/>
  <c r="B396" i="78"/>
  <c r="B252" i="78"/>
  <c r="B467" i="78"/>
  <c r="B323" i="78"/>
  <c r="B179" i="78"/>
  <c r="B378" i="78"/>
  <c r="B234" i="78"/>
  <c r="B461" i="78"/>
  <c r="B317" i="78"/>
  <c r="B173" i="78"/>
  <c r="B388" i="78"/>
  <c r="B244" i="78"/>
  <c r="B459" i="78"/>
  <c r="B315" i="78"/>
  <c r="B171" i="78"/>
  <c r="B386" i="78"/>
  <c r="B242" i="78"/>
  <c r="B457" i="78"/>
  <c r="B313" i="78"/>
  <c r="B169" i="78"/>
  <c r="B384" i="78"/>
  <c r="B240" i="78"/>
  <c r="B455" i="78"/>
  <c r="B311" i="78"/>
  <c r="B167" i="78"/>
  <c r="B439" i="78"/>
  <c r="B366" i="78"/>
  <c r="B222" i="78"/>
  <c r="B449" i="78"/>
  <c r="B305" i="78"/>
  <c r="B161" i="78"/>
  <c r="B376" i="78"/>
  <c r="B232" i="78"/>
  <c r="B447" i="78"/>
  <c r="B303" i="78"/>
  <c r="B159" i="78"/>
  <c r="B374" i="78"/>
  <c r="B230" i="78"/>
  <c r="B445" i="78"/>
  <c r="B301" i="78"/>
  <c r="B157" i="78"/>
  <c r="B372" i="78"/>
  <c r="B228" i="78"/>
  <c r="B443" i="78"/>
  <c r="B299" i="78"/>
  <c r="B155" i="78"/>
  <c r="B428" i="78"/>
  <c r="B283" i="78"/>
  <c r="B354" i="78"/>
  <c r="B210" i="78"/>
  <c r="B437" i="78"/>
  <c r="B293" i="78"/>
  <c r="B149" i="78"/>
  <c r="B364" i="78"/>
  <c r="B220" i="78"/>
  <c r="B435" i="78"/>
  <c r="B291" i="78"/>
  <c r="B147" i="78"/>
  <c r="B362" i="78"/>
  <c r="B218" i="78"/>
  <c r="B434" i="78"/>
  <c r="B289" i="78"/>
  <c r="B145" i="78"/>
  <c r="B360" i="78"/>
  <c r="B216" i="78"/>
  <c r="B431" i="78"/>
  <c r="B287" i="78"/>
  <c r="B143" i="78"/>
  <c r="B415" i="78"/>
  <c r="B342" i="78"/>
  <c r="B198" i="78"/>
  <c r="B425" i="78"/>
  <c r="B281" i="78"/>
  <c r="B137" i="78"/>
  <c r="B352" i="78"/>
  <c r="B208" i="78"/>
  <c r="B423" i="78"/>
  <c r="B279" i="78"/>
  <c r="B135" i="78"/>
  <c r="B350" i="78"/>
  <c r="B206" i="78"/>
  <c r="B421" i="78"/>
  <c r="B277" i="78"/>
  <c r="B133" i="78"/>
  <c r="B348" i="78"/>
  <c r="B204" i="78"/>
  <c r="B419" i="78"/>
  <c r="B275" i="78"/>
  <c r="B131" i="78"/>
  <c r="B403" i="78"/>
  <c r="B474" i="78"/>
  <c r="B330" i="78"/>
  <c r="B186" i="78"/>
  <c r="B413" i="78"/>
  <c r="B269" i="78"/>
  <c r="B125" i="78"/>
  <c r="B340" i="78"/>
  <c r="B196" i="78"/>
  <c r="B411" i="78"/>
  <c r="B267" i="78"/>
  <c r="B123" i="78"/>
  <c r="B338" i="78"/>
  <c r="B194" i="78"/>
  <c r="B409" i="78"/>
  <c r="B265" i="78"/>
  <c r="B336" i="78"/>
  <c r="B192" i="78"/>
  <c r="B407" i="78"/>
  <c r="B263" i="78"/>
  <c r="A117" i="77"/>
  <c r="B482" i="78" s="1"/>
  <c r="B476" i="78"/>
  <c r="B477" i="78"/>
  <c r="B478" i="78"/>
  <c r="B479" i="78"/>
  <c r="B480" i="78"/>
  <c r="B481" i="78"/>
  <c r="J164" i="78"/>
  <c r="J358" i="78"/>
  <c r="J416" i="78"/>
  <c r="J138" i="78"/>
  <c r="J284" i="78"/>
  <c r="J165" i="78"/>
  <c r="J321" i="78"/>
  <c r="J199" i="78"/>
  <c r="J402" i="78"/>
  <c r="J371" i="78"/>
  <c r="J401" i="78"/>
  <c r="J208" i="78"/>
  <c r="J313" i="78"/>
  <c r="J207" i="78"/>
  <c r="J317" i="78"/>
  <c r="J268" i="78"/>
  <c r="J148" i="78"/>
  <c r="J168" i="78"/>
  <c r="J263" i="78"/>
  <c r="J198" i="78"/>
  <c r="J439" i="78"/>
  <c r="J400" i="78"/>
  <c r="J122" i="78"/>
  <c r="J476" i="78"/>
  <c r="J297" i="78"/>
  <c r="J166" i="78"/>
  <c r="J189" i="78"/>
  <c r="J320" i="78"/>
  <c r="J368" i="78"/>
  <c r="J427" i="78"/>
  <c r="J163" i="78"/>
  <c r="J306" i="78"/>
  <c r="J471" i="78"/>
  <c r="J217" i="78"/>
  <c r="J257" i="78"/>
  <c r="J423" i="78"/>
  <c r="J169" i="78"/>
  <c r="J287" i="78"/>
  <c r="J447" i="78"/>
  <c r="J325" i="78"/>
  <c r="J339" i="78"/>
  <c r="J219" i="78"/>
  <c r="J326" i="78"/>
  <c r="J133" i="78"/>
  <c r="J354" i="78"/>
  <c r="J301" i="78"/>
  <c r="J213" i="78"/>
  <c r="J202" i="78"/>
  <c r="J440" i="78"/>
  <c r="J309" i="78"/>
  <c r="J465" i="78"/>
  <c r="J235" i="78"/>
  <c r="J139" i="78"/>
  <c r="J245" i="78"/>
  <c r="J437" i="78"/>
  <c r="J378" i="78"/>
  <c r="J432" i="78"/>
  <c r="J472" i="78"/>
  <c r="J436" i="78"/>
  <c r="J251" i="78"/>
  <c r="J330" i="78"/>
  <c r="J415" i="78"/>
  <c r="J159" i="78"/>
  <c r="J396" i="78"/>
  <c r="J353" i="78"/>
  <c r="J377" i="78"/>
  <c r="J243" i="78"/>
  <c r="J196" i="78"/>
  <c r="J162" i="78"/>
  <c r="J140" i="78"/>
  <c r="J418" i="78"/>
  <c r="J152" i="78"/>
  <c r="J188" i="78"/>
  <c r="J200" i="78"/>
  <c r="J475" i="78"/>
  <c r="J282" i="78"/>
  <c r="J145" i="78"/>
  <c r="J457" i="78"/>
  <c r="J351" i="78"/>
  <c r="J180" i="78"/>
  <c r="J144" i="78"/>
  <c r="J456" i="78"/>
  <c r="J409" i="78"/>
  <c r="J206" i="78"/>
  <c r="J147" i="78"/>
  <c r="J459" i="78"/>
  <c r="J420" i="78"/>
  <c r="J300" i="78"/>
  <c r="J448" i="78"/>
  <c r="J364" i="78"/>
  <c r="J211" i="78"/>
  <c r="J431" i="78"/>
  <c r="J288" i="78"/>
  <c r="J158" i="78"/>
  <c r="J336" i="78"/>
  <c r="J266" i="78"/>
  <c r="J479" i="78"/>
  <c r="J173" i="78"/>
  <c r="J192" i="78"/>
  <c r="J482" i="78"/>
  <c r="J176" i="78"/>
  <c r="J429" i="78"/>
  <c r="J308" i="78"/>
  <c r="J225" i="78"/>
  <c r="J453" i="78"/>
  <c r="J250" i="78"/>
  <c r="J356" i="78"/>
  <c r="J391" i="78"/>
  <c r="J426" i="78"/>
  <c r="J337" i="78"/>
  <c r="J227" i="78"/>
  <c r="J279" i="78"/>
  <c r="J216" i="78"/>
  <c r="J461" i="78"/>
  <c r="J220" i="78"/>
  <c r="J240" i="78"/>
  <c r="J390" i="78"/>
  <c r="J349" i="78"/>
  <c r="J229" i="78"/>
  <c r="J407" i="78"/>
  <c r="J425" i="78"/>
  <c r="J445" i="78"/>
  <c r="J222" i="78"/>
  <c r="J204" i="78"/>
  <c r="J442" i="78"/>
  <c r="J224" i="78"/>
  <c r="J452" i="78"/>
  <c r="J150" i="78"/>
  <c r="J404" i="78"/>
  <c r="J212" i="78"/>
  <c r="J295" i="78"/>
  <c r="J438" i="78"/>
  <c r="J157" i="78"/>
  <c r="J327" i="78"/>
  <c r="J365" i="78"/>
  <c r="J403" i="78"/>
  <c r="J446" i="78"/>
  <c r="J184" i="78"/>
  <c r="J350" i="78"/>
  <c r="J291" i="78"/>
  <c r="J311" i="78"/>
  <c r="J329" i="78"/>
  <c r="J433" i="78"/>
  <c r="J387" i="78"/>
  <c r="J397" i="78"/>
  <c r="J480" i="78"/>
  <c r="J310" i="78"/>
  <c r="J174" i="78"/>
  <c r="J129" i="78"/>
  <c r="J345" i="78"/>
  <c r="J357" i="78"/>
  <c r="J319" i="78"/>
  <c r="J463" i="78"/>
  <c r="J458" i="78"/>
  <c r="J411" i="78"/>
  <c r="J293" i="78"/>
  <c r="J183" i="78"/>
  <c r="J221" i="78"/>
  <c r="J335" i="78"/>
  <c r="J359" i="78"/>
  <c r="J312" i="78"/>
  <c r="J255" i="78"/>
  <c r="J413" i="78"/>
  <c r="J428" i="78"/>
  <c r="J252" i="78"/>
  <c r="J276" i="78"/>
  <c r="J424" i="78"/>
  <c r="J477" i="78"/>
  <c r="J298" i="78"/>
  <c r="J333" i="78"/>
  <c r="J178" i="78"/>
  <c r="J394" i="78"/>
  <c r="J248" i="78"/>
  <c r="J259" i="78"/>
  <c r="J360" i="78"/>
  <c r="J278" i="78"/>
  <c r="J362" i="78"/>
  <c r="J414" i="78"/>
  <c r="J366" i="78"/>
  <c r="J370" i="78"/>
  <c r="J141" i="78"/>
  <c r="J262" i="78"/>
  <c r="J322" i="78"/>
  <c r="J130" i="78"/>
  <c r="J142" i="78"/>
  <c r="J307" i="78"/>
  <c r="J331" i="78"/>
  <c r="J258" i="78"/>
  <c r="J449" i="78"/>
  <c r="J193" i="78"/>
  <c r="J375" i="78"/>
  <c r="J443" i="78"/>
  <c r="J241" i="78"/>
  <c r="J194" i="78"/>
  <c r="J143" i="78"/>
  <c r="J303" i="78"/>
  <c r="J244" i="78"/>
  <c r="J195" i="78"/>
  <c r="J444" i="78"/>
  <c r="J182" i="78"/>
  <c r="J340" i="78"/>
  <c r="J137" i="78"/>
  <c r="J481" i="78"/>
  <c r="J261" i="78"/>
  <c r="J369" i="78"/>
  <c r="J238" i="78"/>
  <c r="J430" i="78"/>
  <c r="J128" i="78"/>
  <c r="J355" i="78"/>
  <c r="J127" i="78"/>
  <c r="J253" i="78"/>
  <c r="J419" i="78"/>
  <c r="J372" i="78"/>
  <c r="J408" i="78"/>
  <c r="J231" i="78"/>
  <c r="J412" i="78"/>
  <c r="J292" i="78"/>
  <c r="J389" i="78"/>
  <c r="J265" i="78"/>
  <c r="J421" i="78"/>
  <c r="J374" i="78"/>
  <c r="J185" i="78"/>
  <c r="J209" i="78"/>
  <c r="J146" i="78"/>
  <c r="J214" i="78"/>
  <c r="J380" i="78"/>
  <c r="J466" i="78"/>
  <c r="J274" i="78"/>
  <c r="J286" i="78"/>
  <c r="J405" i="78"/>
  <c r="J187" i="78"/>
  <c r="J247" i="78"/>
  <c r="J280" i="78"/>
  <c r="J314" i="78"/>
  <c r="J267" i="78"/>
  <c r="J228" i="78"/>
  <c r="J264" i="78"/>
  <c r="J232" i="78"/>
  <c r="J469" i="78"/>
  <c r="J134" i="78"/>
  <c r="J363" i="78"/>
  <c r="J316" i="78"/>
  <c r="J269" i="78"/>
  <c r="J283" i="78"/>
  <c r="J171" i="78"/>
  <c r="J323" i="78"/>
  <c r="J332" i="78"/>
  <c r="J346" i="78"/>
  <c r="J237" i="78"/>
  <c r="J236" i="78"/>
  <c r="J201" i="78"/>
  <c r="J454" i="78"/>
  <c r="J175" i="78"/>
  <c r="J450" i="78"/>
  <c r="J347" i="78"/>
  <c r="J160" i="78"/>
  <c r="J376" i="78"/>
  <c r="J149" i="78"/>
  <c r="J398" i="78"/>
  <c r="J124" i="78"/>
  <c r="J218" i="78"/>
  <c r="J441" i="78"/>
  <c r="J344" i="78"/>
  <c r="J177" i="78"/>
  <c r="J381" i="78"/>
  <c r="J392" i="78"/>
  <c r="J249" i="78"/>
  <c r="J190" i="78"/>
  <c r="J223" i="78"/>
  <c r="J271" i="78"/>
  <c r="J462" i="78"/>
  <c r="J352" i="78"/>
  <c r="J305" i="78"/>
  <c r="J341" i="78"/>
  <c r="J385" i="78"/>
  <c r="J422" i="78"/>
  <c r="J302" i="78"/>
  <c r="J399" i="78"/>
  <c r="J186" i="78"/>
  <c r="J342" i="78"/>
  <c r="J167" i="78"/>
  <c r="J410" i="78"/>
  <c r="J290" i="78"/>
  <c r="J156" i="78"/>
  <c r="J338" i="78"/>
  <c r="J226" i="78"/>
  <c r="J406" i="78"/>
  <c r="J417" i="78"/>
  <c r="J272" i="78"/>
  <c r="J464" i="78"/>
  <c r="J126" i="78"/>
  <c r="J151" i="78"/>
  <c r="J451" i="78"/>
  <c r="J361" i="78"/>
  <c r="J468" i="78"/>
  <c r="J275" i="78"/>
  <c r="J161" i="78"/>
  <c r="J197" i="78"/>
  <c r="J384" i="78"/>
  <c r="J191" i="78"/>
  <c r="J215" i="78"/>
  <c r="J373" i="78"/>
  <c r="J470" i="78"/>
  <c r="J277" i="78"/>
  <c r="J230" i="78"/>
  <c r="J467" i="78"/>
  <c r="J256" i="78"/>
  <c r="J285" i="78"/>
  <c r="J154" i="78"/>
  <c r="J382" i="78"/>
  <c r="J393" i="78"/>
  <c r="J334" i="78"/>
  <c r="J379" i="78"/>
  <c r="J343" i="78"/>
  <c r="J233" i="78"/>
  <c r="J179" i="78"/>
  <c r="J136" i="78"/>
  <c r="J324" i="78"/>
  <c r="J131" i="78"/>
  <c r="J328" i="78"/>
  <c r="J135" i="78"/>
  <c r="J155" i="78"/>
  <c r="J388" i="78"/>
  <c r="J473" i="78"/>
  <c r="J270" i="78"/>
  <c r="J172" i="78"/>
  <c r="J125" i="78"/>
  <c r="J434" i="78"/>
  <c r="J210" i="78"/>
  <c r="J153" i="78"/>
  <c r="J260" i="78"/>
  <c r="J273" i="78"/>
  <c r="J246" i="78"/>
  <c r="J296" i="78"/>
  <c r="J367" i="78"/>
  <c r="J294" i="78"/>
  <c r="J318" i="78"/>
  <c r="J242" i="78"/>
  <c r="J203" i="78"/>
  <c r="J170" i="78"/>
  <c r="J123" i="78"/>
  <c r="J395" i="78"/>
  <c r="J474" i="78"/>
  <c r="J435" i="78"/>
  <c r="J455" i="78"/>
  <c r="J181" i="78"/>
  <c r="J205" i="78"/>
  <c r="J239" i="78"/>
  <c r="J348" i="78"/>
  <c r="J281" i="78"/>
  <c r="J289" i="78"/>
  <c r="J478" i="78"/>
  <c r="J304" i="78"/>
  <c r="J234" i="78"/>
  <c r="J254" i="78"/>
  <c r="J460" i="78"/>
  <c r="J315" i="78"/>
  <c r="J132" i="78"/>
  <c r="J299" i="78"/>
  <c r="J383" i="78"/>
  <c r="J386" i="78"/>
  <c r="C226" i="78" l="1"/>
  <c r="E430" i="78"/>
  <c r="D130" i="78"/>
  <c r="E226" i="78"/>
  <c r="D162" i="78"/>
  <c r="C345" i="78"/>
  <c r="G226" i="78"/>
  <c r="D442" i="78"/>
  <c r="C310" i="78"/>
  <c r="H226" i="78"/>
  <c r="F441" i="78"/>
  <c r="F162" i="78"/>
  <c r="G162" i="78"/>
  <c r="D441" i="78"/>
  <c r="G442" i="78"/>
  <c r="H162" i="78"/>
  <c r="E164" i="78"/>
  <c r="H406" i="78"/>
  <c r="D164" i="78"/>
  <c r="C416" i="78"/>
  <c r="E214" i="78"/>
  <c r="F164" i="78"/>
  <c r="H164" i="78"/>
  <c r="E310" i="78"/>
  <c r="F130" i="78"/>
  <c r="G130" i="78"/>
  <c r="D310" i="78"/>
  <c r="E307" i="78"/>
  <c r="F429" i="78"/>
  <c r="G358" i="78"/>
  <c r="E130" i="78"/>
  <c r="H141" i="78"/>
  <c r="C307" i="78"/>
  <c r="G128" i="78"/>
  <c r="G272" i="78"/>
  <c r="E356" i="78"/>
  <c r="F370" i="78"/>
  <c r="E141" i="78"/>
  <c r="D246" i="78"/>
  <c r="E246" i="78"/>
  <c r="G246" i="78"/>
  <c r="E429" i="78"/>
  <c r="F307" i="78"/>
  <c r="G307" i="78"/>
  <c r="F246" i="78"/>
  <c r="E358" i="78"/>
  <c r="C141" i="78"/>
  <c r="H429" i="78"/>
  <c r="D358" i="78"/>
  <c r="E274" i="78"/>
  <c r="D429" i="78"/>
  <c r="D214" i="78"/>
  <c r="H166" i="78"/>
  <c r="D308" i="78"/>
  <c r="H454" i="78"/>
  <c r="C454" i="78"/>
  <c r="H416" i="78"/>
  <c r="G346" i="78"/>
  <c r="H214" i="78"/>
  <c r="H370" i="78"/>
  <c r="E406" i="78"/>
  <c r="E416" i="78"/>
  <c r="C370" i="78"/>
  <c r="G406" i="78"/>
  <c r="F452" i="78"/>
  <c r="E308" i="78"/>
  <c r="F308" i="78"/>
  <c r="G416" i="78"/>
  <c r="G370" i="78"/>
  <c r="G344" i="78"/>
  <c r="E344" i="78"/>
  <c r="G274" i="78"/>
  <c r="H128" i="78"/>
  <c r="C262" i="78"/>
  <c r="H356" i="78"/>
  <c r="E381" i="78"/>
  <c r="F381" i="78"/>
  <c r="D344" i="78"/>
  <c r="E370" i="78"/>
  <c r="F176" i="78"/>
  <c r="G176" i="78"/>
  <c r="C176" i="78"/>
  <c r="H176" i="78"/>
  <c r="D176" i="78"/>
  <c r="E176" i="78"/>
  <c r="C344" i="78"/>
  <c r="D272" i="78"/>
  <c r="F272" i="78"/>
  <c r="E272" i="78"/>
  <c r="D356" i="78"/>
  <c r="F356" i="78"/>
  <c r="H237" i="78"/>
  <c r="H381" i="78"/>
  <c r="H344" i="78"/>
  <c r="C164" i="78"/>
  <c r="D274" i="78"/>
  <c r="D128" i="78"/>
  <c r="F274" i="78"/>
  <c r="E128" i="78"/>
  <c r="F344" i="78"/>
  <c r="C441" i="78"/>
  <c r="F201" i="78"/>
  <c r="C297" i="78"/>
  <c r="E285" i="78"/>
  <c r="G430" i="78"/>
  <c r="F345" i="78"/>
  <c r="C214" i="78"/>
  <c r="H201" i="78"/>
  <c r="D226" i="78"/>
  <c r="H345" i="78"/>
  <c r="D201" i="78"/>
  <c r="F297" i="78"/>
  <c r="F285" i="78"/>
  <c r="C358" i="78"/>
  <c r="C201" i="78"/>
  <c r="C237" i="78"/>
  <c r="E345" i="78"/>
  <c r="D285" i="78"/>
  <c r="G151" i="78"/>
  <c r="E166" i="78"/>
  <c r="F166" i="78"/>
  <c r="G141" i="78"/>
  <c r="D141" i="78"/>
  <c r="E153" i="78"/>
  <c r="D153" i="78"/>
  <c r="F153" i="78"/>
  <c r="C153" i="78"/>
  <c r="H153" i="78"/>
  <c r="G153" i="78"/>
  <c r="H285" i="78"/>
  <c r="C285" i="78"/>
  <c r="G297" i="78"/>
  <c r="E297" i="78"/>
  <c r="H297" i="78"/>
  <c r="C429" i="78"/>
  <c r="D332" i="78"/>
  <c r="E332" i="78"/>
  <c r="F332" i="78"/>
  <c r="H332" i="78"/>
  <c r="C332" i="78"/>
  <c r="G332" i="78"/>
  <c r="E418" i="78"/>
  <c r="H418" i="78"/>
  <c r="E454" i="78"/>
  <c r="F454" i="78"/>
  <c r="D405" i="78"/>
  <c r="E405" i="78"/>
  <c r="F405" i="78"/>
  <c r="G405" i="78"/>
  <c r="C405" i="78"/>
  <c r="H405" i="78"/>
  <c r="C126" i="78"/>
  <c r="F126" i="78"/>
  <c r="G126" i="78"/>
  <c r="E126" i="78"/>
  <c r="D126" i="78"/>
  <c r="H126" i="78"/>
  <c r="D321" i="78"/>
  <c r="H321" i="78"/>
  <c r="E321" i="78"/>
  <c r="C321" i="78"/>
  <c r="F321" i="78"/>
  <c r="G321" i="78"/>
  <c r="H248" i="78"/>
  <c r="D248" i="78"/>
  <c r="F248" i="78"/>
  <c r="E248" i="78"/>
  <c r="C248" i="78"/>
  <c r="G248" i="78"/>
  <c r="H357" i="78"/>
  <c r="C357" i="78"/>
  <c r="D357" i="78"/>
  <c r="E357" i="78"/>
  <c r="F357" i="78"/>
  <c r="G357" i="78"/>
  <c r="C128" i="78"/>
  <c r="C190" i="78"/>
  <c r="F190" i="78"/>
  <c r="H190" i="78"/>
  <c r="E190" i="78"/>
  <c r="G190" i="78"/>
  <c r="D190" i="78"/>
  <c r="E188" i="78"/>
  <c r="C188" i="78"/>
  <c r="D188" i="78"/>
  <c r="F188" i="78"/>
  <c r="G188" i="78"/>
  <c r="H188" i="78"/>
  <c r="E465" i="78"/>
  <c r="C465" i="78"/>
  <c r="F465" i="78"/>
  <c r="G465" i="78"/>
  <c r="H465" i="78"/>
  <c r="D465" i="78"/>
  <c r="F404" i="78"/>
  <c r="G404" i="78"/>
  <c r="H404" i="78"/>
  <c r="C404" i="78"/>
  <c r="D404" i="78"/>
  <c r="E404" i="78"/>
  <c r="D142" i="78"/>
  <c r="H142" i="78"/>
  <c r="C142" i="78"/>
  <c r="E142" i="78"/>
  <c r="F142" i="78"/>
  <c r="G142" i="78"/>
  <c r="D296" i="78"/>
  <c r="C296" i="78"/>
  <c r="E296" i="78"/>
  <c r="F296" i="78"/>
  <c r="H296" i="78"/>
  <c r="G296" i="78"/>
  <c r="C334" i="78"/>
  <c r="E334" i="78"/>
  <c r="F334" i="78"/>
  <c r="G334" i="78"/>
  <c r="D334" i="78"/>
  <c r="H334" i="78"/>
  <c r="G368" i="78"/>
  <c r="E368" i="78"/>
  <c r="F368" i="78"/>
  <c r="H368" i="78"/>
  <c r="C368" i="78"/>
  <c r="D368" i="78"/>
  <c r="H250" i="78"/>
  <c r="C250" i="78"/>
  <c r="D250" i="78"/>
  <c r="F250" i="78"/>
  <c r="G250" i="78"/>
  <c r="E250" i="78"/>
  <c r="G201" i="78"/>
  <c r="C286" i="78"/>
  <c r="E286" i="78"/>
  <c r="F286" i="78"/>
  <c r="G286" i="78"/>
  <c r="D286" i="78"/>
  <c r="H286" i="78"/>
  <c r="D418" i="78"/>
  <c r="C452" i="78"/>
  <c r="G464" i="78"/>
  <c r="E464" i="78"/>
  <c r="H464" i="78"/>
  <c r="D464" i="78"/>
  <c r="F464" i="78"/>
  <c r="C464" i="78"/>
  <c r="C165" i="78"/>
  <c r="E165" i="78"/>
  <c r="D165" i="78"/>
  <c r="H165" i="78"/>
  <c r="F165" i="78"/>
  <c r="G165" i="78"/>
  <c r="C394" i="78"/>
  <c r="D394" i="78"/>
  <c r="G394" i="78"/>
  <c r="H394" i="78"/>
  <c r="F394" i="78"/>
  <c r="E394" i="78"/>
  <c r="D345" i="78"/>
  <c r="F430" i="78"/>
  <c r="D430" i="78"/>
  <c r="C430" i="78"/>
  <c r="D454" i="78"/>
  <c r="H249" i="78"/>
  <c r="F249" i="78"/>
  <c r="C249" i="78"/>
  <c r="D249" i="78"/>
  <c r="E249" i="78"/>
  <c r="G249" i="78"/>
  <c r="E152" i="78"/>
  <c r="C152" i="78"/>
  <c r="F152" i="78"/>
  <c r="G152" i="78"/>
  <c r="H152" i="78"/>
  <c r="D152" i="78"/>
  <c r="F309" i="78"/>
  <c r="G309" i="78"/>
  <c r="D309" i="78"/>
  <c r="E309" i="78"/>
  <c r="H309" i="78"/>
  <c r="C309" i="78"/>
  <c r="E150" i="78"/>
  <c r="C150" i="78"/>
  <c r="D150" i="78"/>
  <c r="F150" i="78"/>
  <c r="G150" i="78"/>
  <c r="H150" i="78"/>
  <c r="C130" i="78"/>
  <c r="C246" i="78"/>
  <c r="H393" i="78"/>
  <c r="C393" i="78"/>
  <c r="D393" i="78"/>
  <c r="E393" i="78"/>
  <c r="F393" i="78"/>
  <c r="G393" i="78"/>
  <c r="H320" i="78"/>
  <c r="F320" i="78"/>
  <c r="D320" i="78"/>
  <c r="C320" i="78"/>
  <c r="E320" i="78"/>
  <c r="G320" i="78"/>
  <c r="F453" i="78"/>
  <c r="H453" i="78"/>
  <c r="E453" i="78"/>
  <c r="G453" i="78"/>
  <c r="C453" i="78"/>
  <c r="D453" i="78"/>
  <c r="H236" i="78"/>
  <c r="E236" i="78"/>
  <c r="G236" i="78"/>
  <c r="C236" i="78"/>
  <c r="D236" i="78"/>
  <c r="F236" i="78"/>
  <c r="C274" i="78"/>
  <c r="C272" i="78"/>
  <c r="F284" i="78"/>
  <c r="G284" i="78"/>
  <c r="H284" i="78"/>
  <c r="C284" i="78"/>
  <c r="D284" i="78"/>
  <c r="E284" i="78"/>
  <c r="H178" i="78"/>
  <c r="F178" i="78"/>
  <c r="C178" i="78"/>
  <c r="E178" i="78"/>
  <c r="G178" i="78"/>
  <c r="D178" i="78"/>
  <c r="C129" i="78"/>
  <c r="F129" i="78"/>
  <c r="E129" i="78"/>
  <c r="G129" i="78"/>
  <c r="D129" i="78"/>
  <c r="H129" i="78"/>
  <c r="H238" i="78"/>
  <c r="C238" i="78"/>
  <c r="E238" i="78"/>
  <c r="G238" i="78"/>
  <c r="D238" i="78"/>
  <c r="F238" i="78"/>
  <c r="C392" i="78"/>
  <c r="D392" i="78"/>
  <c r="F392" i="78"/>
  <c r="G392" i="78"/>
  <c r="H392" i="78"/>
  <c r="E392" i="78"/>
  <c r="C418" i="78"/>
  <c r="D440" i="78"/>
  <c r="C440" i="78"/>
  <c r="F440" i="78"/>
  <c r="G440" i="78"/>
  <c r="H440" i="78"/>
  <c r="E440" i="78"/>
  <c r="E452" i="78"/>
  <c r="E322" i="78"/>
  <c r="C322" i="78"/>
  <c r="F322" i="78"/>
  <c r="H322" i="78"/>
  <c r="G322" i="78"/>
  <c r="D322" i="78"/>
  <c r="F273" i="78"/>
  <c r="H273" i="78"/>
  <c r="D273" i="78"/>
  <c r="E273" i="78"/>
  <c r="G273" i="78"/>
  <c r="C273" i="78"/>
  <c r="G382" i="78"/>
  <c r="H382" i="78"/>
  <c r="C382" i="78"/>
  <c r="D382" i="78"/>
  <c r="E382" i="78"/>
  <c r="F382" i="78"/>
  <c r="C189" i="78"/>
  <c r="E189" i="78"/>
  <c r="D189" i="78"/>
  <c r="F189" i="78"/>
  <c r="H189" i="78"/>
  <c r="G189" i="78"/>
  <c r="E225" i="78"/>
  <c r="C225" i="78"/>
  <c r="G225" i="78"/>
  <c r="H225" i="78"/>
  <c r="D225" i="78"/>
  <c r="F225" i="78"/>
  <c r="G237" i="78"/>
  <c r="D237" i="78"/>
  <c r="C466" i="78"/>
  <c r="D466" i="78"/>
  <c r="E466" i="78"/>
  <c r="F466" i="78"/>
  <c r="G466" i="78"/>
  <c r="C417" i="78"/>
  <c r="D417" i="78"/>
  <c r="E417" i="78"/>
  <c r="F417" i="78"/>
  <c r="G417" i="78"/>
  <c r="H417" i="78"/>
  <c r="F138" i="78"/>
  <c r="G138" i="78"/>
  <c r="H138" i="78"/>
  <c r="D138" i="78"/>
  <c r="E138" i="78"/>
  <c r="C138" i="78"/>
  <c r="H333" i="78"/>
  <c r="C333" i="78"/>
  <c r="E333" i="78"/>
  <c r="G333" i="78"/>
  <c r="F333" i="78"/>
  <c r="D333" i="78"/>
  <c r="H174" i="78"/>
  <c r="C174" i="78"/>
  <c r="D174" i="78"/>
  <c r="E174" i="78"/>
  <c r="F174" i="78"/>
  <c r="G174" i="78"/>
  <c r="E369" i="78"/>
  <c r="G369" i="78"/>
  <c r="D369" i="78"/>
  <c r="F369" i="78"/>
  <c r="H369" i="78"/>
  <c r="C369" i="78"/>
  <c r="F418" i="78"/>
  <c r="E237" i="78"/>
  <c r="D381" i="78"/>
  <c r="F140" i="78"/>
  <c r="G140" i="78"/>
  <c r="H140" i="78"/>
  <c r="C140" i="78"/>
  <c r="D140" i="78"/>
  <c r="E140" i="78"/>
  <c r="F202" i="78"/>
  <c r="D202" i="78"/>
  <c r="G202" i="78"/>
  <c r="C202" i="78"/>
  <c r="H202" i="78"/>
  <c r="E202" i="78"/>
  <c r="F224" i="78"/>
  <c r="G224" i="78"/>
  <c r="H224" i="78"/>
  <c r="C224" i="78"/>
  <c r="D224" i="78"/>
  <c r="E224" i="78"/>
  <c r="E262" i="78"/>
  <c r="D262" i="78"/>
  <c r="F262" i="78"/>
  <c r="G262" i="78"/>
  <c r="D260" i="78"/>
  <c r="E260" i="78"/>
  <c r="F260" i="78"/>
  <c r="G260" i="78"/>
  <c r="C260" i="78"/>
  <c r="H260" i="78"/>
  <c r="C154" i="78"/>
  <c r="D154" i="78"/>
  <c r="F154" i="78"/>
  <c r="G154" i="78"/>
  <c r="E154" i="78"/>
  <c r="H154" i="78"/>
  <c r="G452" i="78"/>
  <c r="G166" i="78"/>
  <c r="D166" i="78"/>
  <c r="C308" i="78"/>
  <c r="E346" i="78"/>
  <c r="D346" i="78"/>
  <c r="F346" i="78"/>
  <c r="H346" i="78"/>
  <c r="F380" i="78"/>
  <c r="H380" i="78"/>
  <c r="D380" i="78"/>
  <c r="G380" i="78"/>
  <c r="C380" i="78"/>
  <c r="E380" i="78"/>
  <c r="C406" i="78"/>
  <c r="F406" i="78"/>
  <c r="D416" i="78"/>
  <c r="F298" i="78"/>
  <c r="G298" i="78"/>
  <c r="C298" i="78"/>
  <c r="H298" i="78"/>
  <c r="E298" i="78"/>
  <c r="H452" i="78"/>
  <c r="G308" i="78"/>
  <c r="G310" i="78"/>
  <c r="F310" i="78"/>
  <c r="D261" i="78"/>
  <c r="F261" i="78"/>
  <c r="H261" i="78"/>
  <c r="G261" i="78"/>
  <c r="C261" i="78"/>
  <c r="E261" i="78"/>
  <c r="G177" i="78"/>
  <c r="H177" i="78"/>
  <c r="F177" i="78"/>
  <c r="C177" i="78"/>
  <c r="D177" i="78"/>
  <c r="E177" i="78"/>
  <c r="E162" i="78"/>
  <c r="H213" i="78"/>
  <c r="E213" i="78"/>
  <c r="G213" i="78"/>
  <c r="C213" i="78"/>
  <c r="D213" i="78"/>
  <c r="F213" i="78"/>
  <c r="F442" i="78"/>
  <c r="C442" i="78"/>
  <c r="E442" i="78"/>
  <c r="D391" i="78"/>
  <c r="F391" i="78"/>
  <c r="E235" i="78"/>
  <c r="H235" i="78"/>
  <c r="E212" i="78"/>
  <c r="F212" i="78"/>
  <c r="G212" i="78"/>
  <c r="D212" i="78"/>
  <c r="E391" i="78"/>
  <c r="H391" i="78"/>
  <c r="D235" i="78"/>
  <c r="C379" i="78"/>
  <c r="D379" i="78"/>
  <c r="E379" i="78"/>
  <c r="F379" i="78"/>
  <c r="G379" i="78"/>
  <c r="H379" i="78"/>
  <c r="C235" i="78"/>
  <c r="C427" i="78"/>
  <c r="F427" i="78"/>
  <c r="H427" i="78"/>
  <c r="D427" i="78"/>
  <c r="E427" i="78"/>
  <c r="G427" i="78"/>
  <c r="C356" i="78"/>
  <c r="F223" i="78"/>
  <c r="H223" i="78"/>
  <c r="C223" i="78"/>
  <c r="D223" i="78"/>
  <c r="G223" i="78"/>
  <c r="E223" i="78"/>
  <c r="C200" i="78"/>
  <c r="H200" i="78"/>
  <c r="G200" i="78"/>
  <c r="D200" i="78"/>
  <c r="F200" i="78"/>
  <c r="E200" i="78"/>
  <c r="G235" i="78"/>
  <c r="H212" i="78"/>
  <c r="H307" i="78"/>
  <c r="F367" i="78"/>
  <c r="C367" i="78"/>
  <c r="D367" i="78"/>
  <c r="E367" i="78"/>
  <c r="H367" i="78"/>
  <c r="G367" i="78"/>
  <c r="C151" i="78"/>
  <c r="F151" i="78"/>
  <c r="H151" i="78"/>
  <c r="C199" i="78"/>
  <c r="F199" i="78"/>
  <c r="H199" i="78"/>
  <c r="D199" i="78"/>
  <c r="E199" i="78"/>
  <c r="G199" i="78"/>
  <c r="E151" i="78"/>
  <c r="H211" i="78"/>
  <c r="C211" i="78"/>
  <c r="D211" i="78"/>
  <c r="G211" i="78"/>
  <c r="E211" i="78"/>
  <c r="F211" i="78"/>
  <c r="D319" i="78"/>
  <c r="H319" i="78"/>
  <c r="F319" i="78"/>
  <c r="C319" i="78"/>
  <c r="E319" i="78"/>
  <c r="G319" i="78"/>
  <c r="C355" i="78"/>
  <c r="E355" i="78"/>
  <c r="F355" i="78"/>
  <c r="H355" i="78"/>
  <c r="D355" i="78"/>
  <c r="G355" i="78"/>
  <c r="G163" i="78"/>
  <c r="C163" i="78"/>
  <c r="E163" i="78"/>
  <c r="F163" i="78"/>
  <c r="H163" i="78"/>
  <c r="D163" i="78"/>
  <c r="C391" i="78"/>
  <c r="D175" i="78"/>
  <c r="F175" i="78"/>
  <c r="H175" i="78"/>
  <c r="C175" i="78"/>
  <c r="E175" i="78"/>
  <c r="G175" i="78"/>
  <c r="C187" i="78"/>
  <c r="D187" i="78"/>
  <c r="F187" i="78"/>
  <c r="G187" i="78"/>
  <c r="H187" i="78"/>
  <c r="E187" i="78"/>
  <c r="C247" i="78"/>
  <c r="E247" i="78"/>
  <c r="H247" i="78"/>
  <c r="G247" i="78"/>
  <c r="D247" i="78"/>
  <c r="F247" i="78"/>
  <c r="E451" i="78"/>
  <c r="F451" i="78"/>
  <c r="C451" i="78"/>
  <c r="D451" i="78"/>
  <c r="G451" i="78"/>
  <c r="H451" i="78"/>
  <c r="C402" i="78"/>
  <c r="F402" i="78"/>
  <c r="H402" i="78"/>
  <c r="G402" i="78"/>
  <c r="D402" i="78"/>
  <c r="E402" i="78"/>
  <c r="E259" i="78"/>
  <c r="C259" i="78"/>
  <c r="F259" i="78"/>
  <c r="D259" i="78"/>
  <c r="G259" i="78"/>
  <c r="H259" i="78"/>
  <c r="D463" i="78"/>
  <c r="E463" i="78"/>
  <c r="C463" i="78"/>
  <c r="G463" i="78"/>
  <c r="F463" i="78"/>
  <c r="H463" i="78"/>
  <c r="D127" i="78"/>
  <c r="F127" i="78"/>
  <c r="C127" i="78"/>
  <c r="E127" i="78"/>
  <c r="G127" i="78"/>
  <c r="H127" i="78"/>
  <c r="C271" i="78"/>
  <c r="F271" i="78"/>
  <c r="H271" i="78"/>
  <c r="E271" i="78"/>
  <c r="D271" i="78"/>
  <c r="G271" i="78"/>
  <c r="C475" i="78"/>
  <c r="D475" i="78"/>
  <c r="H475" i="78"/>
  <c r="E475" i="78"/>
  <c r="F475" i="78"/>
  <c r="G475" i="78"/>
  <c r="C139" i="78"/>
  <c r="D139" i="78"/>
  <c r="H139" i="78"/>
  <c r="E139" i="78"/>
  <c r="F139" i="78"/>
  <c r="G139" i="78"/>
  <c r="D295" i="78"/>
  <c r="E295" i="78"/>
  <c r="F295" i="78"/>
  <c r="G295" i="78"/>
  <c r="H295" i="78"/>
  <c r="C295" i="78"/>
  <c r="F331" i="78"/>
  <c r="C331" i="78"/>
  <c r="G331" i="78"/>
  <c r="D331" i="78"/>
  <c r="E331" i="78"/>
  <c r="H331" i="78"/>
  <c r="D294" i="78"/>
  <c r="C294" i="78"/>
  <c r="E294" i="78"/>
  <c r="G294" i="78"/>
  <c r="H294" i="78"/>
  <c r="F294" i="78"/>
  <c r="G343" i="78"/>
  <c r="E343" i="78"/>
  <c r="C343" i="78"/>
  <c r="F343" i="78"/>
  <c r="H343" i="78"/>
  <c r="D343" i="78"/>
  <c r="I820" i="78"/>
  <c r="A820" i="78"/>
  <c r="C282" i="78"/>
  <c r="D282" i="78"/>
  <c r="E282" i="78"/>
  <c r="F282" i="78"/>
  <c r="G282" i="78"/>
  <c r="H282" i="78"/>
  <c r="B484" i="78"/>
  <c r="G484" i="78" s="1"/>
  <c r="B483" i="78"/>
  <c r="E483" i="78" s="1"/>
  <c r="E245" i="78"/>
  <c r="H245" i="78"/>
  <c r="C245" i="78"/>
  <c r="F245" i="78"/>
  <c r="D245" i="78"/>
  <c r="G245" i="78"/>
  <c r="C438" i="78"/>
  <c r="D438" i="78"/>
  <c r="E438" i="78"/>
  <c r="F438" i="78"/>
  <c r="G438" i="78"/>
  <c r="H438" i="78"/>
  <c r="G258" i="78"/>
  <c r="F258" i="78"/>
  <c r="H258" i="78"/>
  <c r="C258" i="78"/>
  <c r="E258" i="78"/>
  <c r="D258" i="78"/>
  <c r="H318" i="78"/>
  <c r="E318" i="78"/>
  <c r="C318" i="78"/>
  <c r="G318" i="78"/>
  <c r="F318" i="78"/>
  <c r="D318" i="78"/>
  <c r="D233" i="78"/>
  <c r="C233" i="78"/>
  <c r="E233" i="78"/>
  <c r="H233" i="78"/>
  <c r="F233" i="78"/>
  <c r="G233" i="78"/>
  <c r="C306" i="78"/>
  <c r="D306" i="78"/>
  <c r="E306" i="78"/>
  <c r="F306" i="78"/>
  <c r="G306" i="78"/>
  <c r="H306" i="78"/>
  <c r="G426" i="78"/>
  <c r="D426" i="78"/>
  <c r="F426" i="78"/>
  <c r="C426" i="78"/>
  <c r="H426" i="78"/>
  <c r="E426" i="78"/>
  <c r="G450" i="78"/>
  <c r="H450" i="78"/>
  <c r="D450" i="78"/>
  <c r="E450" i="78"/>
  <c r="C450" i="78"/>
  <c r="F450" i="78"/>
  <c r="F338" i="78"/>
  <c r="G338" i="78"/>
  <c r="H338" i="78"/>
  <c r="C338" i="78"/>
  <c r="E338" i="78"/>
  <c r="D338" i="78"/>
  <c r="C364" i="78"/>
  <c r="E364" i="78"/>
  <c r="F364" i="78"/>
  <c r="G364" i="78"/>
  <c r="D364" i="78"/>
  <c r="H364" i="78"/>
  <c r="E196" i="78"/>
  <c r="G196" i="78"/>
  <c r="H196" i="78"/>
  <c r="F196" i="78"/>
  <c r="C196" i="78"/>
  <c r="D196" i="78"/>
  <c r="H204" i="78"/>
  <c r="C204" i="78"/>
  <c r="D204" i="78"/>
  <c r="E204" i="78"/>
  <c r="F204" i="78"/>
  <c r="G204" i="78"/>
  <c r="C137" i="78"/>
  <c r="E137" i="78"/>
  <c r="G137" i="78"/>
  <c r="D137" i="78"/>
  <c r="F137" i="78"/>
  <c r="H137" i="78"/>
  <c r="G289" i="78"/>
  <c r="H289" i="78"/>
  <c r="F289" i="78"/>
  <c r="C289" i="78"/>
  <c r="D289" i="78"/>
  <c r="E289" i="78"/>
  <c r="C210" i="78"/>
  <c r="E210" i="78"/>
  <c r="G210" i="78"/>
  <c r="D210" i="78"/>
  <c r="F210" i="78"/>
  <c r="H210" i="78"/>
  <c r="H301" i="78"/>
  <c r="C301" i="78"/>
  <c r="G301" i="78"/>
  <c r="D301" i="78"/>
  <c r="F301" i="78"/>
  <c r="E301" i="78"/>
  <c r="C222" i="78"/>
  <c r="E222" i="78"/>
  <c r="G222" i="78"/>
  <c r="H222" i="78"/>
  <c r="D222" i="78"/>
  <c r="F222" i="78"/>
  <c r="E386" i="78"/>
  <c r="F386" i="78"/>
  <c r="G386" i="78"/>
  <c r="H386" i="78"/>
  <c r="C386" i="78"/>
  <c r="D386" i="78"/>
  <c r="D323" i="78"/>
  <c r="F323" i="78"/>
  <c r="H323" i="78"/>
  <c r="E323" i="78"/>
  <c r="C323" i="78"/>
  <c r="G323" i="78"/>
  <c r="D256" i="78"/>
  <c r="G256" i="78"/>
  <c r="C256" i="78"/>
  <c r="E256" i="78"/>
  <c r="F256" i="78"/>
  <c r="H256" i="78"/>
  <c r="H122" i="78"/>
  <c r="C122" i="78"/>
  <c r="F122" i="78"/>
  <c r="G122" i="78"/>
  <c r="D122" i="78"/>
  <c r="E122" i="78"/>
  <c r="F132" i="78"/>
  <c r="C132" i="78"/>
  <c r="D132" i="78"/>
  <c r="E132" i="78"/>
  <c r="G132" i="78"/>
  <c r="H132" i="78"/>
  <c r="C424" i="78"/>
  <c r="D424" i="78"/>
  <c r="E424" i="78"/>
  <c r="F424" i="78"/>
  <c r="G424" i="78"/>
  <c r="H424" i="78"/>
  <c r="H146" i="78"/>
  <c r="D146" i="78"/>
  <c r="E146" i="78"/>
  <c r="G146" i="78"/>
  <c r="C146" i="78"/>
  <c r="F146" i="78"/>
  <c r="G156" i="78"/>
  <c r="C156" i="78"/>
  <c r="D156" i="78"/>
  <c r="E156" i="78"/>
  <c r="F156" i="78"/>
  <c r="H156" i="78"/>
  <c r="E448" i="78"/>
  <c r="F448" i="78"/>
  <c r="C448" i="78"/>
  <c r="D448" i="78"/>
  <c r="G448" i="78"/>
  <c r="H448" i="78"/>
  <c r="D243" i="78"/>
  <c r="H243" i="78"/>
  <c r="C243" i="78"/>
  <c r="E243" i="78"/>
  <c r="G243" i="78"/>
  <c r="F243" i="78"/>
  <c r="F397" i="78"/>
  <c r="G397" i="78"/>
  <c r="H397" i="78"/>
  <c r="E397" i="78"/>
  <c r="D397" i="78"/>
  <c r="C397" i="78"/>
  <c r="C340" i="78"/>
  <c r="E340" i="78"/>
  <c r="F340" i="78"/>
  <c r="G340" i="78"/>
  <c r="D340" i="78"/>
  <c r="H340" i="78"/>
  <c r="C281" i="78"/>
  <c r="D281" i="78"/>
  <c r="E281" i="78"/>
  <c r="F281" i="78"/>
  <c r="G281" i="78"/>
  <c r="H281" i="78"/>
  <c r="C434" i="78"/>
  <c r="D434" i="78"/>
  <c r="G434" i="78"/>
  <c r="H434" i="78"/>
  <c r="F434" i="78"/>
  <c r="E434" i="78"/>
  <c r="D354" i="78"/>
  <c r="F354" i="78"/>
  <c r="H354" i="78"/>
  <c r="G354" i="78"/>
  <c r="C354" i="78"/>
  <c r="E354" i="78"/>
  <c r="D445" i="78"/>
  <c r="E445" i="78"/>
  <c r="H445" i="78"/>
  <c r="G445" i="78"/>
  <c r="C445" i="78"/>
  <c r="F445" i="78"/>
  <c r="C366" i="78"/>
  <c r="E366" i="78"/>
  <c r="G366" i="78"/>
  <c r="D366" i="78"/>
  <c r="F366" i="78"/>
  <c r="H366" i="78"/>
  <c r="C171" i="78"/>
  <c r="F171" i="78"/>
  <c r="H171" i="78"/>
  <c r="D171" i="78"/>
  <c r="G171" i="78"/>
  <c r="E171" i="78"/>
  <c r="C467" i="78"/>
  <c r="F467" i="78"/>
  <c r="E467" i="78"/>
  <c r="D467" i="78"/>
  <c r="G467" i="78"/>
  <c r="H467" i="78"/>
  <c r="D400" i="78"/>
  <c r="G400" i="78"/>
  <c r="C400" i="78"/>
  <c r="E400" i="78"/>
  <c r="F400" i="78"/>
  <c r="H400" i="78"/>
  <c r="F266" i="78"/>
  <c r="G266" i="78"/>
  <c r="H266" i="78"/>
  <c r="D266" i="78"/>
  <c r="C266" i="78"/>
  <c r="E266" i="78"/>
  <c r="C276" i="78"/>
  <c r="D276" i="78"/>
  <c r="E276" i="78"/>
  <c r="F276" i="78"/>
  <c r="G276" i="78"/>
  <c r="H276" i="78"/>
  <c r="H209" i="78"/>
  <c r="D209" i="78"/>
  <c r="E209" i="78"/>
  <c r="C209" i="78"/>
  <c r="F209" i="78"/>
  <c r="G209" i="78"/>
  <c r="E290" i="78"/>
  <c r="F290" i="78"/>
  <c r="G290" i="78"/>
  <c r="H290" i="78"/>
  <c r="D290" i="78"/>
  <c r="C290" i="78"/>
  <c r="C300" i="78"/>
  <c r="E300" i="78"/>
  <c r="G300" i="78"/>
  <c r="D300" i="78"/>
  <c r="H300" i="78"/>
  <c r="F300" i="78"/>
  <c r="G377" i="78"/>
  <c r="C377" i="78"/>
  <c r="E377" i="78"/>
  <c r="H377" i="78"/>
  <c r="D377" i="78"/>
  <c r="F377" i="78"/>
  <c r="C387" i="78"/>
  <c r="D387" i="78"/>
  <c r="E387" i="78"/>
  <c r="F387" i="78"/>
  <c r="G387" i="78"/>
  <c r="H387" i="78"/>
  <c r="D182" i="78"/>
  <c r="E182" i="78"/>
  <c r="G182" i="78"/>
  <c r="C182" i="78"/>
  <c r="H182" i="78"/>
  <c r="F182" i="78"/>
  <c r="G348" i="78"/>
  <c r="E348" i="78"/>
  <c r="C348" i="78"/>
  <c r="F348" i="78"/>
  <c r="H348" i="78"/>
  <c r="D348" i="78"/>
  <c r="H125" i="78"/>
  <c r="E125" i="78"/>
  <c r="C125" i="78"/>
  <c r="D125" i="78"/>
  <c r="F125" i="78"/>
  <c r="G125" i="78"/>
  <c r="C133" i="78"/>
  <c r="E133" i="78"/>
  <c r="F133" i="78"/>
  <c r="D133" i="78"/>
  <c r="G133" i="78"/>
  <c r="H133" i="78"/>
  <c r="G425" i="78"/>
  <c r="D425" i="78"/>
  <c r="E425" i="78"/>
  <c r="F425" i="78"/>
  <c r="H425" i="78"/>
  <c r="C425" i="78"/>
  <c r="D218" i="78"/>
  <c r="F218" i="78"/>
  <c r="H218" i="78"/>
  <c r="E218" i="78"/>
  <c r="G218" i="78"/>
  <c r="C218" i="78"/>
  <c r="D283" i="78"/>
  <c r="C283" i="78"/>
  <c r="E283" i="78"/>
  <c r="F283" i="78"/>
  <c r="H283" i="78"/>
  <c r="G283" i="78"/>
  <c r="C230" i="78"/>
  <c r="D230" i="78"/>
  <c r="F230" i="78"/>
  <c r="G230" i="78"/>
  <c r="H230" i="78"/>
  <c r="E230" i="78"/>
  <c r="D439" i="78"/>
  <c r="E439" i="78"/>
  <c r="F439" i="78"/>
  <c r="C439" i="78"/>
  <c r="H439" i="78"/>
  <c r="G439" i="78"/>
  <c r="C315" i="78"/>
  <c r="E315" i="78"/>
  <c r="F315" i="78"/>
  <c r="H315" i="78"/>
  <c r="D315" i="78"/>
  <c r="G315" i="78"/>
  <c r="E252" i="78"/>
  <c r="H252" i="78"/>
  <c r="C252" i="78"/>
  <c r="D252" i="78"/>
  <c r="F252" i="78"/>
  <c r="G252" i="78"/>
  <c r="D185" i="78"/>
  <c r="F185" i="78"/>
  <c r="E185" i="78"/>
  <c r="G185" i="78"/>
  <c r="H185" i="78"/>
  <c r="C185" i="78"/>
  <c r="E410" i="78"/>
  <c r="G410" i="78"/>
  <c r="H410" i="78"/>
  <c r="F410" i="78"/>
  <c r="C410" i="78"/>
  <c r="D410" i="78"/>
  <c r="F420" i="78"/>
  <c r="D420" i="78"/>
  <c r="E420" i="78"/>
  <c r="H420" i="78"/>
  <c r="C420" i="78"/>
  <c r="G420" i="78"/>
  <c r="D353" i="78"/>
  <c r="E353" i="78"/>
  <c r="G353" i="78"/>
  <c r="H353" i="78"/>
  <c r="F353" i="78"/>
  <c r="C353" i="78"/>
  <c r="E433" i="78"/>
  <c r="F433" i="78"/>
  <c r="H433" i="78"/>
  <c r="C433" i="78"/>
  <c r="G433" i="78"/>
  <c r="D433" i="78"/>
  <c r="C444" i="78"/>
  <c r="D444" i="78"/>
  <c r="E444" i="78"/>
  <c r="F444" i="78"/>
  <c r="G444" i="78"/>
  <c r="H444" i="78"/>
  <c r="C239" i="78"/>
  <c r="F239" i="78"/>
  <c r="H239" i="78"/>
  <c r="E239" i="78"/>
  <c r="D239" i="78"/>
  <c r="G239" i="78"/>
  <c r="F172" i="78"/>
  <c r="H172" i="78"/>
  <c r="E172" i="78"/>
  <c r="G172" i="78"/>
  <c r="C172" i="78"/>
  <c r="D172" i="78"/>
  <c r="C326" i="78"/>
  <c r="D326" i="78"/>
  <c r="F326" i="78"/>
  <c r="G326" i="78"/>
  <c r="H326" i="78"/>
  <c r="E326" i="78"/>
  <c r="C407" i="78"/>
  <c r="D407" i="78"/>
  <c r="F407" i="78"/>
  <c r="G407" i="78"/>
  <c r="H407" i="78"/>
  <c r="E407" i="78"/>
  <c r="C192" i="78"/>
  <c r="D192" i="78"/>
  <c r="E192" i="78"/>
  <c r="F192" i="78"/>
  <c r="G192" i="78"/>
  <c r="H192" i="78"/>
  <c r="C269" i="78"/>
  <c r="E269" i="78"/>
  <c r="F269" i="78"/>
  <c r="G269" i="78"/>
  <c r="D269" i="78"/>
  <c r="H269" i="78"/>
  <c r="F277" i="78"/>
  <c r="H277" i="78"/>
  <c r="G277" i="78"/>
  <c r="E277" i="78"/>
  <c r="D277" i="78"/>
  <c r="C277" i="78"/>
  <c r="C198" i="78"/>
  <c r="F198" i="78"/>
  <c r="H198" i="78"/>
  <c r="E198" i="78"/>
  <c r="D198" i="78"/>
  <c r="G198" i="78"/>
  <c r="C362" i="78"/>
  <c r="E362" i="78"/>
  <c r="G362" i="78"/>
  <c r="H362" i="78"/>
  <c r="D362" i="78"/>
  <c r="F362" i="78"/>
  <c r="C428" i="78"/>
  <c r="D428" i="78"/>
  <c r="E428" i="78"/>
  <c r="F428" i="78"/>
  <c r="G428" i="78"/>
  <c r="H428" i="78"/>
  <c r="C374" i="78"/>
  <c r="D374" i="78"/>
  <c r="E374" i="78"/>
  <c r="F374" i="78"/>
  <c r="G374" i="78"/>
  <c r="H374" i="78"/>
  <c r="C167" i="78"/>
  <c r="E167" i="78"/>
  <c r="G167" i="78"/>
  <c r="D167" i="78"/>
  <c r="F167" i="78"/>
  <c r="H167" i="78"/>
  <c r="E459" i="78"/>
  <c r="D459" i="78"/>
  <c r="H459" i="78"/>
  <c r="C459" i="78"/>
  <c r="F459" i="78"/>
  <c r="G459" i="78"/>
  <c r="D396" i="78"/>
  <c r="E396" i="78"/>
  <c r="F396" i="78"/>
  <c r="G396" i="78"/>
  <c r="H396" i="78"/>
  <c r="C396" i="78"/>
  <c r="D329" i="78"/>
  <c r="G329" i="78"/>
  <c r="C329" i="78"/>
  <c r="H329" i="78"/>
  <c r="E329" i="78"/>
  <c r="F329" i="78"/>
  <c r="C195" i="78"/>
  <c r="E195" i="78"/>
  <c r="H195" i="78"/>
  <c r="F195" i="78"/>
  <c r="D195" i="78"/>
  <c r="G195" i="78"/>
  <c r="H205" i="78"/>
  <c r="C205" i="78"/>
  <c r="G205" i="78"/>
  <c r="D205" i="78"/>
  <c r="E205" i="78"/>
  <c r="F205" i="78"/>
  <c r="G270" i="78"/>
  <c r="C270" i="78"/>
  <c r="D270" i="78"/>
  <c r="E270" i="78"/>
  <c r="F270" i="78"/>
  <c r="H270" i="78"/>
  <c r="D219" i="78"/>
  <c r="E219" i="78"/>
  <c r="G219" i="78"/>
  <c r="H219" i="78"/>
  <c r="F219" i="78"/>
  <c r="C219" i="78"/>
  <c r="G229" i="78"/>
  <c r="F229" i="78"/>
  <c r="C229" i="78"/>
  <c r="D229" i="78"/>
  <c r="E229" i="78"/>
  <c r="H229" i="78"/>
  <c r="D383" i="78"/>
  <c r="G383" i="78"/>
  <c r="C383" i="78"/>
  <c r="H383" i="78"/>
  <c r="F383" i="78"/>
  <c r="E383" i="78"/>
  <c r="E316" i="78"/>
  <c r="F316" i="78"/>
  <c r="G316" i="78"/>
  <c r="H316" i="78"/>
  <c r="C316" i="78"/>
  <c r="D316" i="78"/>
  <c r="E470" i="78"/>
  <c r="C470" i="78"/>
  <c r="F470" i="78"/>
  <c r="H470" i="78"/>
  <c r="D470" i="78"/>
  <c r="G470" i="78"/>
  <c r="C263" i="78"/>
  <c r="F263" i="78"/>
  <c r="H263" i="78"/>
  <c r="E263" i="78"/>
  <c r="D263" i="78"/>
  <c r="G263" i="78"/>
  <c r="C336" i="78"/>
  <c r="D336" i="78"/>
  <c r="E336" i="78"/>
  <c r="F336" i="78"/>
  <c r="G336" i="78"/>
  <c r="H336" i="78"/>
  <c r="D413" i="78"/>
  <c r="E413" i="78"/>
  <c r="G413" i="78"/>
  <c r="H413" i="78"/>
  <c r="C413" i="78"/>
  <c r="F413" i="78"/>
  <c r="F421" i="78"/>
  <c r="G421" i="78"/>
  <c r="H421" i="78"/>
  <c r="E421" i="78"/>
  <c r="D421" i="78"/>
  <c r="C421" i="78"/>
  <c r="H342" i="78"/>
  <c r="D342" i="78"/>
  <c r="G342" i="78"/>
  <c r="C342" i="78"/>
  <c r="F342" i="78"/>
  <c r="E342" i="78"/>
  <c r="C147" i="78"/>
  <c r="D147" i="78"/>
  <c r="E147" i="78"/>
  <c r="G147" i="78"/>
  <c r="H147" i="78"/>
  <c r="F147" i="78"/>
  <c r="E159" i="78"/>
  <c r="F159" i="78"/>
  <c r="G159" i="78"/>
  <c r="H159" i="78"/>
  <c r="C159" i="78"/>
  <c r="D159" i="78"/>
  <c r="E311" i="78"/>
  <c r="H311" i="78"/>
  <c r="C311" i="78"/>
  <c r="D311" i="78"/>
  <c r="F311" i="78"/>
  <c r="G311" i="78"/>
  <c r="E244" i="78"/>
  <c r="F244" i="78"/>
  <c r="G244" i="78"/>
  <c r="H244" i="78"/>
  <c r="C244" i="78"/>
  <c r="D244" i="78"/>
  <c r="H181" i="78"/>
  <c r="C181" i="78"/>
  <c r="E181" i="78"/>
  <c r="G181" i="78"/>
  <c r="F181" i="78"/>
  <c r="D181" i="78"/>
  <c r="D473" i="78"/>
  <c r="F473" i="78"/>
  <c r="C473" i="78"/>
  <c r="E473" i="78"/>
  <c r="G473" i="78"/>
  <c r="H473" i="78"/>
  <c r="E339" i="78"/>
  <c r="C339" i="78"/>
  <c r="F339" i="78"/>
  <c r="G339" i="78"/>
  <c r="H339" i="78"/>
  <c r="D339" i="78"/>
  <c r="C349" i="78"/>
  <c r="F349" i="78"/>
  <c r="G349" i="78"/>
  <c r="E349" i="78"/>
  <c r="D349" i="78"/>
  <c r="H349" i="78"/>
  <c r="C414" i="78"/>
  <c r="D414" i="78"/>
  <c r="E414" i="78"/>
  <c r="G414" i="78"/>
  <c r="F414" i="78"/>
  <c r="H414" i="78"/>
  <c r="C363" i="78"/>
  <c r="D363" i="78"/>
  <c r="E363" i="78"/>
  <c r="F363" i="78"/>
  <c r="G363" i="78"/>
  <c r="H363" i="78"/>
  <c r="E373" i="78"/>
  <c r="F373" i="78"/>
  <c r="G373" i="78"/>
  <c r="D373" i="78"/>
  <c r="C373" i="78"/>
  <c r="H373" i="78"/>
  <c r="C168" i="78"/>
  <c r="F168" i="78"/>
  <c r="H168" i="78"/>
  <c r="D168" i="78"/>
  <c r="E168" i="78"/>
  <c r="G168" i="78"/>
  <c r="D460" i="78"/>
  <c r="C460" i="78"/>
  <c r="F460" i="78"/>
  <c r="G460" i="78"/>
  <c r="E460" i="78"/>
  <c r="H460" i="78"/>
  <c r="E255" i="78"/>
  <c r="F255" i="78"/>
  <c r="G255" i="78"/>
  <c r="H255" i="78"/>
  <c r="C255" i="78"/>
  <c r="D255" i="78"/>
  <c r="C265" i="78"/>
  <c r="D265" i="78"/>
  <c r="F265" i="78"/>
  <c r="H265" i="78"/>
  <c r="E265" i="78"/>
  <c r="G265" i="78"/>
  <c r="D186" i="78"/>
  <c r="G186" i="78"/>
  <c r="C186" i="78"/>
  <c r="E186" i="78"/>
  <c r="F186" i="78"/>
  <c r="H186" i="78"/>
  <c r="D206" i="78"/>
  <c r="E206" i="78"/>
  <c r="C206" i="78"/>
  <c r="F206" i="78"/>
  <c r="H206" i="78"/>
  <c r="G206" i="78"/>
  <c r="D415" i="78"/>
  <c r="E415" i="78"/>
  <c r="H415" i="78"/>
  <c r="F415" i="78"/>
  <c r="C415" i="78"/>
  <c r="G415" i="78"/>
  <c r="C291" i="78"/>
  <c r="D291" i="78"/>
  <c r="F291" i="78"/>
  <c r="G291" i="78"/>
  <c r="H291" i="78"/>
  <c r="E291" i="78"/>
  <c r="G303" i="78"/>
  <c r="H303" i="78"/>
  <c r="E303" i="78"/>
  <c r="F303" i="78"/>
  <c r="C303" i="78"/>
  <c r="D303" i="78"/>
  <c r="C455" i="78"/>
  <c r="G455" i="78"/>
  <c r="D455" i="78"/>
  <c r="E455" i="78"/>
  <c r="H455" i="78"/>
  <c r="F455" i="78"/>
  <c r="E388" i="78"/>
  <c r="F388" i="78"/>
  <c r="H388" i="78"/>
  <c r="G388" i="78"/>
  <c r="C388" i="78"/>
  <c r="D388" i="78"/>
  <c r="E325" i="78"/>
  <c r="F325" i="78"/>
  <c r="G325" i="78"/>
  <c r="H325" i="78"/>
  <c r="D325" i="78"/>
  <c r="C325" i="78"/>
  <c r="F390" i="78"/>
  <c r="H390" i="78"/>
  <c r="C390" i="78"/>
  <c r="E390" i="78"/>
  <c r="G390" i="78"/>
  <c r="D390" i="78"/>
  <c r="E124" i="78"/>
  <c r="F124" i="78"/>
  <c r="G124" i="78"/>
  <c r="H124" i="78"/>
  <c r="C124" i="78"/>
  <c r="D124" i="78"/>
  <c r="D134" i="78"/>
  <c r="E134" i="78"/>
  <c r="G134" i="78"/>
  <c r="H134" i="78"/>
  <c r="C134" i="78"/>
  <c r="F134" i="78"/>
  <c r="D215" i="78"/>
  <c r="H215" i="78"/>
  <c r="C215" i="78"/>
  <c r="E215" i="78"/>
  <c r="F215" i="78"/>
  <c r="G215" i="78"/>
  <c r="E148" i="78"/>
  <c r="F148" i="78"/>
  <c r="H148" i="78"/>
  <c r="G148" i="78"/>
  <c r="C148" i="78"/>
  <c r="D148" i="78"/>
  <c r="C158" i="78"/>
  <c r="G158" i="78"/>
  <c r="E158" i="78"/>
  <c r="F158" i="78"/>
  <c r="H158" i="78"/>
  <c r="D158" i="78"/>
  <c r="F312" i="78"/>
  <c r="C312" i="78"/>
  <c r="D312" i="78"/>
  <c r="E312" i="78"/>
  <c r="G312" i="78"/>
  <c r="H312" i="78"/>
  <c r="C389" i="78"/>
  <c r="D389" i="78"/>
  <c r="E389" i="78"/>
  <c r="F389" i="78"/>
  <c r="G389" i="78"/>
  <c r="H389" i="78"/>
  <c r="F399" i="78"/>
  <c r="G399" i="78"/>
  <c r="H399" i="78"/>
  <c r="D399" i="78"/>
  <c r="C399" i="78"/>
  <c r="E399" i="78"/>
  <c r="C409" i="78"/>
  <c r="D409" i="78"/>
  <c r="G409" i="78"/>
  <c r="F409" i="78"/>
  <c r="H409" i="78"/>
  <c r="E409" i="78"/>
  <c r="D330" i="78"/>
  <c r="F330" i="78"/>
  <c r="C330" i="78"/>
  <c r="E330" i="78"/>
  <c r="G330" i="78"/>
  <c r="H330" i="78"/>
  <c r="E350" i="78"/>
  <c r="C350" i="78"/>
  <c r="F350" i="78"/>
  <c r="G350" i="78"/>
  <c r="H350" i="78"/>
  <c r="D350" i="78"/>
  <c r="C143" i="78"/>
  <c r="E143" i="78"/>
  <c r="H143" i="78"/>
  <c r="F143" i="78"/>
  <c r="D143" i="78"/>
  <c r="G143" i="78"/>
  <c r="C435" i="78"/>
  <c r="G435" i="78"/>
  <c r="D435" i="78"/>
  <c r="E435" i="78"/>
  <c r="F435" i="78"/>
  <c r="H435" i="78"/>
  <c r="C155" i="78"/>
  <c r="E155" i="78"/>
  <c r="F155" i="78"/>
  <c r="G155" i="78"/>
  <c r="H155" i="78"/>
  <c r="D155" i="78"/>
  <c r="C447" i="78"/>
  <c r="F447" i="78"/>
  <c r="H447" i="78"/>
  <c r="G447" i="78"/>
  <c r="E447" i="78"/>
  <c r="D447" i="78"/>
  <c r="D240" i="78"/>
  <c r="E240" i="78"/>
  <c r="F240" i="78"/>
  <c r="G240" i="78"/>
  <c r="H240" i="78"/>
  <c r="C240" i="78"/>
  <c r="C173" i="78"/>
  <c r="D173" i="78"/>
  <c r="E173" i="78"/>
  <c r="F173" i="78"/>
  <c r="G173" i="78"/>
  <c r="H173" i="78"/>
  <c r="H469" i="78"/>
  <c r="C469" i="78"/>
  <c r="E469" i="78"/>
  <c r="G469" i="78"/>
  <c r="F469" i="78"/>
  <c r="D469" i="78"/>
  <c r="C191" i="78"/>
  <c r="E191" i="78"/>
  <c r="G191" i="78"/>
  <c r="D191" i="78"/>
  <c r="F191" i="78"/>
  <c r="H191" i="78"/>
  <c r="E268" i="78"/>
  <c r="G268" i="78"/>
  <c r="H268" i="78"/>
  <c r="F268" i="78"/>
  <c r="C268" i="78"/>
  <c r="D268" i="78"/>
  <c r="D278" i="78"/>
  <c r="C278" i="78"/>
  <c r="E278" i="78"/>
  <c r="F278" i="78"/>
  <c r="G278" i="78"/>
  <c r="H278" i="78"/>
  <c r="D359" i="78"/>
  <c r="G359" i="78"/>
  <c r="E359" i="78"/>
  <c r="F359" i="78"/>
  <c r="H359" i="78"/>
  <c r="C359" i="78"/>
  <c r="H292" i="78"/>
  <c r="D292" i="78"/>
  <c r="G292" i="78"/>
  <c r="F292" i="78"/>
  <c r="C292" i="78"/>
  <c r="E292" i="78"/>
  <c r="C302" i="78"/>
  <c r="D302" i="78"/>
  <c r="E302" i="78"/>
  <c r="F302" i="78"/>
  <c r="G302" i="78"/>
  <c r="H302" i="78"/>
  <c r="C456" i="78"/>
  <c r="H456" i="78"/>
  <c r="D456" i="78"/>
  <c r="E456" i="78"/>
  <c r="G456" i="78"/>
  <c r="F456" i="78"/>
  <c r="D251" i="78"/>
  <c r="F251" i="78"/>
  <c r="H251" i="78"/>
  <c r="C251" i="78"/>
  <c r="E251" i="78"/>
  <c r="G251" i="78"/>
  <c r="C184" i="78"/>
  <c r="E184" i="78"/>
  <c r="F184" i="78"/>
  <c r="G184" i="78"/>
  <c r="H184" i="78"/>
  <c r="D184" i="78"/>
  <c r="F194" i="78"/>
  <c r="H194" i="78"/>
  <c r="E194" i="78"/>
  <c r="G194" i="78"/>
  <c r="C194" i="78"/>
  <c r="D194" i="78"/>
  <c r="D474" i="78"/>
  <c r="F474" i="78"/>
  <c r="C474" i="78"/>
  <c r="G474" i="78"/>
  <c r="E474" i="78"/>
  <c r="H474" i="78"/>
  <c r="E135" i="78"/>
  <c r="H135" i="78"/>
  <c r="C135" i="78"/>
  <c r="D135" i="78"/>
  <c r="F135" i="78"/>
  <c r="G135" i="78"/>
  <c r="C287" i="78"/>
  <c r="D287" i="78"/>
  <c r="E287" i="78"/>
  <c r="F287" i="78"/>
  <c r="G287" i="78"/>
  <c r="H287" i="78"/>
  <c r="E220" i="78"/>
  <c r="F220" i="78"/>
  <c r="G220" i="78"/>
  <c r="H220" i="78"/>
  <c r="C220" i="78"/>
  <c r="D220" i="78"/>
  <c r="C299" i="78"/>
  <c r="E299" i="78"/>
  <c r="G299" i="78"/>
  <c r="F299" i="78"/>
  <c r="D299" i="78"/>
  <c r="H299" i="78"/>
  <c r="C232" i="78"/>
  <c r="D232" i="78"/>
  <c r="E232" i="78"/>
  <c r="F232" i="78"/>
  <c r="G232" i="78"/>
  <c r="H232" i="78"/>
  <c r="C384" i="78"/>
  <c r="E384" i="78"/>
  <c r="F384" i="78"/>
  <c r="D384" i="78"/>
  <c r="G384" i="78"/>
  <c r="H384" i="78"/>
  <c r="H317" i="78"/>
  <c r="G317" i="78"/>
  <c r="C317" i="78"/>
  <c r="D317" i="78"/>
  <c r="E317" i="78"/>
  <c r="F317" i="78"/>
  <c r="D254" i="78"/>
  <c r="E254" i="78"/>
  <c r="F254" i="78"/>
  <c r="H254" i="78"/>
  <c r="C254" i="78"/>
  <c r="G254" i="78"/>
  <c r="C335" i="78"/>
  <c r="D335" i="78"/>
  <c r="E335" i="78"/>
  <c r="F335" i="78"/>
  <c r="G335" i="78"/>
  <c r="H335" i="78"/>
  <c r="F412" i="78"/>
  <c r="G412" i="78"/>
  <c r="H412" i="78"/>
  <c r="E412" i="78"/>
  <c r="C412" i="78"/>
  <c r="D412" i="78"/>
  <c r="H422" i="78"/>
  <c r="C422" i="78"/>
  <c r="D422" i="78"/>
  <c r="F422" i="78"/>
  <c r="G422" i="78"/>
  <c r="E422" i="78"/>
  <c r="C144" i="78"/>
  <c r="E144" i="78"/>
  <c r="F144" i="78"/>
  <c r="H144" i="78"/>
  <c r="D144" i="78"/>
  <c r="G144" i="78"/>
  <c r="G436" i="78"/>
  <c r="H436" i="78"/>
  <c r="E436" i="78"/>
  <c r="F436" i="78"/>
  <c r="C436" i="78"/>
  <c r="D436" i="78"/>
  <c r="F446" i="78"/>
  <c r="C446" i="78"/>
  <c r="E446" i="78"/>
  <c r="H446" i="78"/>
  <c r="D446" i="78"/>
  <c r="G446" i="78"/>
  <c r="F241" i="78"/>
  <c r="C241" i="78"/>
  <c r="D241" i="78"/>
  <c r="E241" i="78"/>
  <c r="G241" i="78"/>
  <c r="H241" i="78"/>
  <c r="F395" i="78"/>
  <c r="C395" i="78"/>
  <c r="E395" i="78"/>
  <c r="D395" i="78"/>
  <c r="H395" i="78"/>
  <c r="G395" i="78"/>
  <c r="F328" i="78"/>
  <c r="C328" i="78"/>
  <c r="D328" i="78"/>
  <c r="E328" i="78"/>
  <c r="G328" i="78"/>
  <c r="H328" i="78"/>
  <c r="F169" i="78"/>
  <c r="C169" i="78"/>
  <c r="D169" i="78"/>
  <c r="E169" i="78"/>
  <c r="H169" i="78"/>
  <c r="G169" i="78"/>
  <c r="F461" i="78"/>
  <c r="D461" i="78"/>
  <c r="G461" i="78"/>
  <c r="C461" i="78"/>
  <c r="E461" i="78"/>
  <c r="H461" i="78"/>
  <c r="D398" i="78"/>
  <c r="E398" i="78"/>
  <c r="G398" i="78"/>
  <c r="C398" i="78"/>
  <c r="F398" i="78"/>
  <c r="H398" i="78"/>
  <c r="C264" i="78"/>
  <c r="D264" i="78"/>
  <c r="E264" i="78"/>
  <c r="G264" i="78"/>
  <c r="H264" i="78"/>
  <c r="F264" i="78"/>
  <c r="C197" i="78"/>
  <c r="D197" i="78"/>
  <c r="F197" i="78"/>
  <c r="H197" i="78"/>
  <c r="E197" i="78"/>
  <c r="G197" i="78"/>
  <c r="D207" i="78"/>
  <c r="E207" i="78"/>
  <c r="G207" i="78"/>
  <c r="H207" i="78"/>
  <c r="F207" i="78"/>
  <c r="C207" i="78"/>
  <c r="E288" i="78"/>
  <c r="C288" i="78"/>
  <c r="F288" i="78"/>
  <c r="H288" i="78"/>
  <c r="D288" i="78"/>
  <c r="G288" i="78"/>
  <c r="C221" i="78"/>
  <c r="D221" i="78"/>
  <c r="E221" i="78"/>
  <c r="F221" i="78"/>
  <c r="G221" i="78"/>
  <c r="H221" i="78"/>
  <c r="C231" i="78"/>
  <c r="E231" i="78"/>
  <c r="F231" i="78"/>
  <c r="H231" i="78"/>
  <c r="D231" i="78"/>
  <c r="G231" i="78"/>
  <c r="F385" i="78"/>
  <c r="D385" i="78"/>
  <c r="C385" i="78"/>
  <c r="G385" i="78"/>
  <c r="H385" i="78"/>
  <c r="E385" i="78"/>
  <c r="C180" i="78"/>
  <c r="D180" i="78"/>
  <c r="E180" i="78"/>
  <c r="G180" i="78"/>
  <c r="H180" i="78"/>
  <c r="F180" i="78"/>
  <c r="E472" i="78"/>
  <c r="D472" i="78"/>
  <c r="G472" i="78"/>
  <c r="C472" i="78"/>
  <c r="F472" i="78"/>
  <c r="H472" i="78"/>
  <c r="C403" i="78"/>
  <c r="D403" i="78"/>
  <c r="E403" i="78"/>
  <c r="G403" i="78"/>
  <c r="H403" i="78"/>
  <c r="F403" i="78"/>
  <c r="C443" i="78"/>
  <c r="E443" i="78"/>
  <c r="F443" i="78"/>
  <c r="D443" i="78"/>
  <c r="G443" i="78"/>
  <c r="H443" i="78"/>
  <c r="C123" i="78"/>
  <c r="D123" i="78"/>
  <c r="E123" i="78"/>
  <c r="F123" i="78"/>
  <c r="G123" i="78"/>
  <c r="H123" i="78"/>
  <c r="F131" i="78"/>
  <c r="H131" i="78"/>
  <c r="C131" i="78"/>
  <c r="D131" i="78"/>
  <c r="E131" i="78"/>
  <c r="G131" i="78"/>
  <c r="F423" i="78"/>
  <c r="H423" i="78"/>
  <c r="C423" i="78"/>
  <c r="G423" i="78"/>
  <c r="D423" i="78"/>
  <c r="E423" i="78"/>
  <c r="C216" i="78"/>
  <c r="D216" i="78"/>
  <c r="E216" i="78"/>
  <c r="F216" i="78"/>
  <c r="G216" i="78"/>
  <c r="H216" i="78"/>
  <c r="D149" i="78"/>
  <c r="E149" i="78"/>
  <c r="F149" i="78"/>
  <c r="G149" i="78"/>
  <c r="H149" i="78"/>
  <c r="C149" i="78"/>
  <c r="E228" i="78"/>
  <c r="C228" i="78"/>
  <c r="D228" i="78"/>
  <c r="F228" i="78"/>
  <c r="G228" i="78"/>
  <c r="H228" i="78"/>
  <c r="C161" i="78"/>
  <c r="D161" i="78"/>
  <c r="E161" i="78"/>
  <c r="H161" i="78"/>
  <c r="G161" i="78"/>
  <c r="F161" i="78"/>
  <c r="C313" i="78"/>
  <c r="D313" i="78"/>
  <c r="F313" i="78"/>
  <c r="H313" i="78"/>
  <c r="E313" i="78"/>
  <c r="G313" i="78"/>
  <c r="C234" i="78"/>
  <c r="D234" i="78"/>
  <c r="E234" i="78"/>
  <c r="F234" i="78"/>
  <c r="G234" i="78"/>
  <c r="H234" i="78"/>
  <c r="D183" i="78"/>
  <c r="E183" i="78"/>
  <c r="G183" i="78"/>
  <c r="H183" i="78"/>
  <c r="F183" i="78"/>
  <c r="C183" i="78"/>
  <c r="D408" i="78"/>
  <c r="E408" i="78"/>
  <c r="C408" i="78"/>
  <c r="G408" i="78"/>
  <c r="F408" i="78"/>
  <c r="H408" i="78"/>
  <c r="H341" i="78"/>
  <c r="C341" i="78"/>
  <c r="D341" i="78"/>
  <c r="E341" i="78"/>
  <c r="G341" i="78"/>
  <c r="F341" i="78"/>
  <c r="D351" i="78"/>
  <c r="F351" i="78"/>
  <c r="G351" i="78"/>
  <c r="H351" i="78"/>
  <c r="E351" i="78"/>
  <c r="C351" i="78"/>
  <c r="D432" i="78"/>
  <c r="E432" i="78"/>
  <c r="C432" i="78"/>
  <c r="F432" i="78"/>
  <c r="H432" i="78"/>
  <c r="G432" i="78"/>
  <c r="D365" i="78"/>
  <c r="H365" i="78"/>
  <c r="E365" i="78"/>
  <c r="C365" i="78"/>
  <c r="F365" i="78"/>
  <c r="G365" i="78"/>
  <c r="F375" i="78"/>
  <c r="G375" i="78"/>
  <c r="H375" i="78"/>
  <c r="E375" i="78"/>
  <c r="C375" i="78"/>
  <c r="D375" i="78"/>
  <c r="G170" i="78"/>
  <c r="C170" i="78"/>
  <c r="F170" i="78"/>
  <c r="H170" i="78"/>
  <c r="D170" i="78"/>
  <c r="E170" i="78"/>
  <c r="C324" i="78"/>
  <c r="D324" i="78"/>
  <c r="E324" i="78"/>
  <c r="F324" i="78"/>
  <c r="G324" i="78"/>
  <c r="H324" i="78"/>
  <c r="C257" i="78"/>
  <c r="F257" i="78"/>
  <c r="G257" i="78"/>
  <c r="H257" i="78"/>
  <c r="D257" i="78"/>
  <c r="E257" i="78"/>
  <c r="H279" i="78"/>
  <c r="D279" i="78"/>
  <c r="F279" i="78"/>
  <c r="G279" i="78"/>
  <c r="C279" i="78"/>
  <c r="E279" i="78"/>
  <c r="C376" i="78"/>
  <c r="D376" i="78"/>
  <c r="E376" i="78"/>
  <c r="F376" i="78"/>
  <c r="H376" i="78"/>
  <c r="G376" i="78"/>
  <c r="E267" i="78"/>
  <c r="G267" i="78"/>
  <c r="C267" i="78"/>
  <c r="D267" i="78"/>
  <c r="F267" i="78"/>
  <c r="H267" i="78"/>
  <c r="C275" i="78"/>
  <c r="D275" i="78"/>
  <c r="E275" i="78"/>
  <c r="F275" i="78"/>
  <c r="H275" i="78"/>
  <c r="G275" i="78"/>
  <c r="C208" i="78"/>
  <c r="D208" i="78"/>
  <c r="E208" i="78"/>
  <c r="F208" i="78"/>
  <c r="G208" i="78"/>
  <c r="H208" i="78"/>
  <c r="D360" i="78"/>
  <c r="F360" i="78"/>
  <c r="C360" i="78"/>
  <c r="E360" i="78"/>
  <c r="H360" i="78"/>
  <c r="G360" i="78"/>
  <c r="E293" i="78"/>
  <c r="C293" i="78"/>
  <c r="D293" i="78"/>
  <c r="G293" i="78"/>
  <c r="H293" i="78"/>
  <c r="F293" i="78"/>
  <c r="C372" i="78"/>
  <c r="D372" i="78"/>
  <c r="F372" i="78"/>
  <c r="G372" i="78"/>
  <c r="H372" i="78"/>
  <c r="E372" i="78"/>
  <c r="F305" i="78"/>
  <c r="C305" i="78"/>
  <c r="D305" i="78"/>
  <c r="E305" i="78"/>
  <c r="H305" i="78"/>
  <c r="G305" i="78"/>
  <c r="E457" i="78"/>
  <c r="D457" i="78"/>
  <c r="C457" i="78"/>
  <c r="H457" i="78"/>
  <c r="F457" i="78"/>
  <c r="G457" i="78"/>
  <c r="C378" i="78"/>
  <c r="D378" i="78"/>
  <c r="E378" i="78"/>
  <c r="F378" i="78"/>
  <c r="G378" i="78"/>
  <c r="H378" i="78"/>
  <c r="F327" i="78"/>
  <c r="G327" i="78"/>
  <c r="H327" i="78"/>
  <c r="C327" i="78"/>
  <c r="E327" i="78"/>
  <c r="D327" i="78"/>
  <c r="E193" i="78"/>
  <c r="G193" i="78"/>
  <c r="H193" i="78"/>
  <c r="C193" i="78"/>
  <c r="F193" i="78"/>
  <c r="D193" i="78"/>
  <c r="C203" i="78"/>
  <c r="D203" i="78"/>
  <c r="F203" i="78"/>
  <c r="G203" i="78"/>
  <c r="H203" i="78"/>
  <c r="E203" i="78"/>
  <c r="C136" i="78"/>
  <c r="D136" i="78"/>
  <c r="G136" i="78"/>
  <c r="H136" i="78"/>
  <c r="E136" i="78"/>
  <c r="F136" i="78"/>
  <c r="F217" i="78"/>
  <c r="D217" i="78"/>
  <c r="E217" i="78"/>
  <c r="G217" i="78"/>
  <c r="H217" i="78"/>
  <c r="C217" i="78"/>
  <c r="C227" i="78"/>
  <c r="D227" i="78"/>
  <c r="E227" i="78"/>
  <c r="F227" i="78"/>
  <c r="G227" i="78"/>
  <c r="H227" i="78"/>
  <c r="C160" i="78"/>
  <c r="D160" i="78"/>
  <c r="E160" i="78"/>
  <c r="H160" i="78"/>
  <c r="F160" i="78"/>
  <c r="G160" i="78"/>
  <c r="E314" i="78"/>
  <c r="D314" i="78"/>
  <c r="F314" i="78"/>
  <c r="H314" i="78"/>
  <c r="C314" i="78"/>
  <c r="G314" i="78"/>
  <c r="E468" i="78"/>
  <c r="H468" i="78"/>
  <c r="C468" i="78"/>
  <c r="D468" i="78"/>
  <c r="F468" i="78"/>
  <c r="G468" i="78"/>
  <c r="C401" i="78"/>
  <c r="F401" i="78"/>
  <c r="E401" i="78"/>
  <c r="D401" i="78"/>
  <c r="H401" i="78"/>
  <c r="G401" i="78"/>
  <c r="C431" i="78"/>
  <c r="D431" i="78"/>
  <c r="E431" i="78"/>
  <c r="F431" i="78"/>
  <c r="H431" i="78"/>
  <c r="G431" i="78"/>
  <c r="C411" i="78"/>
  <c r="D411" i="78"/>
  <c r="E411" i="78"/>
  <c r="F411" i="78"/>
  <c r="G411" i="78"/>
  <c r="H411" i="78"/>
  <c r="E419" i="78"/>
  <c r="H419" i="78"/>
  <c r="D419" i="78"/>
  <c r="G419" i="78"/>
  <c r="C419" i="78"/>
  <c r="F419" i="78"/>
  <c r="C352" i="78"/>
  <c r="D352" i="78"/>
  <c r="F352" i="78"/>
  <c r="G352" i="78"/>
  <c r="E352" i="78"/>
  <c r="H352" i="78"/>
  <c r="C145" i="78"/>
  <c r="D145" i="78"/>
  <c r="E145" i="78"/>
  <c r="G145" i="78"/>
  <c r="H145" i="78"/>
  <c r="F145" i="78"/>
  <c r="C437" i="78"/>
  <c r="D437" i="78"/>
  <c r="E437" i="78"/>
  <c r="F437" i="78"/>
  <c r="G437" i="78"/>
  <c r="H437" i="78"/>
  <c r="C157" i="78"/>
  <c r="E157" i="78"/>
  <c r="H157" i="78"/>
  <c r="D157" i="78"/>
  <c r="F157" i="78"/>
  <c r="G157" i="78"/>
  <c r="C449" i="78"/>
  <c r="F449" i="78"/>
  <c r="D449" i="78"/>
  <c r="E449" i="78"/>
  <c r="H449" i="78"/>
  <c r="G449" i="78"/>
  <c r="E242" i="78"/>
  <c r="F242" i="78"/>
  <c r="G242" i="78"/>
  <c r="H242" i="78"/>
  <c r="C242" i="78"/>
  <c r="D242" i="78"/>
  <c r="C179" i="78"/>
  <c r="D179" i="78"/>
  <c r="E179" i="78"/>
  <c r="F179" i="78"/>
  <c r="G179" i="78"/>
  <c r="H179" i="78"/>
  <c r="G471" i="78"/>
  <c r="C471" i="78"/>
  <c r="E471" i="78"/>
  <c r="H471" i="78"/>
  <c r="F471" i="78"/>
  <c r="D471" i="78"/>
  <c r="G337" i="78"/>
  <c r="F337" i="78"/>
  <c r="D337" i="78"/>
  <c r="E337" i="78"/>
  <c r="C337" i="78"/>
  <c r="H337" i="78"/>
  <c r="H347" i="78"/>
  <c r="F347" i="78"/>
  <c r="C347" i="78"/>
  <c r="E347" i="78"/>
  <c r="G347" i="78"/>
  <c r="D347" i="78"/>
  <c r="G280" i="78"/>
  <c r="C280" i="78"/>
  <c r="D280" i="78"/>
  <c r="E280" i="78"/>
  <c r="F280" i="78"/>
  <c r="H280" i="78"/>
  <c r="E361" i="78"/>
  <c r="C361" i="78"/>
  <c r="D361" i="78"/>
  <c r="G361" i="78"/>
  <c r="F361" i="78"/>
  <c r="H361" i="78"/>
  <c r="G371" i="78"/>
  <c r="D371" i="78"/>
  <c r="E371" i="78"/>
  <c r="C371" i="78"/>
  <c r="F371" i="78"/>
  <c r="H371" i="78"/>
  <c r="D304" i="78"/>
  <c r="F304" i="78"/>
  <c r="H304" i="78"/>
  <c r="C304" i="78"/>
  <c r="E304" i="78"/>
  <c r="G304" i="78"/>
  <c r="G458" i="78"/>
  <c r="D458" i="78"/>
  <c r="F458" i="78"/>
  <c r="H458" i="78"/>
  <c r="E458" i="78"/>
  <c r="C458" i="78"/>
  <c r="F253" i="78"/>
  <c r="H253" i="78"/>
  <c r="E253" i="78"/>
  <c r="G253" i="78"/>
  <c r="C253" i="78"/>
  <c r="D253" i="78"/>
  <c r="D462" i="78"/>
  <c r="C462" i="78"/>
  <c r="H462" i="78"/>
  <c r="E462" i="78"/>
  <c r="F462" i="78"/>
  <c r="G462" i="78"/>
  <c r="F482" i="78"/>
  <c r="H482" i="78"/>
  <c r="D482" i="78"/>
  <c r="E482" i="78"/>
  <c r="G482" i="78"/>
  <c r="C482" i="78"/>
  <c r="E478" i="78"/>
  <c r="G478" i="78"/>
  <c r="C478" i="78"/>
  <c r="D478" i="78"/>
  <c r="F478" i="78"/>
  <c r="H478" i="78"/>
  <c r="D477" i="78"/>
  <c r="E477" i="78"/>
  <c r="C477" i="78"/>
  <c r="G477" i="78"/>
  <c r="H477" i="78"/>
  <c r="F477" i="78"/>
  <c r="F476" i="78"/>
  <c r="E476" i="78"/>
  <c r="C476" i="78"/>
  <c r="H476" i="78"/>
  <c r="D476" i="78"/>
  <c r="G476" i="78"/>
  <c r="B487" i="78"/>
  <c r="B486" i="78"/>
  <c r="A118" i="77"/>
  <c r="B485" i="78"/>
  <c r="F480" i="78"/>
  <c r="E480" i="78"/>
  <c r="C480" i="78"/>
  <c r="D480" i="78"/>
  <c r="G480" i="78"/>
  <c r="H480" i="78"/>
  <c r="G479" i="78"/>
  <c r="C479" i="78"/>
  <c r="E479" i="78"/>
  <c r="H479" i="78"/>
  <c r="D479" i="78"/>
  <c r="F479" i="78"/>
  <c r="E481" i="78"/>
  <c r="F481" i="78"/>
  <c r="C481" i="78"/>
  <c r="D481" i="78"/>
  <c r="G481" i="78"/>
  <c r="H481" i="78"/>
  <c r="J483" i="78"/>
  <c r="J485" i="78"/>
  <c r="J487" i="78"/>
  <c r="J486" i="78"/>
  <c r="J484" i="78"/>
  <c r="C483" i="78" l="1"/>
  <c r="G483" i="78"/>
  <c r="H483" i="78"/>
  <c r="D483" i="78"/>
  <c r="F483" i="78"/>
  <c r="D484" i="78"/>
  <c r="E484" i="78"/>
  <c r="H484" i="78"/>
  <c r="F484" i="78"/>
  <c r="C484" i="78"/>
  <c r="I821" i="78"/>
  <c r="A821" i="78"/>
  <c r="A120" i="77"/>
  <c r="B496" i="78" s="1"/>
  <c r="B493" i="78"/>
  <c r="B491" i="78"/>
  <c r="B492" i="78"/>
  <c r="B488" i="78"/>
  <c r="B489" i="78"/>
  <c r="B490" i="78"/>
  <c r="G487" i="78"/>
  <c r="E487" i="78"/>
  <c r="D487" i="78"/>
  <c r="C487" i="78"/>
  <c r="F487" i="78"/>
  <c r="H487" i="78"/>
  <c r="F485" i="78"/>
  <c r="E485" i="78"/>
  <c r="G485" i="78"/>
  <c r="C485" i="78"/>
  <c r="H485" i="78"/>
  <c r="D485" i="78"/>
  <c r="D486" i="78"/>
  <c r="G486" i="78"/>
  <c r="H486" i="78"/>
  <c r="F486" i="78"/>
  <c r="C486" i="78"/>
  <c r="E486" i="78"/>
  <c r="J496" i="78"/>
  <c r="J491" i="78"/>
  <c r="J490" i="78"/>
  <c r="J489" i="78"/>
  <c r="J488" i="78"/>
  <c r="J493" i="78"/>
  <c r="J492" i="78"/>
  <c r="B495" i="78" l="1"/>
  <c r="G495" i="78" s="1"/>
  <c r="B499" i="78"/>
  <c r="F499" i="78" s="1"/>
  <c r="B498" i="78"/>
  <c r="H498" i="78" s="1"/>
  <c r="B494" i="78"/>
  <c r="E494" i="78" s="1"/>
  <c r="A822" i="78"/>
  <c r="I822" i="78"/>
  <c r="G490" i="78"/>
  <c r="D490" i="78"/>
  <c r="F490" i="78"/>
  <c r="H490" i="78"/>
  <c r="C490" i="78"/>
  <c r="E490" i="78"/>
  <c r="C496" i="78"/>
  <c r="F496" i="78"/>
  <c r="D496" i="78"/>
  <c r="E496" i="78"/>
  <c r="G496" i="78"/>
  <c r="H496" i="78"/>
  <c r="C492" i="78"/>
  <c r="D492" i="78"/>
  <c r="E492" i="78"/>
  <c r="G492" i="78"/>
  <c r="H492" i="78"/>
  <c r="F492" i="78"/>
  <c r="D493" i="78"/>
  <c r="H493" i="78"/>
  <c r="E493" i="78"/>
  <c r="F493" i="78"/>
  <c r="C493" i="78"/>
  <c r="G493" i="78"/>
  <c r="F489" i="78"/>
  <c r="G489" i="78"/>
  <c r="C489" i="78"/>
  <c r="H489" i="78"/>
  <c r="D489" i="78"/>
  <c r="E489" i="78"/>
  <c r="F488" i="78"/>
  <c r="D488" i="78"/>
  <c r="C488" i="78"/>
  <c r="H488" i="78"/>
  <c r="E488" i="78"/>
  <c r="G488" i="78"/>
  <c r="G491" i="78"/>
  <c r="D491" i="78"/>
  <c r="C491" i="78"/>
  <c r="F491" i="78"/>
  <c r="H491" i="78"/>
  <c r="E491" i="78"/>
  <c r="A121" i="77"/>
  <c r="B497" i="78"/>
  <c r="G26" i="4"/>
  <c r="H26" i="4"/>
  <c r="I26" i="4"/>
  <c r="J26" i="4"/>
  <c r="K26" i="4"/>
  <c r="L26" i="4"/>
  <c r="M26" i="4"/>
  <c r="N26" i="4"/>
  <c r="O26" i="4"/>
  <c r="P26" i="4"/>
  <c r="Q26" i="4"/>
  <c r="R26" i="4"/>
  <c r="S26" i="4"/>
  <c r="T26" i="4"/>
  <c r="U26" i="4"/>
  <c r="V26" i="4"/>
  <c r="W26" i="4"/>
  <c r="F26" i="4"/>
  <c r="C26" i="4"/>
  <c r="J498" i="78"/>
  <c r="J494" i="78"/>
  <c r="J495" i="78"/>
  <c r="J497" i="78"/>
  <c r="J499" i="78"/>
  <c r="E498" i="78" l="1"/>
  <c r="D499" i="78"/>
  <c r="F498" i="78"/>
  <c r="D498" i="78"/>
  <c r="G498" i="78"/>
  <c r="C498" i="78"/>
  <c r="G499" i="78"/>
  <c r="E499" i="78"/>
  <c r="C499" i="78"/>
  <c r="H499" i="78"/>
  <c r="F495" i="78"/>
  <c r="H495" i="78"/>
  <c r="D495" i="78"/>
  <c r="C495" i="78"/>
  <c r="E495" i="78"/>
  <c r="D494" i="78"/>
  <c r="C494" i="78"/>
  <c r="G494" i="78"/>
  <c r="H494" i="78"/>
  <c r="F494" i="78"/>
  <c r="A823" i="78"/>
  <c r="I823" i="78"/>
  <c r="A122" i="77"/>
  <c r="B507" i="78" s="1"/>
  <c r="B504" i="78"/>
  <c r="B502" i="78"/>
  <c r="B505" i="78"/>
  <c r="B503" i="78"/>
  <c r="B501" i="78"/>
  <c r="B500" i="78"/>
  <c r="C497" i="78"/>
  <c r="D497" i="78"/>
  <c r="E497" i="78"/>
  <c r="H497" i="78"/>
  <c r="G497" i="78"/>
  <c r="F497" i="78"/>
  <c r="P93" i="44"/>
  <c r="J505" i="78"/>
  <c r="J501" i="78"/>
  <c r="J503" i="78"/>
  <c r="J504" i="78"/>
  <c r="J507" i="78"/>
  <c r="J500" i="78"/>
  <c r="J502" i="78"/>
  <c r="B506" i="78" l="1"/>
  <c r="G506" i="78" s="1"/>
  <c r="B511" i="78"/>
  <c r="C511" i="78" s="1"/>
  <c r="B509" i="78"/>
  <c r="D509" i="78" s="1"/>
  <c r="B510" i="78"/>
  <c r="H510" i="78" s="1"/>
  <c r="B508" i="78"/>
  <c r="F508" i="78" s="1"/>
  <c r="A824" i="78"/>
  <c r="I824" i="78"/>
  <c r="D504" i="78"/>
  <c r="C504" i="78"/>
  <c r="E504" i="78"/>
  <c r="G504" i="78"/>
  <c r="F504" i="78"/>
  <c r="H504" i="78"/>
  <c r="C503" i="78"/>
  <c r="G503" i="78"/>
  <c r="D503" i="78"/>
  <c r="E503" i="78"/>
  <c r="F503" i="78"/>
  <c r="H503" i="78"/>
  <c r="G509" i="78"/>
  <c r="F509" i="78"/>
  <c r="E509" i="78"/>
  <c r="H505" i="78"/>
  <c r="D505" i="78"/>
  <c r="C505" i="78"/>
  <c r="F505" i="78"/>
  <c r="E505" i="78"/>
  <c r="G505" i="78"/>
  <c r="E506" i="78"/>
  <c r="E502" i="78"/>
  <c r="C502" i="78"/>
  <c r="H502" i="78"/>
  <c r="D502" i="78"/>
  <c r="G502" i="78"/>
  <c r="F502" i="78"/>
  <c r="C507" i="78"/>
  <c r="D507" i="78"/>
  <c r="E507" i="78"/>
  <c r="G507" i="78"/>
  <c r="H507" i="78"/>
  <c r="F507" i="78"/>
  <c r="G500" i="78"/>
  <c r="H500" i="78"/>
  <c r="D500" i="78"/>
  <c r="F500" i="78"/>
  <c r="C500" i="78"/>
  <c r="E500" i="78"/>
  <c r="E501" i="78"/>
  <c r="C501" i="78"/>
  <c r="D501" i="78"/>
  <c r="F501" i="78"/>
  <c r="H501" i="78"/>
  <c r="G501" i="78"/>
  <c r="A123" i="77"/>
  <c r="M139" i="46"/>
  <c r="J511" i="78"/>
  <c r="J509" i="78"/>
  <c r="J508" i="78"/>
  <c r="J510" i="78"/>
  <c r="J506" i="78"/>
  <c r="F511" i="78" l="1"/>
  <c r="E511" i="78"/>
  <c r="H506" i="78"/>
  <c r="H511" i="78"/>
  <c r="D511" i="78"/>
  <c r="D506" i="78"/>
  <c r="G511" i="78"/>
  <c r="F506" i="78"/>
  <c r="C509" i="78"/>
  <c r="H509" i="78"/>
  <c r="C506" i="78"/>
  <c r="G510" i="78"/>
  <c r="C510" i="78"/>
  <c r="E510" i="78"/>
  <c r="F510" i="78"/>
  <c r="D510" i="78"/>
  <c r="H508" i="78"/>
  <c r="C508" i="78"/>
  <c r="G508" i="78"/>
  <c r="D508" i="78"/>
  <c r="E508" i="78"/>
  <c r="A825" i="78"/>
  <c r="I825" i="78"/>
  <c r="A124" i="77"/>
  <c r="B519" i="78" s="1"/>
  <c r="B516" i="78"/>
  <c r="B512" i="78"/>
  <c r="B517" i="78"/>
  <c r="B514" i="78"/>
  <c r="B515" i="78"/>
  <c r="B513" i="78"/>
  <c r="M29" i="67"/>
  <c r="L29" i="67"/>
  <c r="M32" i="67"/>
  <c r="M31" i="67"/>
  <c r="M30" i="67"/>
  <c r="L32" i="67"/>
  <c r="L31" i="67"/>
  <c r="L30" i="67"/>
  <c r="J514" i="78"/>
  <c r="J519" i="78"/>
  <c r="J517" i="78"/>
  <c r="J516" i="78"/>
  <c r="J513" i="78"/>
  <c r="J515" i="78"/>
  <c r="J512" i="78"/>
  <c r="B520" i="78" l="1"/>
  <c r="F520" i="78" s="1"/>
  <c r="B522" i="78"/>
  <c r="D522" i="78" s="1"/>
  <c r="B518" i="78"/>
  <c r="C518" i="78" s="1"/>
  <c r="B521" i="78"/>
  <c r="E521" i="78" s="1"/>
  <c r="B523" i="78"/>
  <c r="H523" i="78" s="1"/>
  <c r="A826" i="78"/>
  <c r="I826" i="78"/>
  <c r="G518" i="78"/>
  <c r="D514" i="78"/>
  <c r="F514" i="78"/>
  <c r="C514" i="78"/>
  <c r="E514" i="78"/>
  <c r="G514" i="78"/>
  <c r="H514" i="78"/>
  <c r="F512" i="78"/>
  <c r="G512" i="78"/>
  <c r="C512" i="78"/>
  <c r="H512" i="78"/>
  <c r="D512" i="78"/>
  <c r="E512" i="78"/>
  <c r="F516" i="78"/>
  <c r="D516" i="78"/>
  <c r="C516" i="78"/>
  <c r="E516" i="78"/>
  <c r="G516" i="78"/>
  <c r="H516" i="78"/>
  <c r="D513" i="78"/>
  <c r="H513" i="78"/>
  <c r="G513" i="78"/>
  <c r="C513" i="78"/>
  <c r="F513" i="78"/>
  <c r="E513" i="78"/>
  <c r="G515" i="78"/>
  <c r="C515" i="78"/>
  <c r="E515" i="78"/>
  <c r="D515" i="78"/>
  <c r="F515" i="78"/>
  <c r="H515" i="78"/>
  <c r="D517" i="78"/>
  <c r="G517" i="78"/>
  <c r="E517" i="78"/>
  <c r="H517" i="78"/>
  <c r="F517" i="78"/>
  <c r="C517" i="78"/>
  <c r="C519" i="78"/>
  <c r="D519" i="78"/>
  <c r="G519" i="78"/>
  <c r="H519" i="78"/>
  <c r="E519" i="78"/>
  <c r="F519" i="78"/>
  <c r="A125" i="77"/>
  <c r="G21" i="44"/>
  <c r="G486" i="44" s="1"/>
  <c r="H21" i="44"/>
  <c r="H486" i="44" s="1"/>
  <c r="I21" i="44"/>
  <c r="I486" i="44" s="1"/>
  <c r="J21" i="44"/>
  <c r="J486" i="44" s="1"/>
  <c r="K21" i="44"/>
  <c r="K486" i="44" s="1"/>
  <c r="L21" i="44"/>
  <c r="L486" i="44" s="1"/>
  <c r="M21" i="44"/>
  <c r="M486" i="44" s="1"/>
  <c r="N21" i="44"/>
  <c r="N486" i="44" s="1"/>
  <c r="O21" i="44"/>
  <c r="O486" i="44" s="1"/>
  <c r="P21" i="44"/>
  <c r="P486" i="44" s="1"/>
  <c r="Q21" i="44"/>
  <c r="Q486" i="44" s="1"/>
  <c r="R21" i="44"/>
  <c r="R486" i="44" s="1"/>
  <c r="S21" i="44"/>
  <c r="S486" i="44" s="1"/>
  <c r="T21" i="44"/>
  <c r="T486" i="44" s="1"/>
  <c r="U21" i="44"/>
  <c r="U486" i="44" s="1"/>
  <c r="V21" i="44"/>
  <c r="V486" i="44" s="1"/>
  <c r="W21" i="44"/>
  <c r="W486" i="44" s="1"/>
  <c r="F21" i="44"/>
  <c r="F486" i="44" s="1"/>
  <c r="G20" i="44"/>
  <c r="H20" i="44"/>
  <c r="I20" i="44"/>
  <c r="J20" i="44"/>
  <c r="K20" i="44"/>
  <c r="L20" i="44"/>
  <c r="M20" i="44"/>
  <c r="N20" i="44"/>
  <c r="O20" i="44"/>
  <c r="P20" i="44"/>
  <c r="Q20" i="44"/>
  <c r="R20" i="44"/>
  <c r="S20" i="44"/>
  <c r="T20" i="44"/>
  <c r="U20" i="44"/>
  <c r="V20" i="44"/>
  <c r="W20" i="44"/>
  <c r="F20" i="44"/>
  <c r="G18" i="44"/>
  <c r="H18" i="44"/>
  <c r="I18" i="44"/>
  <c r="I485" i="44" s="1"/>
  <c r="J18" i="44"/>
  <c r="K18" i="44"/>
  <c r="L18" i="44"/>
  <c r="M18" i="44"/>
  <c r="N18" i="44"/>
  <c r="N485" i="44" s="1"/>
  <c r="O18" i="44"/>
  <c r="P18" i="44"/>
  <c r="Q18" i="44"/>
  <c r="Q485" i="44" s="1"/>
  <c r="R18" i="44"/>
  <c r="R485" i="44" s="1"/>
  <c r="S18" i="44"/>
  <c r="T18" i="44"/>
  <c r="U18" i="44"/>
  <c r="U485" i="44" s="1"/>
  <c r="V18" i="44"/>
  <c r="W18" i="44"/>
  <c r="F18" i="44"/>
  <c r="J518" i="78"/>
  <c r="J520" i="78"/>
  <c r="J521" i="78"/>
  <c r="J522" i="78"/>
  <c r="J523" i="78"/>
  <c r="C520" i="78" l="1"/>
  <c r="D518" i="78"/>
  <c r="F522" i="78"/>
  <c r="G522" i="78"/>
  <c r="D520" i="78"/>
  <c r="E522" i="78"/>
  <c r="H520" i="78"/>
  <c r="E520" i="78"/>
  <c r="H522" i="78"/>
  <c r="G523" i="78"/>
  <c r="C522" i="78"/>
  <c r="G520" i="78"/>
  <c r="F518" i="78"/>
  <c r="E518" i="78"/>
  <c r="H518" i="78"/>
  <c r="C521" i="78"/>
  <c r="H521" i="78"/>
  <c r="F521" i="78"/>
  <c r="G521" i="78"/>
  <c r="D521" i="78"/>
  <c r="E523" i="78"/>
  <c r="F523" i="78"/>
  <c r="C523" i="78"/>
  <c r="D523" i="78"/>
  <c r="A827" i="78"/>
  <c r="I827" i="78"/>
  <c r="A127" i="77"/>
  <c r="B533" i="78" s="1"/>
  <c r="B525" i="78"/>
  <c r="B526" i="78"/>
  <c r="B529" i="78"/>
  <c r="B527" i="78"/>
  <c r="B524" i="78"/>
  <c r="B528" i="78"/>
  <c r="M485" i="44"/>
  <c r="J485" i="44"/>
  <c r="S485" i="44"/>
  <c r="O485" i="44"/>
  <c r="K485" i="44"/>
  <c r="G485" i="44"/>
  <c r="F485" i="44"/>
  <c r="T485" i="44"/>
  <c r="P485" i="44"/>
  <c r="L485" i="44"/>
  <c r="H485" i="44"/>
  <c r="W139" i="44"/>
  <c r="F140" i="44"/>
  <c r="E120" i="44"/>
  <c r="M140" i="44"/>
  <c r="N140" i="44"/>
  <c r="O140" i="44"/>
  <c r="P140" i="44"/>
  <c r="Q140" i="44"/>
  <c r="R140" i="44"/>
  <c r="S140" i="44"/>
  <c r="T140" i="44"/>
  <c r="U140" i="44"/>
  <c r="V140" i="44"/>
  <c r="W140" i="44"/>
  <c r="G140" i="44"/>
  <c r="H140" i="44"/>
  <c r="I140" i="44"/>
  <c r="J140" i="44"/>
  <c r="K140" i="44"/>
  <c r="L140" i="44"/>
  <c r="G120" i="44"/>
  <c r="H120" i="44"/>
  <c r="I120" i="44"/>
  <c r="J120" i="44"/>
  <c r="K120" i="44"/>
  <c r="L120" i="44"/>
  <c r="M120" i="44"/>
  <c r="N120" i="44"/>
  <c r="O120" i="44"/>
  <c r="P120" i="44"/>
  <c r="Q120" i="44"/>
  <c r="R120" i="44"/>
  <c r="S120" i="44"/>
  <c r="T120" i="44"/>
  <c r="U120" i="44"/>
  <c r="V120" i="44"/>
  <c r="W120" i="44"/>
  <c r="F120" i="44"/>
  <c r="G100" i="44"/>
  <c r="G490" i="44" s="1"/>
  <c r="H100" i="44"/>
  <c r="H490" i="44" s="1"/>
  <c r="I100" i="44"/>
  <c r="I490" i="44" s="1"/>
  <c r="J100" i="44"/>
  <c r="J490" i="44" s="1"/>
  <c r="K100" i="44"/>
  <c r="K490" i="44" s="1"/>
  <c r="L100" i="44"/>
  <c r="L490" i="44" s="1"/>
  <c r="M100" i="44"/>
  <c r="M490" i="44" s="1"/>
  <c r="N100" i="44"/>
  <c r="N490" i="44" s="1"/>
  <c r="O100" i="44"/>
  <c r="O490" i="44" s="1"/>
  <c r="P100" i="44"/>
  <c r="P490" i="44" s="1"/>
  <c r="Q100" i="44"/>
  <c r="Q490" i="44" s="1"/>
  <c r="R100" i="44"/>
  <c r="R490" i="44" s="1"/>
  <c r="S100" i="44"/>
  <c r="S490" i="44" s="1"/>
  <c r="T100" i="44"/>
  <c r="T490" i="44" s="1"/>
  <c r="U100" i="44"/>
  <c r="U490" i="44" s="1"/>
  <c r="V100" i="44"/>
  <c r="V490" i="44" s="1"/>
  <c r="W100" i="44"/>
  <c r="W490" i="44" s="1"/>
  <c r="F100" i="44"/>
  <c r="F490" i="44" s="1"/>
  <c r="J528" i="78"/>
  <c r="J526" i="78"/>
  <c r="J533" i="78"/>
  <c r="J529" i="78"/>
  <c r="J527" i="78"/>
  <c r="J525" i="78"/>
  <c r="J524" i="78"/>
  <c r="B532" i="78" l="1"/>
  <c r="C532" i="78" s="1"/>
  <c r="B530" i="78"/>
  <c r="E530" i="78" s="1"/>
  <c r="B531" i="78"/>
  <c r="H531" i="78" s="1"/>
  <c r="A828" i="78"/>
  <c r="I828" i="78"/>
  <c r="E529" i="78"/>
  <c r="G529" i="78"/>
  <c r="C529" i="78"/>
  <c r="D529" i="78"/>
  <c r="H529" i="78"/>
  <c r="F529" i="78"/>
  <c r="E528" i="78"/>
  <c r="G528" i="78"/>
  <c r="H528" i="78"/>
  <c r="D528" i="78"/>
  <c r="C528" i="78"/>
  <c r="F528" i="78"/>
  <c r="D533" i="78"/>
  <c r="G533" i="78"/>
  <c r="F533" i="78"/>
  <c r="E533" i="78"/>
  <c r="C533" i="78"/>
  <c r="H533" i="78"/>
  <c r="G526" i="78"/>
  <c r="C526" i="78"/>
  <c r="D526" i="78"/>
  <c r="E526" i="78"/>
  <c r="F526" i="78"/>
  <c r="H526" i="78"/>
  <c r="G527" i="78"/>
  <c r="C527" i="78"/>
  <c r="D527" i="78"/>
  <c r="E527" i="78"/>
  <c r="F527" i="78"/>
  <c r="H527" i="78"/>
  <c r="F525" i="78"/>
  <c r="E525" i="78"/>
  <c r="C525" i="78"/>
  <c r="D525" i="78"/>
  <c r="G525" i="78"/>
  <c r="H525" i="78"/>
  <c r="H524" i="78"/>
  <c r="C524" i="78"/>
  <c r="E524" i="78"/>
  <c r="G524" i="78"/>
  <c r="F524" i="78"/>
  <c r="D524" i="78"/>
  <c r="A128" i="77"/>
  <c r="F97" i="44"/>
  <c r="J531" i="78"/>
  <c r="J530" i="78"/>
  <c r="J532" i="78"/>
  <c r="E531" i="78" l="1"/>
  <c r="D531" i="78"/>
  <c r="G531" i="78"/>
  <c r="F532" i="78"/>
  <c r="D532" i="78"/>
  <c r="D530" i="78"/>
  <c r="C530" i="78"/>
  <c r="F530" i="78"/>
  <c r="E532" i="78"/>
  <c r="H530" i="78"/>
  <c r="H532" i="78"/>
  <c r="G530" i="78"/>
  <c r="G532" i="78"/>
  <c r="C531" i="78"/>
  <c r="F531" i="78"/>
  <c r="I829" i="78"/>
  <c r="A829" i="78"/>
  <c r="A130" i="77"/>
  <c r="B35" i="51"/>
  <c r="B36" i="51" s="1"/>
  <c r="A36" i="51"/>
  <c r="A35" i="51"/>
  <c r="A43" i="49"/>
  <c r="A42" i="49"/>
  <c r="A59" i="47"/>
  <c r="A60" i="47"/>
  <c r="A61" i="47"/>
  <c r="A62" i="47"/>
  <c r="A63" i="47"/>
  <c r="A58" i="47"/>
  <c r="A186" i="46"/>
  <c r="A187" i="46"/>
  <c r="A188" i="46"/>
  <c r="A189" i="46"/>
  <c r="A190" i="46"/>
  <c r="A191" i="46"/>
  <c r="A192" i="46"/>
  <c r="A193" i="46"/>
  <c r="A194" i="46"/>
  <c r="A195" i="46"/>
  <c r="A196" i="46"/>
  <c r="A197" i="46"/>
  <c r="A198" i="46"/>
  <c r="A199" i="46"/>
  <c r="A200" i="46"/>
  <c r="A201" i="46"/>
  <c r="A202" i="46"/>
  <c r="A203" i="46"/>
  <c r="A204" i="46"/>
  <c r="A205" i="46"/>
  <c r="A185" i="46"/>
  <c r="A156" i="44"/>
  <c r="G156" i="44" s="1"/>
  <c r="A161" i="44"/>
  <c r="A167" i="44"/>
  <c r="A173" i="44"/>
  <c r="A155" i="44"/>
  <c r="C176" i="44"/>
  <c r="C178" i="44" s="1"/>
  <c r="C175" i="44"/>
  <c r="C177" i="44" s="1"/>
  <c r="B174" i="44"/>
  <c r="B175" i="44" s="1"/>
  <c r="B176" i="44" s="1"/>
  <c r="B177" i="44" s="1"/>
  <c r="B178" i="44" s="1"/>
  <c r="C170" i="44"/>
  <c r="C172" i="44" s="1"/>
  <c r="C169" i="44"/>
  <c r="C171" i="44" s="1"/>
  <c r="B168" i="44"/>
  <c r="B169" i="44" s="1"/>
  <c r="B170" i="44" s="1"/>
  <c r="B171" i="44" s="1"/>
  <c r="B172" i="44" s="1"/>
  <c r="B162" i="44"/>
  <c r="A162" i="44" s="1"/>
  <c r="C164" i="44"/>
  <c r="C166" i="44" s="1"/>
  <c r="C163" i="44"/>
  <c r="C165" i="44" s="1"/>
  <c r="C158" i="44"/>
  <c r="A158" i="44" s="1"/>
  <c r="F158" i="44" s="1"/>
  <c r="C157" i="44"/>
  <c r="A157" i="44" s="1"/>
  <c r="A96" i="42"/>
  <c r="A95" i="42"/>
  <c r="A94" i="42"/>
  <c r="A93" i="42"/>
  <c r="A92" i="42"/>
  <c r="A91" i="42"/>
  <c r="A90" i="42"/>
  <c r="A89" i="42"/>
  <c r="A88" i="42"/>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22" i="4"/>
  <c r="A830" i="78" l="1"/>
  <c r="I830" i="78"/>
  <c r="A131" i="77"/>
  <c r="A132" i="77" s="1"/>
  <c r="A136" i="77" s="1"/>
  <c r="A137" i="77" s="1"/>
  <c r="A138" i="77" s="1"/>
  <c r="A140" i="77" s="1"/>
  <c r="A141" i="77" s="1"/>
  <c r="A142" i="77" s="1"/>
  <c r="A143" i="77" s="1"/>
  <c r="A144" i="77" s="1"/>
  <c r="A145" i="77" s="1"/>
  <c r="A147" i="77" s="1"/>
  <c r="A148" i="77" s="1"/>
  <c r="A150" i="77" s="1"/>
  <c r="A151" i="77" s="1"/>
  <c r="A152" i="77" s="1"/>
  <c r="A156" i="77" s="1"/>
  <c r="A157" i="77" s="1"/>
  <c r="A158" i="77" s="1"/>
  <c r="A160" i="77" s="1"/>
  <c r="A161" i="77" s="1"/>
  <c r="A162" i="77" s="1"/>
  <c r="A163" i="77" s="1"/>
  <c r="A164" i="77" s="1"/>
  <c r="A165" i="77" s="1"/>
  <c r="A167" i="77" s="1"/>
  <c r="A168" i="77" s="1"/>
  <c r="A170" i="77" s="1"/>
  <c r="A171" i="77" s="1"/>
  <c r="A172" i="77" s="1"/>
  <c r="A175" i="77" s="1"/>
  <c r="A176" i="77" s="1"/>
  <c r="A177" i="77" s="1"/>
  <c r="A178" i="77" s="1"/>
  <c r="A179" i="77" s="1"/>
  <c r="A180" i="77" s="1"/>
  <c r="A182" i="77" s="1"/>
  <c r="A183" i="77" s="1"/>
  <c r="A184" i="77" s="1"/>
  <c r="A185" i="77" s="1"/>
  <c r="A186" i="77" s="1"/>
  <c r="A187" i="77" s="1"/>
  <c r="A188" i="77" s="1"/>
  <c r="A190" i="77" s="1"/>
  <c r="A191" i="77" s="1"/>
  <c r="A192" i="77" s="1"/>
  <c r="A193" i="77" s="1"/>
  <c r="A194" i="77" s="1"/>
  <c r="A195" i="77" s="1"/>
  <c r="A197" i="77" s="1"/>
  <c r="A198" i="77" s="1"/>
  <c r="A199" i="77" s="1"/>
  <c r="A200" i="77" s="1"/>
  <c r="A201" i="77" s="1"/>
  <c r="A202" i="77" s="1"/>
  <c r="A204" i="77" s="1"/>
  <c r="A205" i="77" s="1"/>
  <c r="A206" i="77" s="1"/>
  <c r="A207" i="77" s="1"/>
  <c r="A208" i="77" s="1"/>
  <c r="A209" i="77" s="1"/>
  <c r="A210" i="77" s="1"/>
  <c r="A212" i="77" s="1"/>
  <c r="A213" i="77" s="1"/>
  <c r="A214" i="77" s="1"/>
  <c r="A215" i="77" s="1"/>
  <c r="A216" i="77" s="1"/>
  <c r="A217" i="77" s="1"/>
  <c r="A221" i="77" s="1"/>
  <c r="A222" i="77" s="1"/>
  <c r="A223" i="77" s="1"/>
  <c r="A224" i="77" s="1"/>
  <c r="A225" i="77" s="1"/>
  <c r="A226" i="77" s="1"/>
  <c r="A228" i="77" s="1"/>
  <c r="A229" i="77" s="1"/>
  <c r="A230" i="77" s="1"/>
  <c r="A231" i="77" s="1"/>
  <c r="A232" i="77" s="1"/>
  <c r="A233" i="77" s="1"/>
  <c r="A234" i="77" s="1"/>
  <c r="A236" i="77" s="1"/>
  <c r="A237" i="77" s="1"/>
  <c r="A238" i="77" s="1"/>
  <c r="A239" i="77" s="1"/>
  <c r="A240" i="77" s="1"/>
  <c r="A241" i="77" s="1"/>
  <c r="A245" i="77" s="1"/>
  <c r="A246" i="77" s="1"/>
  <c r="A247" i="77" s="1"/>
  <c r="A248" i="77" s="1"/>
  <c r="A249" i="77" s="1"/>
  <c r="A250" i="77" s="1"/>
  <c r="A252" i="77" s="1"/>
  <c r="A253" i="77" s="1"/>
  <c r="A254" i="77" s="1"/>
  <c r="A255" i="77" s="1"/>
  <c r="A256" i="77" s="1"/>
  <c r="A257" i="77" s="1"/>
  <c r="A258" i="77" s="1"/>
  <c r="A260" i="77" s="1"/>
  <c r="A261" i="77" s="1"/>
  <c r="A262" i="77" s="1"/>
  <c r="A263" i="77" s="1"/>
  <c r="A264" i="77" s="1"/>
  <c r="A265" i="77" s="1"/>
  <c r="A267" i="77" s="1"/>
  <c r="A268" i="77" s="1"/>
  <c r="A269" i="77" s="1"/>
  <c r="A271" i="77" s="1"/>
  <c r="A272" i="77" s="1"/>
  <c r="A273" i="77" s="1"/>
  <c r="A277" i="77" s="1"/>
  <c r="A278" i="77" s="1"/>
  <c r="A279" i="77" s="1"/>
  <c r="A283" i="77" s="1"/>
  <c r="F148" i="4"/>
  <c r="G148" i="4"/>
  <c r="F147" i="4"/>
  <c r="G147" i="4"/>
  <c r="F146" i="4"/>
  <c r="F145" i="4"/>
  <c r="G145" i="4"/>
  <c r="F144" i="4"/>
  <c r="G144" i="4"/>
  <c r="F143" i="4"/>
  <c r="F142" i="4"/>
  <c r="G142" i="4"/>
  <c r="F141" i="4"/>
  <c r="G141" i="4"/>
  <c r="F140" i="4"/>
  <c r="G140" i="4"/>
  <c r="F130" i="4"/>
  <c r="G130" i="4"/>
  <c r="F127" i="4"/>
  <c r="G127" i="4"/>
  <c r="F124" i="4"/>
  <c r="G124" i="4"/>
  <c r="G35" i="51"/>
  <c r="F35" i="51"/>
  <c r="A172" i="44"/>
  <c r="G172" i="44" s="1"/>
  <c r="A168" i="44"/>
  <c r="G168" i="44" s="1"/>
  <c r="C160" i="44"/>
  <c r="A160" i="44" s="1"/>
  <c r="F160" i="44" s="1"/>
  <c r="A178" i="44"/>
  <c r="G178" i="44" s="1"/>
  <c r="C159" i="44"/>
  <c r="A159" i="44" s="1"/>
  <c r="F178" i="44"/>
  <c r="A174" i="44"/>
  <c r="A171" i="44"/>
  <c r="F156" i="44"/>
  <c r="B163" i="44"/>
  <c r="A170" i="44"/>
  <c r="A177" i="44"/>
  <c r="A169" i="44"/>
  <c r="G158" i="44"/>
  <c r="A176" i="44"/>
  <c r="A175" i="44"/>
  <c r="AZ44" i="67"/>
  <c r="AZ43" i="67"/>
  <c r="AZ42" i="67"/>
  <c r="AZ41" i="67"/>
  <c r="AZ40" i="67"/>
  <c r="AZ39" i="67"/>
  <c r="AZ38" i="67"/>
  <c r="AZ37" i="67"/>
  <c r="AZ36" i="67"/>
  <c r="AZ35" i="67"/>
  <c r="AZ34" i="67"/>
  <c r="AZ33" i="67"/>
  <c r="AZ32" i="67"/>
  <c r="AZ31" i="67"/>
  <c r="AZ30" i="67"/>
  <c r="AZ29" i="67"/>
  <c r="AZ28" i="67"/>
  <c r="AZ27" i="67"/>
  <c r="AY44" i="67"/>
  <c r="AY43" i="67"/>
  <c r="AY42" i="67"/>
  <c r="AY41" i="67"/>
  <c r="AY40" i="67"/>
  <c r="AY39" i="67"/>
  <c r="AY38" i="67"/>
  <c r="AY37" i="67"/>
  <c r="AY36" i="67"/>
  <c r="AY35" i="67"/>
  <c r="AY34" i="67"/>
  <c r="AY33" i="67"/>
  <c r="AY32" i="67"/>
  <c r="AY31" i="67"/>
  <c r="AY30" i="67"/>
  <c r="AY29" i="67"/>
  <c r="AY28" i="67"/>
  <c r="AY27" i="67"/>
  <c r="AX44" i="67"/>
  <c r="AX43" i="67"/>
  <c r="AX42" i="67"/>
  <c r="AX41" i="67"/>
  <c r="AX40" i="67"/>
  <c r="AX39" i="67"/>
  <c r="AX38" i="67"/>
  <c r="AX37" i="67"/>
  <c r="AX36" i="67"/>
  <c r="AX35" i="67"/>
  <c r="AX34" i="67"/>
  <c r="AX33" i="67"/>
  <c r="AX32" i="67"/>
  <c r="AX31" i="67"/>
  <c r="AX30" i="67"/>
  <c r="AX29" i="67"/>
  <c r="AX28" i="67"/>
  <c r="AX27" i="67"/>
  <c r="AW44" i="67"/>
  <c r="AW43" i="67"/>
  <c r="AW42" i="67"/>
  <c r="AW41" i="67"/>
  <c r="AW40" i="67"/>
  <c r="AW39" i="67"/>
  <c r="AW38" i="67"/>
  <c r="AW37" i="67"/>
  <c r="AW36" i="67"/>
  <c r="AW35" i="67"/>
  <c r="AW34" i="67"/>
  <c r="AW33" i="67"/>
  <c r="AW32" i="67"/>
  <c r="AW31" i="67"/>
  <c r="AW30" i="67"/>
  <c r="AW29" i="67"/>
  <c r="AW28" i="67"/>
  <c r="AW27" i="67"/>
  <c r="AV44" i="67"/>
  <c r="AV43" i="67"/>
  <c r="AV42" i="67"/>
  <c r="AV41" i="67"/>
  <c r="AV40" i="67"/>
  <c r="AV39" i="67"/>
  <c r="AV38" i="67"/>
  <c r="AV37" i="67"/>
  <c r="AV36" i="67"/>
  <c r="AV35" i="67"/>
  <c r="AV34" i="67"/>
  <c r="AV33" i="67"/>
  <c r="AV32" i="67"/>
  <c r="AV31" i="67"/>
  <c r="AV30" i="67"/>
  <c r="AV29" i="67"/>
  <c r="AV28" i="67"/>
  <c r="AV27" i="67"/>
  <c r="AU44" i="67"/>
  <c r="AU43" i="67"/>
  <c r="AU42" i="67"/>
  <c r="AU41" i="67"/>
  <c r="AU40" i="67"/>
  <c r="AU39" i="67"/>
  <c r="AU38" i="67"/>
  <c r="AU37" i="67"/>
  <c r="AU36" i="67"/>
  <c r="AU35" i="67"/>
  <c r="AU34" i="67"/>
  <c r="AU33" i="67"/>
  <c r="AU32" i="67"/>
  <c r="AU31" i="67"/>
  <c r="AU30" i="67"/>
  <c r="AU29" i="67"/>
  <c r="AU28" i="67"/>
  <c r="AU27" i="67"/>
  <c r="AT44" i="67"/>
  <c r="AT43" i="67"/>
  <c r="AT42" i="67"/>
  <c r="AT41" i="67"/>
  <c r="AT40" i="67"/>
  <c r="AT39" i="67"/>
  <c r="AT38" i="67"/>
  <c r="AT37" i="67"/>
  <c r="AT36" i="67"/>
  <c r="AT35" i="67"/>
  <c r="AT34" i="67"/>
  <c r="AT33" i="67"/>
  <c r="AT32" i="67"/>
  <c r="AT31" i="67"/>
  <c r="AT30" i="67"/>
  <c r="AT29" i="67"/>
  <c r="AT28" i="67"/>
  <c r="AT27" i="67"/>
  <c r="A831" i="78" l="1"/>
  <c r="I831" i="78"/>
  <c r="A284" i="77"/>
  <c r="A285" i="77" s="1"/>
  <c r="F172" i="44"/>
  <c r="BA31" i="67"/>
  <c r="BA43" i="67"/>
  <c r="BA35" i="67"/>
  <c r="BA39" i="67"/>
  <c r="F168" i="44"/>
  <c r="G160" i="44"/>
  <c r="F174" i="44"/>
  <c r="G174" i="44"/>
  <c r="F170" i="44"/>
  <c r="G170" i="44"/>
  <c r="B164" i="44"/>
  <c r="A163" i="44"/>
  <c r="G176" i="44"/>
  <c r="F176" i="44"/>
  <c r="BA36" i="67"/>
  <c r="BA38" i="67"/>
  <c r="BA28" i="67"/>
  <c r="BA32" i="67"/>
  <c r="BA40" i="67"/>
  <c r="BA44" i="67"/>
  <c r="BA30" i="67"/>
  <c r="BA34" i="67"/>
  <c r="BA42" i="67"/>
  <c r="BA29" i="67"/>
  <c r="BA33" i="67"/>
  <c r="BA37" i="67"/>
  <c r="BA41" i="67"/>
  <c r="BA27" i="67"/>
  <c r="G95" i="51"/>
  <c r="H95" i="51"/>
  <c r="I95" i="51"/>
  <c r="J95" i="51"/>
  <c r="K95" i="51"/>
  <c r="L95" i="51"/>
  <c r="M95" i="51"/>
  <c r="N95" i="51"/>
  <c r="O95" i="51"/>
  <c r="P95" i="51"/>
  <c r="Q95" i="51"/>
  <c r="R95" i="51"/>
  <c r="S95" i="51"/>
  <c r="T95" i="51"/>
  <c r="U95" i="51"/>
  <c r="G96" i="51"/>
  <c r="H96" i="51"/>
  <c r="I96" i="51"/>
  <c r="J96" i="51"/>
  <c r="K96" i="51"/>
  <c r="L96" i="51"/>
  <c r="M96" i="51"/>
  <c r="N96" i="51"/>
  <c r="O96" i="51"/>
  <c r="P96" i="51"/>
  <c r="Q96" i="51"/>
  <c r="R96" i="51"/>
  <c r="S96" i="51"/>
  <c r="T96" i="51"/>
  <c r="U96" i="51"/>
  <c r="G97" i="51"/>
  <c r="H97" i="51"/>
  <c r="I97" i="51"/>
  <c r="J97" i="51"/>
  <c r="K97" i="51"/>
  <c r="L97" i="51"/>
  <c r="M97" i="51"/>
  <c r="N97" i="51"/>
  <c r="O97" i="51"/>
  <c r="P97" i="51"/>
  <c r="Q97" i="51"/>
  <c r="R97" i="51"/>
  <c r="S97" i="51"/>
  <c r="T97" i="51"/>
  <c r="U97" i="51"/>
  <c r="G102" i="51"/>
  <c r="H102" i="51"/>
  <c r="I102" i="51"/>
  <c r="J102" i="51"/>
  <c r="K102" i="51"/>
  <c r="L102" i="51"/>
  <c r="M102" i="51"/>
  <c r="N102" i="51"/>
  <c r="O102" i="51"/>
  <c r="P102" i="51"/>
  <c r="Q102" i="51"/>
  <c r="R102" i="51"/>
  <c r="S102" i="51"/>
  <c r="T102" i="51"/>
  <c r="U102" i="51"/>
  <c r="G103" i="51"/>
  <c r="H103" i="51"/>
  <c r="I103" i="51"/>
  <c r="J103" i="51"/>
  <c r="K103" i="51"/>
  <c r="L103" i="51"/>
  <c r="M103" i="51"/>
  <c r="N103" i="51"/>
  <c r="O103" i="51"/>
  <c r="P103" i="51"/>
  <c r="Q103" i="51"/>
  <c r="R103" i="51"/>
  <c r="S103" i="51"/>
  <c r="T103" i="51"/>
  <c r="U103" i="51"/>
  <c r="G104" i="51"/>
  <c r="H104" i="51"/>
  <c r="I104" i="51"/>
  <c r="J104" i="51"/>
  <c r="K104" i="51"/>
  <c r="L104" i="51"/>
  <c r="M104" i="51"/>
  <c r="N104" i="51"/>
  <c r="O104" i="51"/>
  <c r="P104" i="51"/>
  <c r="Q104" i="51"/>
  <c r="R104" i="51"/>
  <c r="S104" i="51"/>
  <c r="T104" i="51"/>
  <c r="U104" i="51"/>
  <c r="F104" i="51"/>
  <c r="F103" i="51"/>
  <c r="F102" i="51"/>
  <c r="F97" i="51"/>
  <c r="F96" i="51"/>
  <c r="F95" i="51"/>
  <c r="G89" i="51"/>
  <c r="H89" i="51"/>
  <c r="I89" i="51"/>
  <c r="J89" i="51"/>
  <c r="K89" i="51"/>
  <c r="L89" i="51"/>
  <c r="M89" i="51"/>
  <c r="N89" i="51"/>
  <c r="O89" i="51"/>
  <c r="P89" i="51"/>
  <c r="Q89" i="51"/>
  <c r="R89" i="51"/>
  <c r="S89" i="51"/>
  <c r="T89" i="51"/>
  <c r="U89" i="51"/>
  <c r="G90" i="51"/>
  <c r="H90" i="51"/>
  <c r="I90" i="51"/>
  <c r="J90" i="51"/>
  <c r="K90" i="51"/>
  <c r="L90" i="51"/>
  <c r="M90" i="51"/>
  <c r="N90" i="51"/>
  <c r="O90" i="51"/>
  <c r="P90" i="51"/>
  <c r="Q90" i="51"/>
  <c r="R90" i="51"/>
  <c r="S90" i="51"/>
  <c r="T90" i="51"/>
  <c r="U90" i="51"/>
  <c r="G91" i="51"/>
  <c r="H91" i="51"/>
  <c r="I91" i="51"/>
  <c r="J91" i="51"/>
  <c r="K91" i="51"/>
  <c r="L91" i="51"/>
  <c r="M91" i="51"/>
  <c r="N91" i="51"/>
  <c r="O91" i="51"/>
  <c r="P91" i="51"/>
  <c r="Q91" i="51"/>
  <c r="R91" i="51"/>
  <c r="S91" i="51"/>
  <c r="T91" i="51"/>
  <c r="U91" i="51"/>
  <c r="F90" i="51"/>
  <c r="F91" i="51"/>
  <c r="A832" i="78" l="1"/>
  <c r="I832" i="78"/>
  <c r="A287" i="77"/>
  <c r="A288" i="77" s="1"/>
  <c r="A289" i="77"/>
  <c r="A290" i="77" s="1"/>
  <c r="A291" i="77" s="1"/>
  <c r="A292" i="77" s="1"/>
  <c r="A293" i="77" s="1"/>
  <c r="A294" i="77" s="1"/>
  <c r="A295" i="77" s="1"/>
  <c r="A296" i="77" s="1"/>
  <c r="A297" i="77" s="1"/>
  <c r="A298" i="77" s="1"/>
  <c r="A299" i="77" s="1"/>
  <c r="B797" i="78"/>
  <c r="B689" i="78"/>
  <c r="B679" i="78"/>
  <c r="B641" i="78"/>
  <c r="B786" i="78"/>
  <c r="B785" i="78"/>
  <c r="B631" i="78"/>
  <c r="B823" i="78"/>
  <c r="B822" i="78"/>
  <c r="B630" i="78"/>
  <c r="B535" i="78"/>
  <c r="B809" i="78"/>
  <c r="B653" i="78"/>
  <c r="B798" i="78"/>
  <c r="B787" i="78"/>
  <c r="B534" i="78"/>
  <c r="B665" i="78"/>
  <c r="B642" i="78"/>
  <c r="B655" i="78"/>
  <c r="B799" i="78"/>
  <c r="B545" i="78"/>
  <c r="B702" i="78"/>
  <c r="B617" i="78"/>
  <c r="B761" i="78"/>
  <c r="B607" i="78"/>
  <c r="B713" i="78"/>
  <c r="B643" i="78"/>
  <c r="B727" i="78"/>
  <c r="B714" i="78"/>
  <c r="B750" i="78"/>
  <c r="B725" i="78"/>
  <c r="B715" i="78"/>
  <c r="B629" i="78"/>
  <c r="B701" i="78"/>
  <c r="B773" i="78"/>
  <c r="B581" i="78"/>
  <c r="B703" i="78"/>
  <c r="B751" i="78"/>
  <c r="B726" i="78"/>
  <c r="B678" i="78"/>
  <c r="B583" i="78"/>
  <c r="B654" i="78"/>
  <c r="B557" i="78"/>
  <c r="B582" i="78"/>
  <c r="B606" i="78"/>
  <c r="B700" i="78"/>
  <c r="B558" i="78"/>
  <c r="B571" i="78"/>
  <c r="B559" i="78"/>
  <c r="B569" i="78"/>
  <c r="B593" i="78"/>
  <c r="B774" i="78"/>
  <c r="B737" i="78"/>
  <c r="B570" i="78"/>
  <c r="B695" i="78"/>
  <c r="B561" i="78"/>
  <c r="B664" i="78"/>
  <c r="B746" i="78"/>
  <c r="B717" i="78"/>
  <c r="B574" i="78"/>
  <c r="B639" i="78"/>
  <c r="B601" i="78"/>
  <c r="B667" i="78"/>
  <c r="B675" i="78"/>
  <c r="B762" i="78"/>
  <c r="B815" i="78"/>
  <c r="B760" i="78"/>
  <c r="B757" i="78"/>
  <c r="B693" i="78"/>
  <c r="B658" i="78"/>
  <c r="B731" i="78"/>
  <c r="B758" i="78"/>
  <c r="B595" i="78"/>
  <c r="B644" i="78"/>
  <c r="B671" i="78"/>
  <c r="B584" i="78"/>
  <c r="B752" i="78"/>
  <c r="B771" i="78"/>
  <c r="B624" i="78"/>
  <c r="B755" i="78"/>
  <c r="B826" i="78"/>
  <c r="B804" i="78"/>
  <c r="B673" i="78"/>
  <c r="B718" i="78"/>
  <c r="B766" i="78"/>
  <c r="B672" i="78"/>
  <c r="B660" i="78"/>
  <c r="B635" i="78"/>
  <c r="B592" i="78"/>
  <c r="B817" i="78"/>
  <c r="B609" i="78"/>
  <c r="B549" i="78"/>
  <c r="B780" i="78"/>
  <c r="B605" i="78"/>
  <c r="B790" i="78"/>
  <c r="B568" i="78"/>
  <c r="B603" i="78"/>
  <c r="B788" i="78"/>
  <c r="B604" i="78"/>
  <c r="B696" i="78"/>
  <c r="B623" i="78"/>
  <c r="B745" i="78"/>
  <c r="B811" i="78"/>
  <c r="B805" i="78"/>
  <c r="B763" i="78"/>
  <c r="B732" i="78"/>
  <c r="B764" i="78"/>
  <c r="B748" i="78"/>
  <c r="B638" i="78"/>
  <c r="B712" i="78"/>
  <c r="B831" i="78"/>
  <c r="B674" i="78"/>
  <c r="B692" i="78"/>
  <c r="B589" i="78"/>
  <c r="B610" i="78"/>
  <c r="B772" i="78"/>
  <c r="B719" i="78"/>
  <c r="B627" i="78"/>
  <c r="B724" i="78"/>
  <c r="B699" i="78"/>
  <c r="B649" i="78"/>
  <c r="B687" i="78"/>
  <c r="B742" i="78"/>
  <c r="B563" i="78"/>
  <c r="B598" i="78"/>
  <c r="B688" i="78"/>
  <c r="B707" i="78"/>
  <c r="B684" i="78"/>
  <c r="B596" i="78"/>
  <c r="B741" i="78"/>
  <c r="B544" i="78"/>
  <c r="B548" i="78"/>
  <c r="B612" i="78"/>
  <c r="B735" i="78"/>
  <c r="B686" i="78"/>
  <c r="B759" i="78"/>
  <c r="B554" i="78"/>
  <c r="B710" i="78"/>
  <c r="B803" i="78"/>
  <c r="B657" i="78"/>
  <c r="B756" i="78"/>
  <c r="B634" i="78"/>
  <c r="B564" i="78"/>
  <c r="B776" i="78"/>
  <c r="B767" i="78"/>
  <c r="B827" i="78"/>
  <c r="B691" i="78"/>
  <c r="B721" i="78"/>
  <c r="B669" i="78"/>
  <c r="B616" i="78"/>
  <c r="B722" i="78"/>
  <c r="B676" i="78"/>
  <c r="B778" i="78"/>
  <c r="B613" i="78"/>
  <c r="B683" i="78"/>
  <c r="B829" i="78"/>
  <c r="B618" i="78"/>
  <c r="B576" i="78"/>
  <c r="B586" i="78"/>
  <c r="B810" i="78"/>
  <c r="B794" i="78"/>
  <c r="B636" i="78"/>
  <c r="B575" i="78"/>
  <c r="B651" i="78"/>
  <c r="B566" i="78"/>
  <c r="B753" i="78"/>
  <c r="B565" i="78"/>
  <c r="B626" i="78"/>
  <c r="B632" i="78"/>
  <c r="B708" i="78"/>
  <c r="B830" i="78"/>
  <c r="B779" i="78"/>
  <c r="B670" i="78"/>
  <c r="B698" i="78"/>
  <c r="B749" i="78"/>
  <c r="B796" i="78"/>
  <c r="B550" i="78"/>
  <c r="B620" i="78"/>
  <c r="B650" i="78"/>
  <c r="B600" i="78"/>
  <c r="B825" i="78"/>
  <c r="B588" i="78"/>
  <c r="B562" i="78"/>
  <c r="B536" i="78"/>
  <c r="B666" i="78"/>
  <c r="B591" i="78"/>
  <c r="B739" i="78"/>
  <c r="B546" i="78"/>
  <c r="B543" i="78"/>
  <c r="B768" i="78"/>
  <c r="B540" i="78"/>
  <c r="B775" i="78"/>
  <c r="B552" i="78"/>
  <c r="B615" i="78"/>
  <c r="B733" i="78"/>
  <c r="B747" i="78"/>
  <c r="B647" i="78"/>
  <c r="B663" i="78"/>
  <c r="B656" i="78"/>
  <c r="B637" i="78"/>
  <c r="B567" i="78"/>
  <c r="B560" i="78"/>
  <c r="B706" i="78"/>
  <c r="B716" i="78"/>
  <c r="B769" i="78"/>
  <c r="B578" i="78"/>
  <c r="B814" i="78"/>
  <c r="B765" i="78"/>
  <c r="B819" i="78"/>
  <c r="B820" i="78"/>
  <c r="B646" i="78"/>
  <c r="B621" i="78"/>
  <c r="B648" i="78"/>
  <c r="B577" i="78"/>
  <c r="B813" i="78"/>
  <c r="B806" i="78"/>
  <c r="B541" i="78"/>
  <c r="B685" i="78"/>
  <c r="B694" i="78"/>
  <c r="B611" i="78"/>
  <c r="B800" i="78"/>
  <c r="B832" i="78"/>
  <c r="B723" i="78"/>
  <c r="B614" i="78"/>
  <c r="B697" i="78"/>
  <c r="B677" i="78"/>
  <c r="B659" i="78"/>
  <c r="B539" i="78"/>
  <c r="B640" i="78"/>
  <c r="B538" i="78"/>
  <c r="B542" i="78"/>
  <c r="B594" i="78"/>
  <c r="B619" i="78"/>
  <c r="B625" i="78"/>
  <c r="B736" i="78"/>
  <c r="B705" i="78"/>
  <c r="B555" i="78"/>
  <c r="B662" i="78"/>
  <c r="B740" i="78"/>
  <c r="B711" i="78"/>
  <c r="B828" i="78"/>
  <c r="B744" i="78"/>
  <c r="B729" i="78"/>
  <c r="B682" i="78"/>
  <c r="B783" i="78"/>
  <c r="B743" i="78"/>
  <c r="B802" i="78"/>
  <c r="B668" i="78"/>
  <c r="B680" i="78"/>
  <c r="B628" i="78"/>
  <c r="B597" i="78"/>
  <c r="B608" i="78"/>
  <c r="B580" i="78"/>
  <c r="B709" i="78"/>
  <c r="B818" i="78"/>
  <c r="B622" i="78"/>
  <c r="B824" i="78"/>
  <c r="B572" i="78"/>
  <c r="B587" i="78"/>
  <c r="B602" i="78"/>
  <c r="B728" i="78"/>
  <c r="B661" i="78"/>
  <c r="B645" i="78"/>
  <c r="B812" i="78"/>
  <c r="B789" i="78"/>
  <c r="B681" i="78"/>
  <c r="B807" i="78"/>
  <c r="B816" i="78"/>
  <c r="B801" i="78"/>
  <c r="B553" i="78"/>
  <c r="B547" i="78"/>
  <c r="B791" i="78"/>
  <c r="B704" i="78"/>
  <c r="B590" i="78"/>
  <c r="B784" i="78"/>
  <c r="B734" i="78"/>
  <c r="B770" i="78"/>
  <c r="B573" i="78"/>
  <c r="B793" i="78"/>
  <c r="B579" i="78"/>
  <c r="B599" i="78"/>
  <c r="B777" i="78"/>
  <c r="B738" i="78"/>
  <c r="B781" i="78"/>
  <c r="B792" i="78"/>
  <c r="B690" i="78"/>
  <c r="B754" i="78"/>
  <c r="B795" i="78"/>
  <c r="B720" i="78"/>
  <c r="B633" i="78"/>
  <c r="B537" i="78"/>
  <c r="B782" i="78"/>
  <c r="B551" i="78"/>
  <c r="B821" i="78"/>
  <c r="B556" i="78"/>
  <c r="B652" i="78"/>
  <c r="B730" i="78"/>
  <c r="B808" i="78"/>
  <c r="B585" i="78"/>
  <c r="B165" i="44"/>
  <c r="A164" i="44"/>
  <c r="O171" i="19"/>
  <c r="N171" i="19"/>
  <c r="M171" i="19"/>
  <c r="L171" i="19"/>
  <c r="K171" i="19"/>
  <c r="J171" i="19"/>
  <c r="I171" i="19"/>
  <c r="H171" i="19"/>
  <c r="G171" i="19"/>
  <c r="F171" i="19"/>
  <c r="O170" i="19"/>
  <c r="N170" i="19"/>
  <c r="M170" i="19"/>
  <c r="L170" i="19"/>
  <c r="K170" i="19"/>
  <c r="J170" i="19"/>
  <c r="I170" i="19"/>
  <c r="H170" i="19"/>
  <c r="G170" i="19"/>
  <c r="F170" i="19"/>
  <c r="O169" i="19"/>
  <c r="N169" i="19"/>
  <c r="M169" i="19"/>
  <c r="L169" i="19"/>
  <c r="K169" i="19"/>
  <c r="J169" i="19"/>
  <c r="I169" i="19"/>
  <c r="H169" i="19"/>
  <c r="G169" i="19"/>
  <c r="F169" i="19"/>
  <c r="H180" i="19"/>
  <c r="G180" i="19"/>
  <c r="F180" i="19"/>
  <c r="U229" i="19"/>
  <c r="U228" i="19"/>
  <c r="U227" i="19"/>
  <c r="U225" i="19"/>
  <c r="U224" i="19"/>
  <c r="U223" i="19"/>
  <c r="U213" i="19"/>
  <c r="U212" i="19"/>
  <c r="U211" i="19"/>
  <c r="U197" i="19"/>
  <c r="U196" i="19"/>
  <c r="U195" i="19"/>
  <c r="U181" i="19"/>
  <c r="U180" i="19"/>
  <c r="U171" i="19"/>
  <c r="U170" i="19"/>
  <c r="U169" i="19"/>
  <c r="T180" i="19"/>
  <c r="S180" i="19"/>
  <c r="R180" i="19"/>
  <c r="Q180" i="19"/>
  <c r="P180" i="19"/>
  <c r="O180" i="19"/>
  <c r="N180" i="19"/>
  <c r="M180" i="19"/>
  <c r="L180" i="19"/>
  <c r="K180" i="19"/>
  <c r="J180" i="19"/>
  <c r="I180" i="19"/>
  <c r="O20" i="67"/>
  <c r="AO20" i="67" s="1"/>
  <c r="O19" i="67"/>
  <c r="AI20" i="67"/>
  <c r="AI19" i="67"/>
  <c r="AJ20" i="67"/>
  <c r="AJ19" i="67"/>
  <c r="AK20" i="67"/>
  <c r="AK19" i="67"/>
  <c r="AP20" i="67"/>
  <c r="AP19" i="67"/>
  <c r="AQ20" i="67"/>
  <c r="AQ19" i="67"/>
  <c r="W73" i="19"/>
  <c r="V73" i="19"/>
  <c r="U73" i="19"/>
  <c r="U226" i="19" s="1"/>
  <c r="W69" i="19"/>
  <c r="V69" i="19"/>
  <c r="U69" i="19"/>
  <c r="U222" i="19" s="1"/>
  <c r="W57" i="19"/>
  <c r="V57" i="19"/>
  <c r="U57" i="19"/>
  <c r="U210" i="19" s="1"/>
  <c r="W41" i="19"/>
  <c r="V41" i="19"/>
  <c r="U41" i="19"/>
  <c r="W116" i="4"/>
  <c r="G146" i="4" s="1"/>
  <c r="W101" i="4"/>
  <c r="CD20" i="67"/>
  <c r="CD19" i="67"/>
  <c r="CE20" i="67"/>
  <c r="CE19" i="67"/>
  <c r="CH20" i="67"/>
  <c r="CH19" i="67"/>
  <c r="CH21" i="67"/>
  <c r="CE21" i="67"/>
  <c r="CD21" i="67"/>
  <c r="AQ21" i="67"/>
  <c r="AP21" i="67"/>
  <c r="AI21" i="67"/>
  <c r="O21" i="67"/>
  <c r="V74" i="14"/>
  <c r="U74" i="14"/>
  <c r="U343" i="14" s="1"/>
  <c r="W41" i="14"/>
  <c r="V41" i="14"/>
  <c r="U41" i="14"/>
  <c r="U310" i="14" s="1"/>
  <c r="V107" i="14"/>
  <c r="U107" i="14"/>
  <c r="U376" i="14" s="1"/>
  <c r="W191" i="47"/>
  <c r="V191" i="47"/>
  <c r="U191" i="47"/>
  <c r="W190" i="47"/>
  <c r="V190" i="47"/>
  <c r="U190" i="47"/>
  <c r="U163" i="47"/>
  <c r="U162" i="47"/>
  <c r="U161" i="47"/>
  <c r="U158" i="47"/>
  <c r="U157" i="47"/>
  <c r="U156" i="47"/>
  <c r="U153" i="47"/>
  <c r="U152" i="47"/>
  <c r="U151" i="47"/>
  <c r="U146" i="47"/>
  <c r="U145" i="47"/>
  <c r="U144" i="47"/>
  <c r="W584" i="46"/>
  <c r="V584" i="46"/>
  <c r="U584" i="46"/>
  <c r="W583" i="46"/>
  <c r="V583" i="46"/>
  <c r="U583" i="46"/>
  <c r="W582" i="46"/>
  <c r="V582" i="46"/>
  <c r="U582" i="46"/>
  <c r="U502" i="46"/>
  <c r="U501" i="46"/>
  <c r="U500" i="46"/>
  <c r="U499" i="46"/>
  <c r="U498" i="46"/>
  <c r="U497" i="46"/>
  <c r="U495" i="46"/>
  <c r="U494" i="46"/>
  <c r="U493" i="46"/>
  <c r="U492" i="46"/>
  <c r="U491" i="46"/>
  <c r="U490" i="46"/>
  <c r="U489" i="46"/>
  <c r="U487" i="46"/>
  <c r="U486" i="46"/>
  <c r="U485" i="46"/>
  <c r="U484" i="46"/>
  <c r="U483" i="46"/>
  <c r="U482" i="46"/>
  <c r="U479" i="46"/>
  <c r="U478" i="46"/>
  <c r="U477" i="46"/>
  <c r="U476" i="46"/>
  <c r="U475" i="46"/>
  <c r="U474" i="46"/>
  <c r="U472" i="46"/>
  <c r="U471" i="46"/>
  <c r="U470" i="46"/>
  <c r="U469" i="46"/>
  <c r="U468" i="46"/>
  <c r="U467" i="46"/>
  <c r="U466" i="46"/>
  <c r="U464" i="46"/>
  <c r="U463" i="46"/>
  <c r="U462" i="46"/>
  <c r="U461" i="46"/>
  <c r="U460" i="46"/>
  <c r="U459" i="46"/>
  <c r="U456" i="46"/>
  <c r="U455" i="46"/>
  <c r="U454" i="46"/>
  <c r="U453" i="46"/>
  <c r="U452" i="46"/>
  <c r="U451" i="46"/>
  <c r="U449" i="46"/>
  <c r="U448" i="46"/>
  <c r="U447" i="46"/>
  <c r="U446" i="46"/>
  <c r="U445" i="46"/>
  <c r="U444" i="46"/>
  <c r="U443" i="46"/>
  <c r="U441" i="46"/>
  <c r="U440" i="46"/>
  <c r="U439" i="46"/>
  <c r="U438" i="46"/>
  <c r="U437" i="46"/>
  <c r="U436" i="46"/>
  <c r="U431" i="46"/>
  <c r="U430" i="46"/>
  <c r="U429" i="46"/>
  <c r="U428" i="46"/>
  <c r="U427" i="46"/>
  <c r="U426" i="46"/>
  <c r="U422" i="46"/>
  <c r="U421" i="46"/>
  <c r="U420" i="46"/>
  <c r="U419" i="46"/>
  <c r="U418" i="46"/>
  <c r="U416" i="46"/>
  <c r="U414" i="46"/>
  <c r="U413" i="46"/>
  <c r="U412" i="46"/>
  <c r="U411" i="46"/>
  <c r="W485" i="44"/>
  <c r="V485" i="44"/>
  <c r="W281" i="42"/>
  <c r="V281" i="42"/>
  <c r="U281" i="42"/>
  <c r="W280" i="42"/>
  <c r="V280" i="42"/>
  <c r="U280" i="42"/>
  <c r="W279" i="42"/>
  <c r="V279" i="42"/>
  <c r="U279" i="42"/>
  <c r="V402" i="4"/>
  <c r="U402" i="4"/>
  <c r="V401" i="4"/>
  <c r="U401" i="4"/>
  <c r="V400" i="4"/>
  <c r="U400" i="4"/>
  <c r="U393" i="4"/>
  <c r="U392" i="4"/>
  <c r="U378" i="4"/>
  <c r="U363" i="4"/>
  <c r="U362" i="4"/>
  <c r="U347" i="4"/>
  <c r="U346" i="4"/>
  <c r="U344" i="4"/>
  <c r="U343" i="4"/>
  <c r="U342" i="4"/>
  <c r="U340" i="4"/>
  <c r="U339" i="4"/>
  <c r="U338" i="4"/>
  <c r="U337" i="4"/>
  <c r="U336" i="4"/>
  <c r="U333" i="4"/>
  <c r="U332" i="4"/>
  <c r="U330" i="4"/>
  <c r="U329" i="4"/>
  <c r="U328" i="4"/>
  <c r="U326" i="4"/>
  <c r="U325" i="4"/>
  <c r="U324" i="4"/>
  <c r="U323" i="4"/>
  <c r="U322" i="4"/>
  <c r="U319" i="4"/>
  <c r="U318" i="4"/>
  <c r="U316" i="4"/>
  <c r="U315" i="4"/>
  <c r="U314" i="4"/>
  <c r="U312" i="4"/>
  <c r="U311" i="4"/>
  <c r="U310" i="4"/>
  <c r="U309" i="4"/>
  <c r="U308" i="4"/>
  <c r="U303" i="4"/>
  <c r="U302" i="4"/>
  <c r="U300" i="4"/>
  <c r="U299" i="4"/>
  <c r="U298" i="4"/>
  <c r="U296" i="4"/>
  <c r="U295" i="4"/>
  <c r="U294" i="4"/>
  <c r="U293" i="4"/>
  <c r="U292" i="4"/>
  <c r="W113" i="4"/>
  <c r="G139" i="4" s="1"/>
  <c r="V113" i="4"/>
  <c r="U113" i="4"/>
  <c r="U390" i="4" s="1"/>
  <c r="W112" i="4"/>
  <c r="G137" i="4" s="1"/>
  <c r="V112" i="4"/>
  <c r="U112" i="4"/>
  <c r="U389" i="4" s="1"/>
  <c r="W111" i="4"/>
  <c r="G138" i="4" s="1"/>
  <c r="V111" i="4"/>
  <c r="U111" i="4"/>
  <c r="W109" i="4"/>
  <c r="X21" i="67" s="1"/>
  <c r="V109" i="4"/>
  <c r="X20" i="67" s="1"/>
  <c r="U109" i="4"/>
  <c r="W108" i="4"/>
  <c r="V108" i="4"/>
  <c r="U108" i="4"/>
  <c r="U385" i="4" s="1"/>
  <c r="W107" i="4"/>
  <c r="G128" i="4" s="1"/>
  <c r="V107" i="4"/>
  <c r="U107" i="4"/>
  <c r="U384" i="4" s="1"/>
  <c r="W106" i="4"/>
  <c r="V106" i="4"/>
  <c r="U106" i="4"/>
  <c r="U383" i="4" s="1"/>
  <c r="W105" i="4"/>
  <c r="V105" i="4"/>
  <c r="U105" i="4"/>
  <c r="W98" i="4"/>
  <c r="G136" i="4" s="1"/>
  <c r="V98" i="4"/>
  <c r="U98" i="4"/>
  <c r="U375" i="4" s="1"/>
  <c r="W97" i="4"/>
  <c r="G134" i="4" s="1"/>
  <c r="V97" i="4"/>
  <c r="U97" i="4"/>
  <c r="U374" i="4" s="1"/>
  <c r="W96" i="4"/>
  <c r="G135" i="4" s="1"/>
  <c r="V96" i="4"/>
  <c r="U96" i="4"/>
  <c r="U373" i="4" s="1"/>
  <c r="W94" i="4"/>
  <c r="W21" i="67" s="1"/>
  <c r="V94" i="4"/>
  <c r="U94" i="4"/>
  <c r="U371" i="4" s="1"/>
  <c r="W93" i="4"/>
  <c r="V93" i="4"/>
  <c r="U93" i="4"/>
  <c r="U370" i="4" s="1"/>
  <c r="W92" i="4"/>
  <c r="V92" i="4"/>
  <c r="U92" i="4"/>
  <c r="U369" i="4" s="1"/>
  <c r="W91" i="4"/>
  <c r="V91" i="4"/>
  <c r="U91" i="4"/>
  <c r="U368" i="4" s="1"/>
  <c r="W90" i="4"/>
  <c r="V90" i="4"/>
  <c r="U90" i="4"/>
  <c r="W83" i="4"/>
  <c r="G133" i="4" s="1"/>
  <c r="V83" i="4"/>
  <c r="V406" i="4" s="1"/>
  <c r="U83" i="4"/>
  <c r="U406" i="4" s="1"/>
  <c r="W82" i="4"/>
  <c r="G131" i="4" s="1"/>
  <c r="V82" i="4"/>
  <c r="U82" i="4"/>
  <c r="U359" i="4" s="1"/>
  <c r="W81" i="4"/>
  <c r="G132" i="4" s="1"/>
  <c r="V81" i="4"/>
  <c r="U81" i="4"/>
  <c r="U358" i="4" s="1"/>
  <c r="W79" i="4"/>
  <c r="V21" i="67" s="1"/>
  <c r="V79" i="4"/>
  <c r="U79" i="4"/>
  <c r="W78" i="4"/>
  <c r="V78" i="4"/>
  <c r="U78" i="4"/>
  <c r="U355" i="4" s="1"/>
  <c r="W77" i="4"/>
  <c r="G122" i="4" s="1"/>
  <c r="V77" i="4"/>
  <c r="U77" i="4"/>
  <c r="U354" i="4" s="1"/>
  <c r="W76" i="4"/>
  <c r="V76" i="4"/>
  <c r="U76" i="4"/>
  <c r="U353" i="4" s="1"/>
  <c r="W75" i="4"/>
  <c r="V75" i="4"/>
  <c r="U75" i="4"/>
  <c r="U210" i="42"/>
  <c r="U209" i="42"/>
  <c r="U208" i="42"/>
  <c r="U207" i="42"/>
  <c r="U206" i="42"/>
  <c r="U205" i="42"/>
  <c r="U204" i="42"/>
  <c r="U221" i="42"/>
  <c r="U220" i="42"/>
  <c r="U219" i="42"/>
  <c r="U218" i="42"/>
  <c r="U217" i="42"/>
  <c r="U216" i="42"/>
  <c r="U215" i="42"/>
  <c r="U230" i="42"/>
  <c r="U229" i="42"/>
  <c r="U228" i="42"/>
  <c r="U227" i="42"/>
  <c r="U226" i="42"/>
  <c r="U225" i="42"/>
  <c r="U224" i="42"/>
  <c r="U239" i="42"/>
  <c r="U238" i="42"/>
  <c r="U237" i="42"/>
  <c r="U236" i="42"/>
  <c r="U235" i="42"/>
  <c r="U234" i="42"/>
  <c r="U233" i="42"/>
  <c r="W81" i="42"/>
  <c r="V81" i="42"/>
  <c r="W80" i="42"/>
  <c r="V80" i="42"/>
  <c r="W79" i="42"/>
  <c r="V79" i="42"/>
  <c r="W78" i="42"/>
  <c r="G96" i="42" s="1"/>
  <c r="V78" i="42"/>
  <c r="W77" i="42"/>
  <c r="V77" i="42"/>
  <c r="W76" i="42"/>
  <c r="V76" i="42"/>
  <c r="W75" i="42"/>
  <c r="G95" i="42" s="1"/>
  <c r="V75" i="42"/>
  <c r="W70" i="42"/>
  <c r="V70" i="42"/>
  <c r="W69" i="42"/>
  <c r="V69" i="42"/>
  <c r="W68" i="42"/>
  <c r="G91" i="42" s="1"/>
  <c r="V68" i="42"/>
  <c r="W67" i="42"/>
  <c r="V67" i="42"/>
  <c r="W66" i="42"/>
  <c r="V66" i="42"/>
  <c r="W65" i="42"/>
  <c r="V65" i="42"/>
  <c r="W64" i="42"/>
  <c r="V64" i="42"/>
  <c r="W60" i="42"/>
  <c r="V60" i="42"/>
  <c r="V285" i="42" s="1"/>
  <c r="W59" i="42"/>
  <c r="W283" i="42" s="1"/>
  <c r="V59" i="42"/>
  <c r="V283" i="42" s="1"/>
  <c r="W58" i="42"/>
  <c r="V58" i="42"/>
  <c r="W57" i="42"/>
  <c r="V57" i="42"/>
  <c r="W56" i="42"/>
  <c r="V56" i="42"/>
  <c r="W55" i="42"/>
  <c r="V55" i="42"/>
  <c r="W54" i="42"/>
  <c r="V54" i="42"/>
  <c r="U81" i="42"/>
  <c r="U271" i="42" s="1"/>
  <c r="U80" i="42"/>
  <c r="U270" i="42" s="1"/>
  <c r="U79" i="42"/>
  <c r="U269" i="42" s="1"/>
  <c r="U78" i="42"/>
  <c r="U268" i="42" s="1"/>
  <c r="U77" i="42"/>
  <c r="U267" i="42" s="1"/>
  <c r="U76" i="42"/>
  <c r="U266" i="42" s="1"/>
  <c r="U75" i="42"/>
  <c r="U265" i="42" s="1"/>
  <c r="U70" i="42"/>
  <c r="U260" i="42" s="1"/>
  <c r="U69" i="42"/>
  <c r="U259" i="42" s="1"/>
  <c r="U68" i="42"/>
  <c r="U258" i="42" s="1"/>
  <c r="U67" i="42"/>
  <c r="U257" i="42" s="1"/>
  <c r="U66" i="42"/>
  <c r="U256" i="42" s="1"/>
  <c r="U65" i="42"/>
  <c r="U255" i="42" s="1"/>
  <c r="U64" i="42"/>
  <c r="U60" i="42"/>
  <c r="U285" i="42" s="1"/>
  <c r="U59" i="42"/>
  <c r="U283" i="42" s="1"/>
  <c r="U58" i="42"/>
  <c r="U248" i="42" s="1"/>
  <c r="U57" i="42"/>
  <c r="U247" i="42" s="1"/>
  <c r="U56" i="42"/>
  <c r="U246" i="42" s="1"/>
  <c r="U55" i="42"/>
  <c r="U245" i="42" s="1"/>
  <c r="U54" i="42"/>
  <c r="U244" i="42" s="1"/>
  <c r="U480" i="44"/>
  <c r="T480" i="44"/>
  <c r="S480" i="44"/>
  <c r="R480" i="44"/>
  <c r="Q480" i="44"/>
  <c r="P480" i="44"/>
  <c r="O480" i="44"/>
  <c r="N480" i="44"/>
  <c r="M480" i="44"/>
  <c r="L480" i="44"/>
  <c r="K480" i="44"/>
  <c r="J480" i="44"/>
  <c r="I480" i="44"/>
  <c r="H480" i="44"/>
  <c r="G480" i="44"/>
  <c r="F480" i="44"/>
  <c r="U420" i="44"/>
  <c r="T420" i="44"/>
  <c r="S420" i="44"/>
  <c r="R420" i="44"/>
  <c r="Q420" i="44"/>
  <c r="P420" i="44"/>
  <c r="O420" i="44"/>
  <c r="N420" i="44"/>
  <c r="M420" i="44"/>
  <c r="L420" i="44"/>
  <c r="K420" i="44"/>
  <c r="J420" i="44"/>
  <c r="I420" i="44"/>
  <c r="H420" i="44"/>
  <c r="G420" i="44"/>
  <c r="F420" i="44"/>
  <c r="U419" i="44"/>
  <c r="T419" i="44"/>
  <c r="S419" i="44"/>
  <c r="R419" i="44"/>
  <c r="Q419" i="44"/>
  <c r="P419" i="44"/>
  <c r="O419" i="44"/>
  <c r="N419" i="44"/>
  <c r="M419" i="44"/>
  <c r="L419" i="44"/>
  <c r="K419" i="44"/>
  <c r="J419" i="44"/>
  <c r="I419" i="44"/>
  <c r="H419" i="44"/>
  <c r="G419" i="44"/>
  <c r="F419" i="44"/>
  <c r="U418" i="44"/>
  <c r="T418" i="44"/>
  <c r="S418" i="44"/>
  <c r="R418" i="44"/>
  <c r="Q418" i="44"/>
  <c r="P418" i="44"/>
  <c r="O418" i="44"/>
  <c r="N418" i="44"/>
  <c r="M418" i="44"/>
  <c r="L418" i="44"/>
  <c r="K418" i="44"/>
  <c r="J418" i="44"/>
  <c r="I418" i="44"/>
  <c r="H418" i="44"/>
  <c r="G418" i="44"/>
  <c r="F418" i="44"/>
  <c r="U416" i="44"/>
  <c r="T416" i="44"/>
  <c r="S416" i="44"/>
  <c r="R416" i="44"/>
  <c r="Q416" i="44"/>
  <c r="P416" i="44"/>
  <c r="O416" i="44"/>
  <c r="N416" i="44"/>
  <c r="M416" i="44"/>
  <c r="L416" i="44"/>
  <c r="K416" i="44"/>
  <c r="J416" i="44"/>
  <c r="I416" i="44"/>
  <c r="H416" i="44"/>
  <c r="G416" i="44"/>
  <c r="F416" i="44"/>
  <c r="U415" i="44"/>
  <c r="T415" i="44"/>
  <c r="S415" i="44"/>
  <c r="R415" i="44"/>
  <c r="Q415" i="44"/>
  <c r="P415" i="44"/>
  <c r="O415" i="44"/>
  <c r="N415" i="44"/>
  <c r="M415" i="44"/>
  <c r="L415" i="44"/>
  <c r="K415" i="44"/>
  <c r="J415" i="44"/>
  <c r="I415" i="44"/>
  <c r="H415" i="44"/>
  <c r="G415" i="44"/>
  <c r="F415" i="44"/>
  <c r="U413" i="44"/>
  <c r="T413" i="44"/>
  <c r="S413" i="44"/>
  <c r="R413" i="44"/>
  <c r="Q413" i="44"/>
  <c r="P413" i="44"/>
  <c r="O413" i="44"/>
  <c r="N413" i="44"/>
  <c r="M413" i="44"/>
  <c r="L413" i="44"/>
  <c r="K413" i="44"/>
  <c r="J413" i="44"/>
  <c r="I413" i="44"/>
  <c r="H413" i="44"/>
  <c r="G413" i="44"/>
  <c r="F413" i="44"/>
  <c r="U412" i="44"/>
  <c r="T412" i="44"/>
  <c r="S412" i="44"/>
  <c r="R412" i="44"/>
  <c r="Q412" i="44"/>
  <c r="P412" i="44"/>
  <c r="O412" i="44"/>
  <c r="N412" i="44"/>
  <c r="M412" i="44"/>
  <c r="L412" i="44"/>
  <c r="K412" i="44"/>
  <c r="J412" i="44"/>
  <c r="I412" i="44"/>
  <c r="H412" i="44"/>
  <c r="G412" i="44"/>
  <c r="F412" i="44"/>
  <c r="U411" i="44"/>
  <c r="T411" i="44"/>
  <c r="S411" i="44"/>
  <c r="R411" i="44"/>
  <c r="Q411" i="44"/>
  <c r="P411" i="44"/>
  <c r="O411" i="44"/>
  <c r="N411" i="44"/>
  <c r="M411" i="44"/>
  <c r="L411" i="44"/>
  <c r="K411" i="44"/>
  <c r="J411" i="44"/>
  <c r="I411" i="44"/>
  <c r="H411" i="44"/>
  <c r="G411" i="44"/>
  <c r="F411" i="44"/>
  <c r="U410" i="44"/>
  <c r="T410" i="44"/>
  <c r="S410" i="44"/>
  <c r="R410" i="44"/>
  <c r="Q410" i="44"/>
  <c r="P410" i="44"/>
  <c r="O410" i="44"/>
  <c r="N410" i="44"/>
  <c r="M410" i="44"/>
  <c r="L410" i="44"/>
  <c r="K410" i="44"/>
  <c r="J410" i="44"/>
  <c r="I410" i="44"/>
  <c r="H410" i="44"/>
  <c r="G410" i="44"/>
  <c r="F410" i="44"/>
  <c r="U409" i="44"/>
  <c r="T409" i="44"/>
  <c r="S409" i="44"/>
  <c r="R409" i="44"/>
  <c r="Q409" i="44"/>
  <c r="P409" i="44"/>
  <c r="O409" i="44"/>
  <c r="N409" i="44"/>
  <c r="M409" i="44"/>
  <c r="L409" i="44"/>
  <c r="K409" i="44"/>
  <c r="J409" i="44"/>
  <c r="I409" i="44"/>
  <c r="H409" i="44"/>
  <c r="G409" i="44"/>
  <c r="F409" i="44"/>
  <c r="U407" i="44"/>
  <c r="T407" i="44"/>
  <c r="S407" i="44"/>
  <c r="R407" i="44"/>
  <c r="Q407" i="44"/>
  <c r="P407" i="44"/>
  <c r="O407" i="44"/>
  <c r="N407" i="44"/>
  <c r="M407" i="44"/>
  <c r="L407" i="44"/>
  <c r="K407" i="44"/>
  <c r="J407" i="44"/>
  <c r="I407" i="44"/>
  <c r="H407" i="44"/>
  <c r="G407" i="44"/>
  <c r="F407" i="44"/>
  <c r="U406" i="44"/>
  <c r="T406" i="44"/>
  <c r="S406" i="44"/>
  <c r="R406" i="44"/>
  <c r="Q406" i="44"/>
  <c r="P406" i="44"/>
  <c r="O406" i="44"/>
  <c r="N406" i="44"/>
  <c r="M406" i="44"/>
  <c r="L406" i="44"/>
  <c r="K406" i="44"/>
  <c r="J406" i="44"/>
  <c r="I406" i="44"/>
  <c r="H406" i="44"/>
  <c r="G406" i="44"/>
  <c r="F406" i="44"/>
  <c r="U405" i="44"/>
  <c r="T405" i="44"/>
  <c r="S405" i="44"/>
  <c r="R405" i="44"/>
  <c r="Q405" i="44"/>
  <c r="P405" i="44"/>
  <c r="O405" i="44"/>
  <c r="N405" i="44"/>
  <c r="M405" i="44"/>
  <c r="L405" i="44"/>
  <c r="K405" i="44"/>
  <c r="J405" i="44"/>
  <c r="I405" i="44"/>
  <c r="H405" i="44"/>
  <c r="G405" i="44"/>
  <c r="F405" i="44"/>
  <c r="U402" i="44"/>
  <c r="T402" i="44"/>
  <c r="S402" i="44"/>
  <c r="R402" i="44"/>
  <c r="Q402" i="44"/>
  <c r="P402" i="44"/>
  <c r="O402" i="44"/>
  <c r="N402" i="44"/>
  <c r="M402" i="44"/>
  <c r="L402" i="44"/>
  <c r="K402" i="44"/>
  <c r="J402" i="44"/>
  <c r="I402" i="44"/>
  <c r="H402" i="44"/>
  <c r="G402" i="44"/>
  <c r="F402" i="44"/>
  <c r="U401" i="44"/>
  <c r="T401" i="44"/>
  <c r="S401" i="44"/>
  <c r="R401" i="44"/>
  <c r="Q401" i="44"/>
  <c r="P401" i="44"/>
  <c r="O401" i="44"/>
  <c r="N401" i="44"/>
  <c r="M401" i="44"/>
  <c r="L401" i="44"/>
  <c r="K401" i="44"/>
  <c r="J401" i="44"/>
  <c r="I401" i="44"/>
  <c r="H401" i="44"/>
  <c r="G401" i="44"/>
  <c r="F401" i="44"/>
  <c r="U400" i="44"/>
  <c r="T400" i="44"/>
  <c r="S400" i="44"/>
  <c r="R400" i="44"/>
  <c r="Q400" i="44"/>
  <c r="P400" i="44"/>
  <c r="O400" i="44"/>
  <c r="N400" i="44"/>
  <c r="M400" i="44"/>
  <c r="L400" i="44"/>
  <c r="K400" i="44"/>
  <c r="J400" i="44"/>
  <c r="I400" i="44"/>
  <c r="H400" i="44"/>
  <c r="G400" i="44"/>
  <c r="F400" i="44"/>
  <c r="U398" i="44"/>
  <c r="T398" i="44"/>
  <c r="S398" i="44"/>
  <c r="R398" i="44"/>
  <c r="Q398" i="44"/>
  <c r="P398" i="44"/>
  <c r="O398" i="44"/>
  <c r="N398" i="44"/>
  <c r="M398" i="44"/>
  <c r="L398" i="44"/>
  <c r="K398" i="44"/>
  <c r="J398" i="44"/>
  <c r="I398" i="44"/>
  <c r="H398" i="44"/>
  <c r="G398" i="44"/>
  <c r="F398" i="44"/>
  <c r="U397" i="44"/>
  <c r="T397" i="44"/>
  <c r="S397" i="44"/>
  <c r="R397" i="44"/>
  <c r="Q397" i="44"/>
  <c r="P397" i="44"/>
  <c r="O397" i="44"/>
  <c r="N397" i="44"/>
  <c r="M397" i="44"/>
  <c r="L397" i="44"/>
  <c r="K397" i="44"/>
  <c r="J397" i="44"/>
  <c r="I397" i="44"/>
  <c r="H397" i="44"/>
  <c r="G397" i="44"/>
  <c r="F397" i="44"/>
  <c r="U395" i="44"/>
  <c r="T395" i="44"/>
  <c r="S395" i="44"/>
  <c r="R395" i="44"/>
  <c r="Q395" i="44"/>
  <c r="P395" i="44"/>
  <c r="O395" i="44"/>
  <c r="N395" i="44"/>
  <c r="M395" i="44"/>
  <c r="L395" i="44"/>
  <c r="K395" i="44"/>
  <c r="J395" i="44"/>
  <c r="I395" i="44"/>
  <c r="H395" i="44"/>
  <c r="G395" i="44"/>
  <c r="F395" i="44"/>
  <c r="U394" i="44"/>
  <c r="T394" i="44"/>
  <c r="S394" i="44"/>
  <c r="R394" i="44"/>
  <c r="Q394" i="44"/>
  <c r="P394" i="44"/>
  <c r="O394" i="44"/>
  <c r="N394" i="44"/>
  <c r="M394" i="44"/>
  <c r="L394" i="44"/>
  <c r="K394" i="44"/>
  <c r="J394" i="44"/>
  <c r="I394" i="44"/>
  <c r="H394" i="44"/>
  <c r="G394" i="44"/>
  <c r="F394" i="44"/>
  <c r="U393" i="44"/>
  <c r="T393" i="44"/>
  <c r="S393" i="44"/>
  <c r="R393" i="44"/>
  <c r="Q393" i="44"/>
  <c r="P393" i="44"/>
  <c r="O393" i="44"/>
  <c r="N393" i="44"/>
  <c r="M393" i="44"/>
  <c r="L393" i="44"/>
  <c r="K393" i="44"/>
  <c r="J393" i="44"/>
  <c r="I393" i="44"/>
  <c r="H393" i="44"/>
  <c r="G393" i="44"/>
  <c r="F393" i="44"/>
  <c r="U392" i="44"/>
  <c r="T392" i="44"/>
  <c r="S392" i="44"/>
  <c r="R392" i="44"/>
  <c r="Q392" i="44"/>
  <c r="P392" i="44"/>
  <c r="O392" i="44"/>
  <c r="N392" i="44"/>
  <c r="M392" i="44"/>
  <c r="L392" i="44"/>
  <c r="K392" i="44"/>
  <c r="J392" i="44"/>
  <c r="I392" i="44"/>
  <c r="H392" i="44"/>
  <c r="G392" i="44"/>
  <c r="F392" i="44"/>
  <c r="U391" i="44"/>
  <c r="T391" i="44"/>
  <c r="S391" i="44"/>
  <c r="R391" i="44"/>
  <c r="Q391" i="44"/>
  <c r="P391" i="44"/>
  <c r="O391" i="44"/>
  <c r="N391" i="44"/>
  <c r="M391" i="44"/>
  <c r="L391" i="44"/>
  <c r="K391" i="44"/>
  <c r="J391" i="44"/>
  <c r="I391" i="44"/>
  <c r="H391" i="44"/>
  <c r="G391" i="44"/>
  <c r="F391" i="44"/>
  <c r="U389" i="44"/>
  <c r="T389" i="44"/>
  <c r="S389" i="44"/>
  <c r="R389" i="44"/>
  <c r="Q389" i="44"/>
  <c r="P389" i="44"/>
  <c r="O389" i="44"/>
  <c r="N389" i="44"/>
  <c r="M389" i="44"/>
  <c r="L389" i="44"/>
  <c r="K389" i="44"/>
  <c r="J389" i="44"/>
  <c r="I389" i="44"/>
  <c r="H389" i="44"/>
  <c r="G389" i="44"/>
  <c r="F389" i="44"/>
  <c r="U388" i="44"/>
  <c r="T388" i="44"/>
  <c r="S388" i="44"/>
  <c r="R388" i="44"/>
  <c r="Q388" i="44"/>
  <c r="P388" i="44"/>
  <c r="O388" i="44"/>
  <c r="N388" i="44"/>
  <c r="M388" i="44"/>
  <c r="L388" i="44"/>
  <c r="K388" i="44"/>
  <c r="J388" i="44"/>
  <c r="I388" i="44"/>
  <c r="H388" i="44"/>
  <c r="G388" i="44"/>
  <c r="F388" i="44"/>
  <c r="U387" i="44"/>
  <c r="T387" i="44"/>
  <c r="S387" i="44"/>
  <c r="R387" i="44"/>
  <c r="Q387" i="44"/>
  <c r="P387" i="44"/>
  <c r="O387" i="44"/>
  <c r="N387" i="44"/>
  <c r="M387" i="44"/>
  <c r="L387" i="44"/>
  <c r="K387" i="44"/>
  <c r="J387" i="44"/>
  <c r="I387" i="44"/>
  <c r="H387" i="44"/>
  <c r="G387" i="44"/>
  <c r="F387" i="44"/>
  <c r="U384" i="44"/>
  <c r="T384" i="44"/>
  <c r="S384" i="44"/>
  <c r="R384" i="44"/>
  <c r="Q384" i="44"/>
  <c r="P384" i="44"/>
  <c r="O384" i="44"/>
  <c r="N384" i="44"/>
  <c r="M384" i="44"/>
  <c r="L384" i="44"/>
  <c r="K384" i="44"/>
  <c r="J384" i="44"/>
  <c r="I384" i="44"/>
  <c r="H384" i="44"/>
  <c r="G384" i="44"/>
  <c r="F384" i="44"/>
  <c r="U383" i="44"/>
  <c r="T383" i="44"/>
  <c r="S383" i="44"/>
  <c r="R383" i="44"/>
  <c r="Q383" i="44"/>
  <c r="P383" i="44"/>
  <c r="O383" i="44"/>
  <c r="N383" i="44"/>
  <c r="M383" i="44"/>
  <c r="L383" i="44"/>
  <c r="K383" i="44"/>
  <c r="J383" i="44"/>
  <c r="I383" i="44"/>
  <c r="H383" i="44"/>
  <c r="G383" i="44"/>
  <c r="F383" i="44"/>
  <c r="U382" i="44"/>
  <c r="T382" i="44"/>
  <c r="S382" i="44"/>
  <c r="R382" i="44"/>
  <c r="Q382" i="44"/>
  <c r="P382" i="44"/>
  <c r="O382" i="44"/>
  <c r="N382" i="44"/>
  <c r="M382" i="44"/>
  <c r="L382" i="44"/>
  <c r="K382" i="44"/>
  <c r="J382" i="44"/>
  <c r="I382" i="44"/>
  <c r="H382" i="44"/>
  <c r="G382" i="44"/>
  <c r="F382" i="44"/>
  <c r="U380" i="44"/>
  <c r="T380" i="44"/>
  <c r="S380" i="44"/>
  <c r="R380" i="44"/>
  <c r="Q380" i="44"/>
  <c r="P380" i="44"/>
  <c r="O380" i="44"/>
  <c r="N380" i="44"/>
  <c r="M380" i="44"/>
  <c r="L380" i="44"/>
  <c r="K380" i="44"/>
  <c r="J380" i="44"/>
  <c r="I380" i="44"/>
  <c r="H380" i="44"/>
  <c r="G380" i="44"/>
  <c r="F380" i="44"/>
  <c r="U379" i="44"/>
  <c r="T379" i="44"/>
  <c r="S379" i="44"/>
  <c r="R379" i="44"/>
  <c r="Q379" i="44"/>
  <c r="P379" i="44"/>
  <c r="O379" i="44"/>
  <c r="N379" i="44"/>
  <c r="M379" i="44"/>
  <c r="L379" i="44"/>
  <c r="K379" i="44"/>
  <c r="J379" i="44"/>
  <c r="I379" i="44"/>
  <c r="H379" i="44"/>
  <c r="G379" i="44"/>
  <c r="F379" i="44"/>
  <c r="U377" i="44"/>
  <c r="T377" i="44"/>
  <c r="S377" i="44"/>
  <c r="R377" i="44"/>
  <c r="Q377" i="44"/>
  <c r="P377" i="44"/>
  <c r="O377" i="44"/>
  <c r="N377" i="44"/>
  <c r="M377" i="44"/>
  <c r="L377" i="44"/>
  <c r="K377" i="44"/>
  <c r="J377" i="44"/>
  <c r="I377" i="44"/>
  <c r="H377" i="44"/>
  <c r="G377" i="44"/>
  <c r="F377" i="44"/>
  <c r="U376" i="44"/>
  <c r="T376" i="44"/>
  <c r="S376" i="44"/>
  <c r="R376" i="44"/>
  <c r="Q376" i="44"/>
  <c r="P376" i="44"/>
  <c r="O376" i="44"/>
  <c r="N376" i="44"/>
  <c r="M376" i="44"/>
  <c r="L376" i="44"/>
  <c r="K376" i="44"/>
  <c r="J376" i="44"/>
  <c r="I376" i="44"/>
  <c r="H376" i="44"/>
  <c r="G376" i="44"/>
  <c r="F376" i="44"/>
  <c r="U375" i="44"/>
  <c r="T375" i="44"/>
  <c r="S375" i="44"/>
  <c r="R375" i="44"/>
  <c r="Q375" i="44"/>
  <c r="P375" i="44"/>
  <c r="O375" i="44"/>
  <c r="N375" i="44"/>
  <c r="M375" i="44"/>
  <c r="L375" i="44"/>
  <c r="K375" i="44"/>
  <c r="J375" i="44"/>
  <c r="I375" i="44"/>
  <c r="H375" i="44"/>
  <c r="G375" i="44"/>
  <c r="F375" i="44"/>
  <c r="U374" i="44"/>
  <c r="T374" i="44"/>
  <c r="S374" i="44"/>
  <c r="R374" i="44"/>
  <c r="Q374" i="44"/>
  <c r="P374" i="44"/>
  <c r="O374" i="44"/>
  <c r="N374" i="44"/>
  <c r="M374" i="44"/>
  <c r="L374" i="44"/>
  <c r="K374" i="44"/>
  <c r="J374" i="44"/>
  <c r="I374" i="44"/>
  <c r="H374" i="44"/>
  <c r="G374" i="44"/>
  <c r="F374" i="44"/>
  <c r="U373" i="44"/>
  <c r="T373" i="44"/>
  <c r="S373" i="44"/>
  <c r="R373" i="44"/>
  <c r="Q373" i="44"/>
  <c r="P373" i="44"/>
  <c r="O373" i="44"/>
  <c r="N373" i="44"/>
  <c r="M373" i="44"/>
  <c r="L373" i="44"/>
  <c r="K373" i="44"/>
  <c r="J373" i="44"/>
  <c r="I373" i="44"/>
  <c r="H373" i="44"/>
  <c r="G373" i="44"/>
  <c r="F373" i="44"/>
  <c r="U371" i="44"/>
  <c r="T371" i="44"/>
  <c r="S371" i="44"/>
  <c r="R371" i="44"/>
  <c r="Q371" i="44"/>
  <c r="P371" i="44"/>
  <c r="O371" i="44"/>
  <c r="N371" i="44"/>
  <c r="M371" i="44"/>
  <c r="L371" i="44"/>
  <c r="K371" i="44"/>
  <c r="J371" i="44"/>
  <c r="I371" i="44"/>
  <c r="H371" i="44"/>
  <c r="G371" i="44"/>
  <c r="F371" i="44"/>
  <c r="U370" i="44"/>
  <c r="T370" i="44"/>
  <c r="S370" i="44"/>
  <c r="R370" i="44"/>
  <c r="Q370" i="44"/>
  <c r="P370" i="44"/>
  <c r="O370" i="44"/>
  <c r="N370" i="44"/>
  <c r="M370" i="44"/>
  <c r="L370" i="44"/>
  <c r="K370" i="44"/>
  <c r="J370" i="44"/>
  <c r="I370" i="44"/>
  <c r="H370" i="44"/>
  <c r="G370" i="44"/>
  <c r="F370" i="44"/>
  <c r="U369" i="44"/>
  <c r="T369" i="44"/>
  <c r="S369" i="44"/>
  <c r="R369" i="44"/>
  <c r="Q369" i="44"/>
  <c r="P369" i="44"/>
  <c r="O369" i="44"/>
  <c r="N369" i="44"/>
  <c r="M369" i="44"/>
  <c r="L369" i="44"/>
  <c r="K369" i="44"/>
  <c r="J369" i="44"/>
  <c r="I369" i="44"/>
  <c r="H369" i="44"/>
  <c r="G369" i="44"/>
  <c r="F369" i="44"/>
  <c r="U364" i="44"/>
  <c r="T364" i="44"/>
  <c r="S364" i="44"/>
  <c r="R364" i="44"/>
  <c r="Q364" i="44"/>
  <c r="P364" i="44"/>
  <c r="O364" i="44"/>
  <c r="N364" i="44"/>
  <c r="M364" i="44"/>
  <c r="L364" i="44"/>
  <c r="K364" i="44"/>
  <c r="J364" i="44"/>
  <c r="I364" i="44"/>
  <c r="H364" i="44"/>
  <c r="G364" i="44"/>
  <c r="F364" i="44"/>
  <c r="U363" i="44"/>
  <c r="T363" i="44"/>
  <c r="S363" i="44"/>
  <c r="R363" i="44"/>
  <c r="Q363" i="44"/>
  <c r="P363" i="44"/>
  <c r="O363" i="44"/>
  <c r="N363" i="44"/>
  <c r="M363" i="44"/>
  <c r="L363" i="44"/>
  <c r="K363" i="44"/>
  <c r="J363" i="44"/>
  <c r="I363" i="44"/>
  <c r="H363" i="44"/>
  <c r="G363" i="44"/>
  <c r="F363" i="44"/>
  <c r="U362" i="44"/>
  <c r="T362" i="44"/>
  <c r="S362" i="44"/>
  <c r="R362" i="44"/>
  <c r="Q362" i="44"/>
  <c r="P362" i="44"/>
  <c r="O362" i="44"/>
  <c r="N362" i="44"/>
  <c r="M362" i="44"/>
  <c r="L362" i="44"/>
  <c r="K362" i="44"/>
  <c r="J362" i="44"/>
  <c r="I362" i="44"/>
  <c r="H362" i="44"/>
  <c r="G362" i="44"/>
  <c r="F362" i="44"/>
  <c r="U360" i="44"/>
  <c r="T360" i="44"/>
  <c r="S360" i="44"/>
  <c r="R360" i="44"/>
  <c r="Q360" i="44"/>
  <c r="P360" i="44"/>
  <c r="O360" i="44"/>
  <c r="N360" i="44"/>
  <c r="M360" i="44"/>
  <c r="L360" i="44"/>
  <c r="K360" i="44"/>
  <c r="J360" i="44"/>
  <c r="I360" i="44"/>
  <c r="H360" i="44"/>
  <c r="G360" i="44"/>
  <c r="F360" i="44"/>
  <c r="U359" i="44"/>
  <c r="T359" i="44"/>
  <c r="S359" i="44"/>
  <c r="R359" i="44"/>
  <c r="Q359" i="44"/>
  <c r="P359" i="44"/>
  <c r="O359" i="44"/>
  <c r="N359" i="44"/>
  <c r="M359" i="44"/>
  <c r="L359" i="44"/>
  <c r="K359" i="44"/>
  <c r="J359" i="44"/>
  <c r="I359" i="44"/>
  <c r="H359" i="44"/>
  <c r="G359" i="44"/>
  <c r="F359" i="44"/>
  <c r="U357" i="44"/>
  <c r="T357" i="44"/>
  <c r="S357" i="44"/>
  <c r="R357" i="44"/>
  <c r="Q357" i="44"/>
  <c r="P357" i="44"/>
  <c r="O357" i="44"/>
  <c r="N357" i="44"/>
  <c r="M357" i="44"/>
  <c r="L357" i="44"/>
  <c r="K357" i="44"/>
  <c r="J357" i="44"/>
  <c r="I357" i="44"/>
  <c r="H357" i="44"/>
  <c r="G357" i="44"/>
  <c r="F357" i="44"/>
  <c r="U356" i="44"/>
  <c r="T356" i="44"/>
  <c r="S356" i="44"/>
  <c r="R356" i="44"/>
  <c r="Q356" i="44"/>
  <c r="P356" i="44"/>
  <c r="O356" i="44"/>
  <c r="N356" i="44"/>
  <c r="M356" i="44"/>
  <c r="L356" i="44"/>
  <c r="K356" i="44"/>
  <c r="J356" i="44"/>
  <c r="I356" i="44"/>
  <c r="H356" i="44"/>
  <c r="G356" i="44"/>
  <c r="F356" i="44"/>
  <c r="U355" i="44"/>
  <c r="T355" i="44"/>
  <c r="S355" i="44"/>
  <c r="R355" i="44"/>
  <c r="Q355" i="44"/>
  <c r="P355" i="44"/>
  <c r="O355" i="44"/>
  <c r="N355" i="44"/>
  <c r="M355" i="44"/>
  <c r="L355" i="44"/>
  <c r="K355" i="44"/>
  <c r="J355" i="44"/>
  <c r="I355" i="44"/>
  <c r="H355" i="44"/>
  <c r="G355" i="44"/>
  <c r="F355" i="44"/>
  <c r="U354" i="44"/>
  <c r="T354" i="44"/>
  <c r="S354" i="44"/>
  <c r="R354" i="44"/>
  <c r="Q354" i="44"/>
  <c r="P354" i="44"/>
  <c r="O354" i="44"/>
  <c r="N354" i="44"/>
  <c r="M354" i="44"/>
  <c r="L354" i="44"/>
  <c r="K354" i="44"/>
  <c r="J354" i="44"/>
  <c r="I354" i="44"/>
  <c r="H354" i="44"/>
  <c r="G354" i="44"/>
  <c r="F354" i="44"/>
  <c r="U353" i="44"/>
  <c r="T353" i="44"/>
  <c r="S353" i="44"/>
  <c r="R353" i="44"/>
  <c r="Q353" i="44"/>
  <c r="P353" i="44"/>
  <c r="O353" i="44"/>
  <c r="N353" i="44"/>
  <c r="M353" i="44"/>
  <c r="L353" i="44"/>
  <c r="K353" i="44"/>
  <c r="J353" i="44"/>
  <c r="I353" i="44"/>
  <c r="H353" i="44"/>
  <c r="G353" i="44"/>
  <c r="F353" i="44"/>
  <c r="U351" i="44"/>
  <c r="T351" i="44"/>
  <c r="S351" i="44"/>
  <c r="R351" i="44"/>
  <c r="Q351" i="44"/>
  <c r="P351" i="44"/>
  <c r="O351" i="44"/>
  <c r="N351" i="44"/>
  <c r="M351" i="44"/>
  <c r="L351" i="44"/>
  <c r="K351" i="44"/>
  <c r="J351" i="44"/>
  <c r="I351" i="44"/>
  <c r="H351" i="44"/>
  <c r="G351" i="44"/>
  <c r="F351" i="44"/>
  <c r="U350" i="44"/>
  <c r="T350" i="44"/>
  <c r="S350" i="44"/>
  <c r="R350" i="44"/>
  <c r="Q350" i="44"/>
  <c r="P350" i="44"/>
  <c r="O350" i="44"/>
  <c r="N350" i="44"/>
  <c r="M350" i="44"/>
  <c r="L350" i="44"/>
  <c r="K350" i="44"/>
  <c r="J350" i="44"/>
  <c r="I350" i="44"/>
  <c r="H350" i="44"/>
  <c r="G350" i="44"/>
  <c r="F350" i="44"/>
  <c r="U349" i="44"/>
  <c r="T349" i="44"/>
  <c r="S349" i="44"/>
  <c r="R349" i="44"/>
  <c r="Q349" i="44"/>
  <c r="P349" i="44"/>
  <c r="O349" i="44"/>
  <c r="N349" i="44"/>
  <c r="M349" i="44"/>
  <c r="L349" i="44"/>
  <c r="K349" i="44"/>
  <c r="J349" i="44"/>
  <c r="I349" i="44"/>
  <c r="H349" i="44"/>
  <c r="G349" i="44"/>
  <c r="W149" i="44"/>
  <c r="V149" i="44"/>
  <c r="V126" i="14" s="1"/>
  <c r="W148" i="44"/>
  <c r="V148" i="44"/>
  <c r="W147" i="44"/>
  <c r="V147" i="44"/>
  <c r="W145" i="44"/>
  <c r="V145" i="44"/>
  <c r="W144" i="44"/>
  <c r="V144" i="44"/>
  <c r="W142" i="44"/>
  <c r="V142" i="44"/>
  <c r="W141" i="44"/>
  <c r="V141" i="44"/>
  <c r="V139" i="44"/>
  <c r="W138" i="44"/>
  <c r="V138" i="44"/>
  <c r="W137" i="44"/>
  <c r="V137" i="44"/>
  <c r="W135" i="44"/>
  <c r="V135" i="44"/>
  <c r="W134" i="44"/>
  <c r="V134" i="44"/>
  <c r="W133" i="44"/>
  <c r="W23" i="19" s="1"/>
  <c r="V133" i="44"/>
  <c r="V23" i="19" s="1"/>
  <c r="BI20" i="67" s="1"/>
  <c r="W129" i="44"/>
  <c r="G175" i="44" s="1"/>
  <c r="V129" i="44"/>
  <c r="V93" i="14" s="1"/>
  <c r="W128" i="44"/>
  <c r="V128" i="44"/>
  <c r="W127" i="44"/>
  <c r="V127" i="44"/>
  <c r="W125" i="44"/>
  <c r="V125" i="44"/>
  <c r="W124" i="44"/>
  <c r="V124" i="44"/>
  <c r="W122" i="44"/>
  <c r="V122" i="44"/>
  <c r="W121" i="44"/>
  <c r="V121" i="44"/>
  <c r="W119" i="44"/>
  <c r="V119" i="44"/>
  <c r="W118" i="44"/>
  <c r="V118" i="44"/>
  <c r="W117" i="44"/>
  <c r="V117" i="44"/>
  <c r="W115" i="44"/>
  <c r="V115" i="44"/>
  <c r="W114" i="44"/>
  <c r="V114" i="44"/>
  <c r="W113" i="44"/>
  <c r="W22" i="19" s="1"/>
  <c r="V113" i="44"/>
  <c r="V22" i="19" s="1"/>
  <c r="BH20" i="67" s="1"/>
  <c r="W109" i="44"/>
  <c r="V109" i="44"/>
  <c r="V60" i="14" s="1"/>
  <c r="W108" i="44"/>
  <c r="V108" i="44"/>
  <c r="W107" i="44"/>
  <c r="V107" i="44"/>
  <c r="W105" i="44"/>
  <c r="V105" i="44"/>
  <c r="W104" i="44"/>
  <c r="V104" i="44"/>
  <c r="W102" i="44"/>
  <c r="G162" i="44" s="1"/>
  <c r="V102" i="44"/>
  <c r="W101" i="44"/>
  <c r="V101" i="44"/>
  <c r="W99" i="44"/>
  <c r="V99" i="44"/>
  <c r="W98" i="44"/>
  <c r="V98" i="44"/>
  <c r="W97" i="44"/>
  <c r="V97" i="44"/>
  <c r="W95" i="44"/>
  <c r="V95" i="44"/>
  <c r="W94" i="44"/>
  <c r="V94" i="44"/>
  <c r="W93" i="44"/>
  <c r="W21" i="19" s="1"/>
  <c r="V93" i="44"/>
  <c r="V21" i="19" s="1"/>
  <c r="F349" i="44"/>
  <c r="U149" i="44"/>
  <c r="U148" i="44"/>
  <c r="U477" i="44" s="1"/>
  <c r="U147" i="44"/>
  <c r="U145" i="44"/>
  <c r="U474" i="44" s="1"/>
  <c r="U144" i="44"/>
  <c r="U473" i="44" s="1"/>
  <c r="U142" i="44"/>
  <c r="U471" i="44" s="1"/>
  <c r="U141" i="44"/>
  <c r="U470" i="44" s="1"/>
  <c r="U139" i="44"/>
  <c r="U469" i="44" s="1"/>
  <c r="U138" i="44"/>
  <c r="U468" i="44" s="1"/>
  <c r="U137" i="44"/>
  <c r="U135" i="44"/>
  <c r="U465" i="44" s="1"/>
  <c r="U134" i="44"/>
  <c r="U133" i="44"/>
  <c r="U129" i="44"/>
  <c r="U128" i="44"/>
  <c r="U458" i="44" s="1"/>
  <c r="U127" i="44"/>
  <c r="U125" i="44"/>
  <c r="U455" i="44" s="1"/>
  <c r="U124" i="44"/>
  <c r="U122" i="44"/>
  <c r="U452" i="44" s="1"/>
  <c r="U121" i="44"/>
  <c r="U451" i="44" s="1"/>
  <c r="U119" i="44"/>
  <c r="U450" i="44" s="1"/>
  <c r="U118" i="44"/>
  <c r="U449" i="44" s="1"/>
  <c r="U117" i="44"/>
  <c r="U115" i="44"/>
  <c r="U446" i="44" s="1"/>
  <c r="U114" i="44"/>
  <c r="U113" i="44"/>
  <c r="U109" i="44"/>
  <c r="U60" i="14" s="1"/>
  <c r="U108" i="44"/>
  <c r="U439" i="44" s="1"/>
  <c r="U107" i="44"/>
  <c r="U24" i="19" s="1"/>
  <c r="U105" i="44"/>
  <c r="U436" i="44" s="1"/>
  <c r="U104" i="44"/>
  <c r="U102" i="44"/>
  <c r="U433" i="44" s="1"/>
  <c r="U101" i="44"/>
  <c r="U432" i="44" s="1"/>
  <c r="U99" i="44"/>
  <c r="U431" i="44" s="1"/>
  <c r="U98" i="44"/>
  <c r="U430" i="44" s="1"/>
  <c r="U97" i="44"/>
  <c r="U95" i="44"/>
  <c r="U427" i="44" s="1"/>
  <c r="U94" i="44"/>
  <c r="U93" i="44"/>
  <c r="U21" i="19" s="1"/>
  <c r="W179" i="46"/>
  <c r="G204" i="46" s="1"/>
  <c r="V179" i="46"/>
  <c r="U179" i="46"/>
  <c r="U575" i="46" s="1"/>
  <c r="W178" i="46"/>
  <c r="V178" i="46"/>
  <c r="U178" i="46"/>
  <c r="U574" i="46" s="1"/>
  <c r="W177" i="46"/>
  <c r="V177" i="46"/>
  <c r="U177" i="46"/>
  <c r="U573" i="46" s="1"/>
  <c r="W176" i="46"/>
  <c r="V176" i="46"/>
  <c r="U176" i="46"/>
  <c r="U572" i="46" s="1"/>
  <c r="W175" i="46"/>
  <c r="V175" i="46"/>
  <c r="U175" i="46"/>
  <c r="U571" i="46" s="1"/>
  <c r="W174" i="46"/>
  <c r="V174" i="46"/>
  <c r="U174" i="46"/>
  <c r="W172" i="46"/>
  <c r="V172" i="46"/>
  <c r="U172" i="46"/>
  <c r="U568" i="46" s="1"/>
  <c r="W171" i="46"/>
  <c r="V171" i="46"/>
  <c r="U171" i="46"/>
  <c r="U567" i="46" s="1"/>
  <c r="W170" i="46"/>
  <c r="V170" i="46"/>
  <c r="U170" i="46"/>
  <c r="U566" i="46" s="1"/>
  <c r="W169" i="46"/>
  <c r="V169" i="46"/>
  <c r="U169" i="46"/>
  <c r="U565" i="46" s="1"/>
  <c r="W168" i="46"/>
  <c r="V168" i="46"/>
  <c r="U168" i="46"/>
  <c r="U564" i="46" s="1"/>
  <c r="W167" i="46"/>
  <c r="V167" i="46"/>
  <c r="U167" i="46"/>
  <c r="U563" i="46" s="1"/>
  <c r="W166" i="46"/>
  <c r="V166" i="46"/>
  <c r="U166" i="46"/>
  <c r="W164" i="46"/>
  <c r="V164" i="46"/>
  <c r="U164" i="46"/>
  <c r="U560" i="46" s="1"/>
  <c r="W163" i="46"/>
  <c r="G193" i="46" s="1"/>
  <c r="V163" i="46"/>
  <c r="U163" i="46"/>
  <c r="U559" i="46" s="1"/>
  <c r="W162" i="46"/>
  <c r="G191" i="46" s="1"/>
  <c r="V162" i="46"/>
  <c r="U162" i="46"/>
  <c r="U558" i="46" s="1"/>
  <c r="W161" i="46"/>
  <c r="V161" i="46"/>
  <c r="U161" i="46"/>
  <c r="U557" i="46" s="1"/>
  <c r="W160" i="46"/>
  <c r="V160" i="46"/>
  <c r="U160" i="46"/>
  <c r="U556" i="46" s="1"/>
  <c r="W159" i="46"/>
  <c r="G192" i="46" s="1"/>
  <c r="V159" i="46"/>
  <c r="U159" i="46"/>
  <c r="W155" i="46"/>
  <c r="G202" i="46" s="1"/>
  <c r="V155" i="46"/>
  <c r="U155" i="46"/>
  <c r="U551" i="46" s="1"/>
  <c r="W154" i="46"/>
  <c r="V154" i="46"/>
  <c r="U154" i="46"/>
  <c r="U550" i="46" s="1"/>
  <c r="W153" i="46"/>
  <c r="V153" i="46"/>
  <c r="U153" i="46"/>
  <c r="U549" i="46" s="1"/>
  <c r="W152" i="46"/>
  <c r="V152" i="46"/>
  <c r="U152" i="46"/>
  <c r="U548" i="46" s="1"/>
  <c r="W151" i="46"/>
  <c r="V151" i="46"/>
  <c r="U151" i="46"/>
  <c r="U547" i="46" s="1"/>
  <c r="W150" i="46"/>
  <c r="V150" i="46"/>
  <c r="U150" i="46"/>
  <c r="W148" i="46"/>
  <c r="V148" i="46"/>
  <c r="U148" i="46"/>
  <c r="U544" i="46" s="1"/>
  <c r="W147" i="46"/>
  <c r="V147" i="46"/>
  <c r="U147" i="46"/>
  <c r="U543" i="46" s="1"/>
  <c r="W146" i="46"/>
  <c r="V146" i="46"/>
  <c r="U146" i="46"/>
  <c r="U542" i="46" s="1"/>
  <c r="W145" i="46"/>
  <c r="V145" i="46"/>
  <c r="U145" i="46"/>
  <c r="U541" i="46" s="1"/>
  <c r="W144" i="46"/>
  <c r="V144" i="46"/>
  <c r="U144" i="46"/>
  <c r="U540" i="46" s="1"/>
  <c r="W143" i="46"/>
  <c r="V143" i="46"/>
  <c r="U143" i="46"/>
  <c r="U539" i="46" s="1"/>
  <c r="W142" i="46"/>
  <c r="G197" i="46" s="1"/>
  <c r="V142" i="46"/>
  <c r="U142" i="46"/>
  <c r="U538" i="46" s="1"/>
  <c r="W140" i="46"/>
  <c r="V140" i="46"/>
  <c r="U140" i="46"/>
  <c r="U536" i="46" s="1"/>
  <c r="W139" i="46"/>
  <c r="V139" i="46"/>
  <c r="U139" i="46"/>
  <c r="U535" i="46" s="1"/>
  <c r="W138" i="46"/>
  <c r="G188" i="46" s="1"/>
  <c r="V138" i="46"/>
  <c r="U138" i="46"/>
  <c r="U534" i="46" s="1"/>
  <c r="W137" i="46"/>
  <c r="V137" i="46"/>
  <c r="U137" i="46"/>
  <c r="U533" i="46" s="1"/>
  <c r="W136" i="46"/>
  <c r="V136" i="46"/>
  <c r="U136" i="46"/>
  <c r="U532" i="46" s="1"/>
  <c r="W135" i="46"/>
  <c r="V135" i="46"/>
  <c r="U135" i="46"/>
  <c r="W131" i="46"/>
  <c r="G200" i="46" s="1"/>
  <c r="V131" i="46"/>
  <c r="U131" i="46"/>
  <c r="U527" i="46" s="1"/>
  <c r="W130" i="46"/>
  <c r="V130" i="46"/>
  <c r="U130" i="46"/>
  <c r="U526" i="46" s="1"/>
  <c r="W129" i="46"/>
  <c r="V129" i="46"/>
  <c r="U129" i="46"/>
  <c r="U525" i="46" s="1"/>
  <c r="W128" i="46"/>
  <c r="V128" i="46"/>
  <c r="U128" i="46"/>
  <c r="U524" i="46" s="1"/>
  <c r="W127" i="46"/>
  <c r="V127" i="46"/>
  <c r="U127" i="46"/>
  <c r="U523" i="46" s="1"/>
  <c r="W126" i="46"/>
  <c r="G201" i="46" s="1"/>
  <c r="V126" i="46"/>
  <c r="U126" i="46"/>
  <c r="W124" i="46"/>
  <c r="V124" i="46"/>
  <c r="U124" i="46"/>
  <c r="U520" i="46" s="1"/>
  <c r="W123" i="46"/>
  <c r="V123" i="46"/>
  <c r="U123" i="46"/>
  <c r="U519" i="46" s="1"/>
  <c r="W122" i="46"/>
  <c r="V122" i="46"/>
  <c r="U122" i="46"/>
  <c r="U518" i="46" s="1"/>
  <c r="W121" i="46"/>
  <c r="G194" i="46" s="1"/>
  <c r="V121" i="46"/>
  <c r="U121" i="46"/>
  <c r="U517" i="46" s="1"/>
  <c r="W120" i="46"/>
  <c r="V120" i="46"/>
  <c r="U120" i="46"/>
  <c r="U516" i="46" s="1"/>
  <c r="W119" i="46"/>
  <c r="V119" i="46"/>
  <c r="U119" i="46"/>
  <c r="U515" i="46" s="1"/>
  <c r="W118" i="46"/>
  <c r="G195" i="46" s="1"/>
  <c r="V118" i="46"/>
  <c r="U118" i="46"/>
  <c r="W116" i="46"/>
  <c r="V116" i="46"/>
  <c r="U116" i="46"/>
  <c r="U512" i="46" s="1"/>
  <c r="W115" i="46"/>
  <c r="V115" i="46"/>
  <c r="U115" i="46"/>
  <c r="W114" i="46"/>
  <c r="G185" i="46" s="1"/>
  <c r="V114" i="46"/>
  <c r="U114" i="46"/>
  <c r="U510" i="46" s="1"/>
  <c r="W113" i="46"/>
  <c r="V113" i="46"/>
  <c r="U113" i="46"/>
  <c r="U509" i="46" s="1"/>
  <c r="W112" i="46"/>
  <c r="V112" i="46"/>
  <c r="U112" i="46"/>
  <c r="U508" i="46" s="1"/>
  <c r="W111" i="46"/>
  <c r="V111" i="46"/>
  <c r="U111" i="46"/>
  <c r="U424" i="46"/>
  <c r="U423" i="46"/>
  <c r="U415" i="46"/>
  <c r="V52" i="47"/>
  <c r="V51" i="47"/>
  <c r="V50" i="47"/>
  <c r="V46" i="47"/>
  <c r="V45" i="47"/>
  <c r="V44" i="47"/>
  <c r="V40" i="47"/>
  <c r="V194" i="47" s="1"/>
  <c r="V39" i="47"/>
  <c r="V38" i="47"/>
  <c r="U52" i="47"/>
  <c r="U182" i="47" s="1"/>
  <c r="U51" i="47"/>
  <c r="U181" i="47" s="1"/>
  <c r="U50" i="47"/>
  <c r="U46" i="47"/>
  <c r="U176" i="47" s="1"/>
  <c r="U45" i="47"/>
  <c r="U175" i="47" s="1"/>
  <c r="U44" i="47"/>
  <c r="U40" i="47"/>
  <c r="U170" i="47" s="1"/>
  <c r="U39" i="47"/>
  <c r="U169" i="47" s="1"/>
  <c r="U38" i="47"/>
  <c r="T162" i="47"/>
  <c r="S162" i="47"/>
  <c r="R162" i="47"/>
  <c r="Q162" i="47"/>
  <c r="P162" i="47"/>
  <c r="O162" i="47"/>
  <c r="N162" i="47"/>
  <c r="M162" i="47"/>
  <c r="L162" i="47"/>
  <c r="K162" i="47"/>
  <c r="J162" i="47"/>
  <c r="I162" i="47"/>
  <c r="H162" i="47"/>
  <c r="G162" i="47"/>
  <c r="F162" i="47"/>
  <c r="T157" i="47"/>
  <c r="S157" i="47"/>
  <c r="R157" i="47"/>
  <c r="Q157" i="47"/>
  <c r="P157" i="47"/>
  <c r="O157" i="47"/>
  <c r="N157" i="47"/>
  <c r="M157" i="47"/>
  <c r="L157" i="47"/>
  <c r="K157" i="47"/>
  <c r="J157" i="47"/>
  <c r="I157" i="47"/>
  <c r="H157" i="47"/>
  <c r="G157" i="47"/>
  <c r="F157" i="47"/>
  <c r="T152" i="47"/>
  <c r="S152" i="47"/>
  <c r="R152" i="47"/>
  <c r="Q152" i="47"/>
  <c r="P152" i="47"/>
  <c r="O152" i="47"/>
  <c r="N152" i="47"/>
  <c r="M152" i="47"/>
  <c r="L152" i="47"/>
  <c r="K152" i="47"/>
  <c r="J152" i="47"/>
  <c r="I152" i="47"/>
  <c r="H152" i="47"/>
  <c r="G152" i="47"/>
  <c r="F152" i="47"/>
  <c r="T145" i="47"/>
  <c r="S145" i="47"/>
  <c r="R145" i="47"/>
  <c r="Q145" i="47"/>
  <c r="P145" i="47"/>
  <c r="O145" i="47"/>
  <c r="N145" i="47"/>
  <c r="M145" i="47"/>
  <c r="L145" i="47"/>
  <c r="K145" i="47"/>
  <c r="J145" i="47"/>
  <c r="I145" i="47"/>
  <c r="H145" i="47"/>
  <c r="G145" i="47"/>
  <c r="F145" i="47"/>
  <c r="F144" i="47"/>
  <c r="G144" i="47"/>
  <c r="H144" i="47"/>
  <c r="I144" i="47"/>
  <c r="J144" i="47"/>
  <c r="K144" i="47"/>
  <c r="L144" i="47"/>
  <c r="M144" i="47"/>
  <c r="N144" i="47"/>
  <c r="O144" i="47"/>
  <c r="P144" i="47"/>
  <c r="Q144" i="47"/>
  <c r="R144" i="47"/>
  <c r="S144" i="47"/>
  <c r="T144" i="47"/>
  <c r="U403" i="14"/>
  <c r="U396" i="14"/>
  <c r="U390" i="14"/>
  <c r="U389" i="14"/>
  <c r="U388" i="14"/>
  <c r="U387" i="14"/>
  <c r="U386" i="14"/>
  <c r="U385" i="14"/>
  <c r="U384" i="14"/>
  <c r="U383" i="14"/>
  <c r="U382" i="14"/>
  <c r="U381" i="14"/>
  <c r="U380" i="14"/>
  <c r="U379" i="14"/>
  <c r="U378" i="14"/>
  <c r="U370" i="14"/>
  <c r="U363" i="14"/>
  <c r="U357" i="14"/>
  <c r="U356" i="14"/>
  <c r="U355" i="14"/>
  <c r="U354" i="14"/>
  <c r="U353" i="14"/>
  <c r="U352" i="14"/>
  <c r="U351" i="14"/>
  <c r="U350" i="14"/>
  <c r="U349" i="14"/>
  <c r="U348" i="14"/>
  <c r="U347" i="14"/>
  <c r="U346" i="14"/>
  <c r="U345" i="14"/>
  <c r="U337" i="14"/>
  <c r="U330" i="14"/>
  <c r="U324" i="14"/>
  <c r="U323" i="14"/>
  <c r="U322" i="14"/>
  <c r="U321" i="14"/>
  <c r="U320" i="14"/>
  <c r="U319" i="14"/>
  <c r="U318" i="14"/>
  <c r="U317" i="14"/>
  <c r="U316" i="14"/>
  <c r="U315" i="14"/>
  <c r="U314" i="14"/>
  <c r="U313" i="14"/>
  <c r="U312" i="14"/>
  <c r="U304" i="14"/>
  <c r="U297" i="14"/>
  <c r="U291" i="14"/>
  <c r="U290" i="14"/>
  <c r="U289" i="14"/>
  <c r="U288" i="14"/>
  <c r="U287" i="14"/>
  <c r="U286" i="14"/>
  <c r="U285" i="14"/>
  <c r="U284" i="14"/>
  <c r="U283" i="14"/>
  <c r="U282" i="14"/>
  <c r="U281" i="14"/>
  <c r="U280" i="14"/>
  <c r="U279" i="14"/>
  <c r="J694" i="78"/>
  <c r="J660" i="78"/>
  <c r="J701" i="78"/>
  <c r="J692" i="78"/>
  <c r="J593" i="78"/>
  <c r="J768" i="78"/>
  <c r="J678" i="78"/>
  <c r="J767" i="78"/>
  <c r="J583" i="78"/>
  <c r="J599" i="78"/>
  <c r="J675" i="78"/>
  <c r="J616" i="78"/>
  <c r="J626" i="78"/>
  <c r="J553" i="78"/>
  <c r="J656" i="78"/>
  <c r="J745" i="78"/>
  <c r="J604" i="78"/>
  <c r="J592" i="78"/>
  <c r="J643" i="78"/>
  <c r="J810" i="78"/>
  <c r="J711" i="78"/>
  <c r="J724" i="78"/>
  <c r="J619" i="78"/>
  <c r="J580" i="78"/>
  <c r="J567" i="78"/>
  <c r="J717" i="78"/>
  <c r="J597" i="78"/>
  <c r="J794" i="78"/>
  <c r="J589" i="78"/>
  <c r="J562" i="78"/>
  <c r="J749" i="78"/>
  <c r="J574" i="78"/>
  <c r="J683" i="78"/>
  <c r="J654" i="78"/>
  <c r="J714" i="78"/>
  <c r="J680" i="78"/>
  <c r="J784" i="78"/>
  <c r="J542" i="78"/>
  <c r="J600" i="78"/>
  <c r="J681" i="78"/>
  <c r="J759" i="78"/>
  <c r="J650" i="78"/>
  <c r="J738" i="78"/>
  <c r="J797" i="78"/>
  <c r="J676" i="78"/>
  <c r="J787" i="78"/>
  <c r="J661" i="78"/>
  <c r="J748" i="78"/>
  <c r="J641" i="78"/>
  <c r="J775" i="78"/>
  <c r="J734" i="78"/>
  <c r="J789" i="78"/>
  <c r="J783" i="78"/>
  <c r="J744" i="78"/>
  <c r="J731" i="78"/>
  <c r="J693" i="78"/>
  <c r="J786" i="78"/>
  <c r="J621" i="78"/>
  <c r="J548" i="78"/>
  <c r="J679" i="78"/>
  <c r="J659" i="78"/>
  <c r="J669" i="78"/>
  <c r="J780" i="78"/>
  <c r="J682" i="78"/>
  <c r="J763" i="78"/>
  <c r="J751" i="78"/>
  <c r="J819" i="78"/>
  <c r="J568" i="78"/>
  <c r="J798" i="78"/>
  <c r="J571" i="78"/>
  <c r="J700" i="78"/>
  <c r="J766" i="78"/>
  <c r="J732" i="78"/>
  <c r="J550" i="78"/>
  <c r="J809" i="78"/>
  <c r="J575" i="78"/>
  <c r="J716" i="78"/>
  <c r="J805" i="78"/>
  <c r="J750" i="78"/>
  <c r="J671" i="78"/>
  <c r="J586" i="78"/>
  <c r="J795" i="78"/>
  <c r="J814" i="78"/>
  <c r="J557" i="78"/>
  <c r="J807" i="78"/>
  <c r="J674" i="78"/>
  <c r="J664" i="78"/>
  <c r="J628" i="78"/>
  <c r="J639" i="78"/>
  <c r="J691" i="78"/>
  <c r="J770" i="78"/>
  <c r="J756" i="78"/>
  <c r="J565" i="78"/>
  <c r="J696" i="78"/>
  <c r="J537" i="78"/>
  <c r="J566" i="78"/>
  <c r="J601" i="78"/>
  <c r="J617" i="78"/>
  <c r="J755" i="78"/>
  <c r="J539" i="78"/>
  <c r="J781" i="78"/>
  <c r="J720" i="78"/>
  <c r="J824" i="78"/>
  <c r="J608" i="78"/>
  <c r="J636" i="78"/>
  <c r="J543" i="78"/>
  <c r="J710" i="78"/>
  <c r="J806" i="78"/>
  <c r="J620" i="78"/>
  <c r="J582" i="78"/>
  <c r="J584" i="78"/>
  <c r="J733" i="78"/>
  <c r="J640" i="78"/>
  <c r="J695" i="78"/>
  <c r="J803" i="78"/>
  <c r="J648" i="78"/>
  <c r="J665" i="78"/>
  <c r="J538" i="78"/>
  <c r="J672" i="78"/>
  <c r="J611" i="78"/>
  <c r="J595" i="78"/>
  <c r="J561" i="78"/>
  <c r="J570" i="78"/>
  <c r="J802" i="78"/>
  <c r="J820" i="78"/>
  <c r="J725" i="78"/>
  <c r="J728" i="78"/>
  <c r="J779" i="78"/>
  <c r="J829" i="78"/>
  <c r="J707" i="78"/>
  <c r="J610" i="78"/>
  <c r="J758" i="78"/>
  <c r="J646" i="78"/>
  <c r="J708" i="78"/>
  <c r="J635" i="78"/>
  <c r="J587" i="78"/>
  <c r="J618" i="78"/>
  <c r="J730" i="78"/>
  <c r="J771" i="78"/>
  <c r="J631" i="78"/>
  <c r="J662" i="78"/>
  <c r="J625" i="78"/>
  <c r="J741" i="78"/>
  <c r="J698" i="78"/>
  <c r="J742" i="78"/>
  <c r="J684" i="78"/>
  <c r="J572" i="78"/>
  <c r="J702" i="78"/>
  <c r="J793" i="78"/>
  <c r="J673" i="78"/>
  <c r="J812" i="78"/>
  <c r="J559" i="78"/>
  <c r="J622" i="78"/>
  <c r="J615" i="78"/>
  <c r="J773" i="78"/>
  <c r="J546" i="78"/>
  <c r="J762" i="78"/>
  <c r="J825" i="78"/>
  <c r="J788" i="78"/>
  <c r="J653" i="78"/>
  <c r="J630" i="78"/>
  <c r="J723" i="78"/>
  <c r="J658" i="78"/>
  <c r="J790" i="78"/>
  <c r="J754" i="78"/>
  <c r="J613" i="78"/>
  <c r="J808" i="78"/>
  <c r="J757" i="78"/>
  <c r="J811" i="78"/>
  <c r="J657" i="78"/>
  <c r="J585" i="78"/>
  <c r="J549" i="78"/>
  <c r="J739" i="78"/>
  <c r="J564" i="78"/>
  <c r="J555" i="78"/>
  <c r="J737" i="78"/>
  <c r="J709" i="78"/>
  <c r="J782" i="78"/>
  <c r="J777" i="78"/>
  <c r="J668" i="78"/>
  <c r="J534" i="78"/>
  <c r="J576" i="78"/>
  <c r="J627" i="78"/>
  <c r="J602" i="78"/>
  <c r="J677" i="78"/>
  <c r="J722" i="78"/>
  <c r="J607" i="78"/>
  <c r="J764" i="78"/>
  <c r="J715" i="78"/>
  <c r="J743" i="78"/>
  <c r="J703" i="78"/>
  <c r="J647" i="78"/>
  <c r="J642" i="78"/>
  <c r="J791" i="78"/>
  <c r="J719" i="78"/>
  <c r="J644" i="78"/>
  <c r="J588" i="78"/>
  <c r="J765" i="78"/>
  <c r="J817" i="78"/>
  <c r="J735" i="78"/>
  <c r="J563" i="78"/>
  <c r="J666" i="78"/>
  <c r="J831" i="78"/>
  <c r="J634" i="78"/>
  <c r="J554" i="78"/>
  <c r="J800" i="78"/>
  <c r="J598" i="78"/>
  <c r="J577" i="78"/>
  <c r="J690" i="78"/>
  <c r="J704" i="78"/>
  <c r="J778" i="78"/>
  <c r="J638" i="78"/>
  <c r="J818" i="78"/>
  <c r="J796" i="78"/>
  <c r="J823" i="78"/>
  <c r="J663" i="78"/>
  <c r="J581" i="78"/>
  <c r="J761" i="78"/>
  <c r="J799" i="78"/>
  <c r="J712" i="78"/>
  <c r="J815" i="78"/>
  <c r="J832" i="78"/>
  <c r="J670" i="78"/>
  <c r="J746" i="78"/>
  <c r="J578" i="78"/>
  <c r="J705" i="78"/>
  <c r="J594" i="78"/>
  <c r="J569" i="78"/>
  <c r="J816" i="78"/>
  <c r="J726" i="78"/>
  <c r="J560" i="78"/>
  <c r="J747" i="78"/>
  <c r="J579" i="78"/>
  <c r="J718" i="78"/>
  <c r="J590" i="78"/>
  <c r="J740" i="78"/>
  <c r="J736" i="78"/>
  <c r="J785" i="78"/>
  <c r="J623" i="78"/>
  <c r="J822" i="78"/>
  <c r="J721" i="78"/>
  <c r="J713" i="78"/>
  <c r="J752" i="78"/>
  <c r="J544" i="78"/>
  <c r="J689" i="78"/>
  <c r="J760" i="78"/>
  <c r="J652" i="78"/>
  <c r="J821" i="78"/>
  <c r="J813" i="78"/>
  <c r="J651" i="78"/>
  <c r="J792" i="78"/>
  <c r="J774" i="78"/>
  <c r="J540" i="78"/>
  <c r="J558" i="78"/>
  <c r="J769" i="78"/>
  <c r="J535" i="78"/>
  <c r="J603" i="78"/>
  <c r="J706" i="78"/>
  <c r="J551" i="78"/>
  <c r="J828" i="78"/>
  <c r="J699" i="78"/>
  <c r="J801" i="78"/>
  <c r="J609" i="78"/>
  <c r="J605" i="78"/>
  <c r="J830" i="78"/>
  <c r="J753" i="78"/>
  <c r="J667" i="78"/>
  <c r="J804" i="78"/>
  <c r="J632" i="78"/>
  <c r="J697" i="78"/>
  <c r="J729" i="78"/>
  <c r="J655" i="78"/>
  <c r="J596" i="78"/>
  <c r="J633" i="78"/>
  <c r="J776" i="78"/>
  <c r="J573" i="78"/>
  <c r="J645" i="78"/>
  <c r="J552" i="78"/>
  <c r="J688" i="78"/>
  <c r="J827" i="78"/>
  <c r="J614" i="78"/>
  <c r="J612" i="78"/>
  <c r="J772" i="78"/>
  <c r="J686" i="78"/>
  <c r="J637" i="78"/>
  <c r="J649" i="78"/>
  <c r="J541" i="78"/>
  <c r="J556" i="78"/>
  <c r="J727" i="78"/>
  <c r="J547" i="78"/>
  <c r="J545" i="78"/>
  <c r="J687" i="78"/>
  <c r="J536" i="78"/>
  <c r="J624" i="78"/>
  <c r="J685" i="78"/>
  <c r="J826" i="78"/>
  <c r="J606" i="78"/>
  <c r="J629" i="78"/>
  <c r="J591" i="78"/>
  <c r="A833" i="78" l="1"/>
  <c r="B833" i="78" s="1"/>
  <c r="I833" i="78"/>
  <c r="C556" i="78"/>
  <c r="E556" i="78"/>
  <c r="F556" i="78"/>
  <c r="H556" i="78"/>
  <c r="D556" i="78"/>
  <c r="G556" i="78"/>
  <c r="H754" i="78"/>
  <c r="G754" i="78"/>
  <c r="D754" i="78"/>
  <c r="C754" i="78"/>
  <c r="F754" i="78"/>
  <c r="E754" i="78"/>
  <c r="G770" i="78"/>
  <c r="D770" i="78"/>
  <c r="F770" i="78"/>
  <c r="H770" i="78"/>
  <c r="E770" i="78"/>
  <c r="C770" i="78"/>
  <c r="D680" i="78"/>
  <c r="H680" i="78"/>
  <c r="C680" i="78"/>
  <c r="E680" i="78"/>
  <c r="G680" i="78"/>
  <c r="F680" i="78"/>
  <c r="C783" i="78"/>
  <c r="D783" i="78"/>
  <c r="E783" i="78"/>
  <c r="H783" i="78"/>
  <c r="F783" i="78"/>
  <c r="G783" i="78"/>
  <c r="C705" i="78"/>
  <c r="D705" i="78"/>
  <c r="F705" i="78"/>
  <c r="E705" i="78"/>
  <c r="H705" i="78"/>
  <c r="G705" i="78"/>
  <c r="D539" i="78"/>
  <c r="E539" i="78"/>
  <c r="G539" i="78"/>
  <c r="F539" i="78"/>
  <c r="H539" i="78"/>
  <c r="C539" i="78"/>
  <c r="G646" i="78"/>
  <c r="D646" i="78"/>
  <c r="H646" i="78"/>
  <c r="C646" i="78"/>
  <c r="E646" i="78"/>
  <c r="F646" i="78"/>
  <c r="C567" i="78"/>
  <c r="D567" i="78"/>
  <c r="G567" i="78"/>
  <c r="H567" i="78"/>
  <c r="F567" i="78"/>
  <c r="E567" i="78"/>
  <c r="F540" i="78"/>
  <c r="E540" i="78"/>
  <c r="C540" i="78"/>
  <c r="D540" i="78"/>
  <c r="G540" i="78"/>
  <c r="H540" i="78"/>
  <c r="E600" i="78"/>
  <c r="C600" i="78"/>
  <c r="F600" i="78"/>
  <c r="G600" i="78"/>
  <c r="H600" i="78"/>
  <c r="D600" i="78"/>
  <c r="F698" i="78"/>
  <c r="G698" i="78"/>
  <c r="H698" i="78"/>
  <c r="C698" i="78"/>
  <c r="D698" i="78"/>
  <c r="E698" i="78"/>
  <c r="C636" i="78"/>
  <c r="E636" i="78"/>
  <c r="D636" i="78"/>
  <c r="G636" i="78"/>
  <c r="H636" i="78"/>
  <c r="F636" i="78"/>
  <c r="E776" i="78"/>
  <c r="C776" i="78"/>
  <c r="D776" i="78"/>
  <c r="F776" i="78"/>
  <c r="H776" i="78"/>
  <c r="G776" i="78"/>
  <c r="D627" i="78"/>
  <c r="E627" i="78"/>
  <c r="F627" i="78"/>
  <c r="H627" i="78"/>
  <c r="C627" i="78"/>
  <c r="G627" i="78"/>
  <c r="C712" i="78"/>
  <c r="F712" i="78"/>
  <c r="H712" i="78"/>
  <c r="E712" i="78"/>
  <c r="D712" i="78"/>
  <c r="G712" i="78"/>
  <c r="C696" i="78"/>
  <c r="D696" i="78"/>
  <c r="F696" i="78"/>
  <c r="H696" i="78"/>
  <c r="E696" i="78"/>
  <c r="G696" i="78"/>
  <c r="H718" i="78"/>
  <c r="D718" i="78"/>
  <c r="E718" i="78"/>
  <c r="G718" i="78"/>
  <c r="F718" i="78"/>
  <c r="C718" i="78"/>
  <c r="F693" i="78"/>
  <c r="H693" i="78"/>
  <c r="C693" i="78"/>
  <c r="D693" i="78"/>
  <c r="E693" i="78"/>
  <c r="G693" i="78"/>
  <c r="E667" i="78"/>
  <c r="F667" i="78"/>
  <c r="G667" i="78"/>
  <c r="H667" i="78"/>
  <c r="C667" i="78"/>
  <c r="D667" i="78"/>
  <c r="F561" i="78"/>
  <c r="G561" i="78"/>
  <c r="H561" i="78"/>
  <c r="E561" i="78"/>
  <c r="C561" i="78"/>
  <c r="D561" i="78"/>
  <c r="G571" i="78"/>
  <c r="C571" i="78"/>
  <c r="E571" i="78"/>
  <c r="D571" i="78"/>
  <c r="F571" i="78"/>
  <c r="H571" i="78"/>
  <c r="F773" i="78"/>
  <c r="G773" i="78"/>
  <c r="H773" i="78"/>
  <c r="C773" i="78"/>
  <c r="D773" i="78"/>
  <c r="E773" i="78"/>
  <c r="E655" i="78"/>
  <c r="C655" i="78"/>
  <c r="D655" i="78"/>
  <c r="F655" i="78"/>
  <c r="G655" i="78"/>
  <c r="H655" i="78"/>
  <c r="E535" i="78"/>
  <c r="D535" i="78"/>
  <c r="H535" i="78"/>
  <c r="C535" i="78"/>
  <c r="F535" i="78"/>
  <c r="G535" i="78"/>
  <c r="D821" i="78"/>
  <c r="G821" i="78"/>
  <c r="F821" i="78"/>
  <c r="E821" i="78"/>
  <c r="C821" i="78"/>
  <c r="H821" i="78"/>
  <c r="C690" i="78"/>
  <c r="D690" i="78"/>
  <c r="F690" i="78"/>
  <c r="G690" i="78"/>
  <c r="E690" i="78"/>
  <c r="H690" i="78"/>
  <c r="C734" i="78"/>
  <c r="D734" i="78"/>
  <c r="F734" i="78"/>
  <c r="G734" i="78"/>
  <c r="E734" i="78"/>
  <c r="H734" i="78"/>
  <c r="F801" i="78"/>
  <c r="G801" i="78"/>
  <c r="E801" i="78"/>
  <c r="D801" i="78"/>
  <c r="H801" i="78"/>
  <c r="C801" i="78"/>
  <c r="E587" i="78"/>
  <c r="C587" i="78"/>
  <c r="F587" i="78"/>
  <c r="G587" i="78"/>
  <c r="H587" i="78"/>
  <c r="D587" i="78"/>
  <c r="D682" i="78"/>
  <c r="F682" i="78"/>
  <c r="G682" i="78"/>
  <c r="C682" i="78"/>
  <c r="E682" i="78"/>
  <c r="H682" i="78"/>
  <c r="F736" i="78"/>
  <c r="C736" i="78"/>
  <c r="G736" i="78"/>
  <c r="D736" i="78"/>
  <c r="E736" i="78"/>
  <c r="H736" i="78"/>
  <c r="C659" i="78"/>
  <c r="F659" i="78"/>
  <c r="D659" i="78"/>
  <c r="G659" i="78"/>
  <c r="H659" i="78"/>
  <c r="E659" i="78"/>
  <c r="D806" i="78"/>
  <c r="F806" i="78"/>
  <c r="C806" i="78"/>
  <c r="E806" i="78"/>
  <c r="H806" i="78"/>
  <c r="G806" i="78"/>
  <c r="C820" i="78"/>
  <c r="D820" i="78"/>
  <c r="G820" i="78"/>
  <c r="H820" i="78"/>
  <c r="F820" i="78"/>
  <c r="E820" i="78"/>
  <c r="C637" i="78"/>
  <c r="D637" i="78"/>
  <c r="F637" i="78"/>
  <c r="G637" i="78"/>
  <c r="H637" i="78"/>
  <c r="E637" i="78"/>
  <c r="D647" i="78"/>
  <c r="C647" i="78"/>
  <c r="E647" i="78"/>
  <c r="F647" i="78"/>
  <c r="G647" i="78"/>
  <c r="H647" i="78"/>
  <c r="D670" i="78"/>
  <c r="C670" i="78"/>
  <c r="G670" i="78"/>
  <c r="E670" i="78"/>
  <c r="F670" i="78"/>
  <c r="H670" i="78"/>
  <c r="D794" i="78"/>
  <c r="E794" i="78"/>
  <c r="G794" i="78"/>
  <c r="H794" i="78"/>
  <c r="F794" i="78"/>
  <c r="C794" i="78"/>
  <c r="H676" i="78"/>
  <c r="E676" i="78"/>
  <c r="D676" i="78"/>
  <c r="G676" i="78"/>
  <c r="C676" i="78"/>
  <c r="F676" i="78"/>
  <c r="H564" i="78"/>
  <c r="D564" i="78"/>
  <c r="E564" i="78"/>
  <c r="C564" i="78"/>
  <c r="F564" i="78"/>
  <c r="G564" i="78"/>
  <c r="C688" i="78"/>
  <c r="D688" i="78"/>
  <c r="E688" i="78"/>
  <c r="F688" i="78"/>
  <c r="G688" i="78"/>
  <c r="H688" i="78"/>
  <c r="E719" i="78"/>
  <c r="C719" i="78"/>
  <c r="F719" i="78"/>
  <c r="G719" i="78"/>
  <c r="D719" i="78"/>
  <c r="H719" i="78"/>
  <c r="C638" i="78"/>
  <c r="D638" i="78"/>
  <c r="E638" i="78"/>
  <c r="F638" i="78"/>
  <c r="G638" i="78"/>
  <c r="H638" i="78"/>
  <c r="E604" i="78"/>
  <c r="F604" i="78"/>
  <c r="G604" i="78"/>
  <c r="H604" i="78"/>
  <c r="C604" i="78"/>
  <c r="D604" i="78"/>
  <c r="E752" i="78"/>
  <c r="D752" i="78"/>
  <c r="F752" i="78"/>
  <c r="G752" i="78"/>
  <c r="H752" i="78"/>
  <c r="C752" i="78"/>
  <c r="E757" i="78"/>
  <c r="C757" i="78"/>
  <c r="F757" i="78"/>
  <c r="H757" i="78"/>
  <c r="D757" i="78"/>
  <c r="G757" i="78"/>
  <c r="E601" i="78"/>
  <c r="D601" i="78"/>
  <c r="H601" i="78"/>
  <c r="C601" i="78"/>
  <c r="F601" i="78"/>
  <c r="G601" i="78"/>
  <c r="H695" i="78"/>
  <c r="E695" i="78"/>
  <c r="D695" i="78"/>
  <c r="C695" i="78"/>
  <c r="F695" i="78"/>
  <c r="G695" i="78"/>
  <c r="G701" i="78"/>
  <c r="H701" i="78"/>
  <c r="C701" i="78"/>
  <c r="D701" i="78"/>
  <c r="E701" i="78"/>
  <c r="F701" i="78"/>
  <c r="D607" i="78"/>
  <c r="F607" i="78"/>
  <c r="G607" i="78"/>
  <c r="H607" i="78"/>
  <c r="E607" i="78"/>
  <c r="C607" i="78"/>
  <c r="C642" i="78"/>
  <c r="D642" i="78"/>
  <c r="E642" i="78"/>
  <c r="F642" i="78"/>
  <c r="H642" i="78"/>
  <c r="G642" i="78"/>
  <c r="C630" i="78"/>
  <c r="H630" i="78"/>
  <c r="D630" i="78"/>
  <c r="E630" i="78"/>
  <c r="F630" i="78"/>
  <c r="G630" i="78"/>
  <c r="D551" i="78"/>
  <c r="E551" i="78"/>
  <c r="C551" i="78"/>
  <c r="F551" i="78"/>
  <c r="G551" i="78"/>
  <c r="H551" i="78"/>
  <c r="E572" i="78"/>
  <c r="C572" i="78"/>
  <c r="D572" i="78"/>
  <c r="F572" i="78"/>
  <c r="G572" i="78"/>
  <c r="H572" i="78"/>
  <c r="C668" i="78"/>
  <c r="E668" i="78"/>
  <c r="F668" i="78"/>
  <c r="H668" i="78"/>
  <c r="D668" i="78"/>
  <c r="G668" i="78"/>
  <c r="E625" i="78"/>
  <c r="D625" i="78"/>
  <c r="C625" i="78"/>
  <c r="G625" i="78"/>
  <c r="F625" i="78"/>
  <c r="H625" i="78"/>
  <c r="E677" i="78"/>
  <c r="F677" i="78"/>
  <c r="H677" i="78"/>
  <c r="G677" i="78"/>
  <c r="C677" i="78"/>
  <c r="D677" i="78"/>
  <c r="E611" i="78"/>
  <c r="C611" i="78"/>
  <c r="F611" i="78"/>
  <c r="H611" i="78"/>
  <c r="D611" i="78"/>
  <c r="G611" i="78"/>
  <c r="D819" i="78"/>
  <c r="C819" i="78"/>
  <c r="E819" i="78"/>
  <c r="G819" i="78"/>
  <c r="H819" i="78"/>
  <c r="F819" i="78"/>
  <c r="D768" i="78"/>
  <c r="C768" i="78"/>
  <c r="E768" i="78"/>
  <c r="F768" i="78"/>
  <c r="G768" i="78"/>
  <c r="H768" i="78"/>
  <c r="E650" i="78"/>
  <c r="F650" i="78"/>
  <c r="G650" i="78"/>
  <c r="H650" i="78"/>
  <c r="C650" i="78"/>
  <c r="D650" i="78"/>
  <c r="C779" i="78"/>
  <c r="E779" i="78"/>
  <c r="H779" i="78"/>
  <c r="D779" i="78"/>
  <c r="F779" i="78"/>
  <c r="G779" i="78"/>
  <c r="H810" i="78"/>
  <c r="D810" i="78"/>
  <c r="C810" i="78"/>
  <c r="E810" i="78"/>
  <c r="F810" i="78"/>
  <c r="G810" i="78"/>
  <c r="H722" i="78"/>
  <c r="C722" i="78"/>
  <c r="E722" i="78"/>
  <c r="G722" i="78"/>
  <c r="D722" i="78"/>
  <c r="F722" i="78"/>
  <c r="E598" i="78"/>
  <c r="D598" i="78"/>
  <c r="G598" i="78"/>
  <c r="H598" i="78"/>
  <c r="C598" i="78"/>
  <c r="F598" i="78"/>
  <c r="E772" i="78"/>
  <c r="F772" i="78"/>
  <c r="G772" i="78"/>
  <c r="H772" i="78"/>
  <c r="C772" i="78"/>
  <c r="D772" i="78"/>
  <c r="C748" i="78"/>
  <c r="E748" i="78"/>
  <c r="F748" i="78"/>
  <c r="G748" i="78"/>
  <c r="D748" i="78"/>
  <c r="H748" i="78"/>
  <c r="C673" i="78"/>
  <c r="E673" i="78"/>
  <c r="F673" i="78"/>
  <c r="D673" i="78"/>
  <c r="G673" i="78"/>
  <c r="H673" i="78"/>
  <c r="H584" i="78"/>
  <c r="G584" i="78"/>
  <c r="F584" i="78"/>
  <c r="D584" i="78"/>
  <c r="E584" i="78"/>
  <c r="C584" i="78"/>
  <c r="H639" i="78"/>
  <c r="G639" i="78"/>
  <c r="D639" i="78"/>
  <c r="F639" i="78"/>
  <c r="C639" i="78"/>
  <c r="E639" i="78"/>
  <c r="C654" i="78"/>
  <c r="G654" i="78"/>
  <c r="H654" i="78"/>
  <c r="D654" i="78"/>
  <c r="E654" i="78"/>
  <c r="F654" i="78"/>
  <c r="F629" i="78"/>
  <c r="G629" i="78"/>
  <c r="H629" i="78"/>
  <c r="C629" i="78"/>
  <c r="D629" i="78"/>
  <c r="E629" i="78"/>
  <c r="C665" i="78"/>
  <c r="D665" i="78"/>
  <c r="E665" i="78"/>
  <c r="G665" i="78"/>
  <c r="H665" i="78"/>
  <c r="F665" i="78"/>
  <c r="F822" i="78"/>
  <c r="C822" i="78"/>
  <c r="E822" i="78"/>
  <c r="G822" i="78"/>
  <c r="H822" i="78"/>
  <c r="D822" i="78"/>
  <c r="D792" i="78"/>
  <c r="F792" i="78"/>
  <c r="G792" i="78"/>
  <c r="C792" i="78"/>
  <c r="E792" i="78"/>
  <c r="H792" i="78"/>
  <c r="E784" i="78"/>
  <c r="C784" i="78"/>
  <c r="H784" i="78"/>
  <c r="D784" i="78"/>
  <c r="F784" i="78"/>
  <c r="G784" i="78"/>
  <c r="C816" i="78"/>
  <c r="G816" i="78"/>
  <c r="H816" i="78"/>
  <c r="F816" i="78"/>
  <c r="D816" i="78"/>
  <c r="E816" i="78"/>
  <c r="C824" i="78"/>
  <c r="D824" i="78"/>
  <c r="G824" i="78"/>
  <c r="E824" i="78"/>
  <c r="F824" i="78"/>
  <c r="H824" i="78"/>
  <c r="H765" i="78"/>
  <c r="C765" i="78"/>
  <c r="D765" i="78"/>
  <c r="E765" i="78"/>
  <c r="F765" i="78"/>
  <c r="G765" i="78"/>
  <c r="G747" i="78"/>
  <c r="C747" i="78"/>
  <c r="D747" i="78"/>
  <c r="E747" i="78"/>
  <c r="F747" i="78"/>
  <c r="H747" i="78"/>
  <c r="D543" i="78"/>
  <c r="E543" i="78"/>
  <c r="H543" i="78"/>
  <c r="F543" i="78"/>
  <c r="G543" i="78"/>
  <c r="C543" i="78"/>
  <c r="C830" i="78"/>
  <c r="D830" i="78"/>
  <c r="E830" i="78"/>
  <c r="F830" i="78"/>
  <c r="G830" i="78"/>
  <c r="H830" i="78"/>
  <c r="F586" i="78"/>
  <c r="D586" i="78"/>
  <c r="G586" i="78"/>
  <c r="H586" i="78"/>
  <c r="C586" i="78"/>
  <c r="E586" i="78"/>
  <c r="D616" i="78"/>
  <c r="E616" i="78"/>
  <c r="F616" i="78"/>
  <c r="G616" i="78"/>
  <c r="C616" i="78"/>
  <c r="H616" i="78"/>
  <c r="D634" i="78"/>
  <c r="G634" i="78"/>
  <c r="E634" i="78"/>
  <c r="H634" i="78"/>
  <c r="C634" i="78"/>
  <c r="F634" i="78"/>
  <c r="E612" i="78"/>
  <c r="H612" i="78"/>
  <c r="D612" i="78"/>
  <c r="F612" i="78"/>
  <c r="C612" i="78"/>
  <c r="G612" i="78"/>
  <c r="D563" i="78"/>
  <c r="C563" i="78"/>
  <c r="F563" i="78"/>
  <c r="G563" i="78"/>
  <c r="H563" i="78"/>
  <c r="E563" i="78"/>
  <c r="E610" i="78"/>
  <c r="H610" i="78"/>
  <c r="D610" i="78"/>
  <c r="G610" i="78"/>
  <c r="C610" i="78"/>
  <c r="F610" i="78"/>
  <c r="D764" i="78"/>
  <c r="H764" i="78"/>
  <c r="C764" i="78"/>
  <c r="E764" i="78"/>
  <c r="F764" i="78"/>
  <c r="G764" i="78"/>
  <c r="E549" i="78"/>
  <c r="H549" i="78"/>
  <c r="C549" i="78"/>
  <c r="D549" i="78"/>
  <c r="F549" i="78"/>
  <c r="G549" i="78"/>
  <c r="D804" i="78"/>
  <c r="H804" i="78"/>
  <c r="C804" i="78"/>
  <c r="E804" i="78"/>
  <c r="G804" i="78"/>
  <c r="F804" i="78"/>
  <c r="E760" i="78"/>
  <c r="D760" i="78"/>
  <c r="H760" i="78"/>
  <c r="C760" i="78"/>
  <c r="F760" i="78"/>
  <c r="G760" i="78"/>
  <c r="E574" i="78"/>
  <c r="G574" i="78"/>
  <c r="H574" i="78"/>
  <c r="D574" i="78"/>
  <c r="F574" i="78"/>
  <c r="C574" i="78"/>
  <c r="F583" i="78"/>
  <c r="D583" i="78"/>
  <c r="G583" i="78"/>
  <c r="C583" i="78"/>
  <c r="E583" i="78"/>
  <c r="H583" i="78"/>
  <c r="E715" i="78"/>
  <c r="D715" i="78"/>
  <c r="C715" i="78"/>
  <c r="F715" i="78"/>
  <c r="G715" i="78"/>
  <c r="H715" i="78"/>
  <c r="D761" i="78"/>
  <c r="E761" i="78"/>
  <c r="H761" i="78"/>
  <c r="C761" i="78"/>
  <c r="G761" i="78"/>
  <c r="F761" i="78"/>
  <c r="E534" i="78"/>
  <c r="C534" i="78"/>
  <c r="F534" i="78"/>
  <c r="H534" i="78"/>
  <c r="G534" i="78"/>
  <c r="D534" i="78"/>
  <c r="D823" i="78"/>
  <c r="E823" i="78"/>
  <c r="C823" i="78"/>
  <c r="F823" i="78"/>
  <c r="G823" i="78"/>
  <c r="H823" i="78"/>
  <c r="F585" i="78"/>
  <c r="G585" i="78"/>
  <c r="H585" i="78"/>
  <c r="E585" i="78"/>
  <c r="C585" i="78"/>
  <c r="D585" i="78"/>
  <c r="C782" i="78"/>
  <c r="G782" i="78"/>
  <c r="H782" i="78"/>
  <c r="D782" i="78"/>
  <c r="E782" i="78"/>
  <c r="F782" i="78"/>
  <c r="D781" i="78"/>
  <c r="C781" i="78"/>
  <c r="E781" i="78"/>
  <c r="F781" i="78"/>
  <c r="G781" i="78"/>
  <c r="H781" i="78"/>
  <c r="E807" i="78"/>
  <c r="F807" i="78"/>
  <c r="H807" i="78"/>
  <c r="G807" i="78"/>
  <c r="D807" i="78"/>
  <c r="C807" i="78"/>
  <c r="D622" i="78"/>
  <c r="C622" i="78"/>
  <c r="E622" i="78"/>
  <c r="H622" i="78"/>
  <c r="F622" i="78"/>
  <c r="G622" i="78"/>
  <c r="E729" i="78"/>
  <c r="F729" i="78"/>
  <c r="H729" i="78"/>
  <c r="G729" i="78"/>
  <c r="C729" i="78"/>
  <c r="D729" i="78"/>
  <c r="E619" i="78"/>
  <c r="C619" i="78"/>
  <c r="D619" i="78"/>
  <c r="F619" i="78"/>
  <c r="H619" i="78"/>
  <c r="G619" i="78"/>
  <c r="G697" i="78"/>
  <c r="C697" i="78"/>
  <c r="E697" i="78"/>
  <c r="D697" i="78"/>
  <c r="F697" i="78"/>
  <c r="H697" i="78"/>
  <c r="G694" i="78"/>
  <c r="F694" i="78"/>
  <c r="H694" i="78"/>
  <c r="D694" i="78"/>
  <c r="C694" i="78"/>
  <c r="E694" i="78"/>
  <c r="G813" i="78"/>
  <c r="C813" i="78"/>
  <c r="D813" i="78"/>
  <c r="E813" i="78"/>
  <c r="H813" i="78"/>
  <c r="F813" i="78"/>
  <c r="F656" i="78"/>
  <c r="C656" i="78"/>
  <c r="E656" i="78"/>
  <c r="H656" i="78"/>
  <c r="D656" i="78"/>
  <c r="G656" i="78"/>
  <c r="E546" i="78"/>
  <c r="C546" i="78"/>
  <c r="H546" i="78"/>
  <c r="D546" i="78"/>
  <c r="F546" i="78"/>
  <c r="G546" i="78"/>
  <c r="C708" i="78"/>
  <c r="G708" i="78"/>
  <c r="E708" i="78"/>
  <c r="F708" i="78"/>
  <c r="H708" i="78"/>
  <c r="D708" i="78"/>
  <c r="C576" i="78"/>
  <c r="G576" i="78"/>
  <c r="D576" i="78"/>
  <c r="E576" i="78"/>
  <c r="F576" i="78"/>
  <c r="H576" i="78"/>
  <c r="H669" i="78"/>
  <c r="C669" i="78"/>
  <c r="D669" i="78"/>
  <c r="E669" i="78"/>
  <c r="F669" i="78"/>
  <c r="G669" i="78"/>
  <c r="C756" i="78"/>
  <c r="F756" i="78"/>
  <c r="G756" i="78"/>
  <c r="H756" i="78"/>
  <c r="E756" i="78"/>
  <c r="D756" i="78"/>
  <c r="F548" i="78"/>
  <c r="G548" i="78"/>
  <c r="C548" i="78"/>
  <c r="D548" i="78"/>
  <c r="E548" i="78"/>
  <c r="H548" i="78"/>
  <c r="C742" i="78"/>
  <c r="E742" i="78"/>
  <c r="D742" i="78"/>
  <c r="F742" i="78"/>
  <c r="G742" i="78"/>
  <c r="H742" i="78"/>
  <c r="C732" i="78"/>
  <c r="H732" i="78"/>
  <c r="D732" i="78"/>
  <c r="E732" i="78"/>
  <c r="F732" i="78"/>
  <c r="G732" i="78"/>
  <c r="D788" i="78"/>
  <c r="G788" i="78"/>
  <c r="F788" i="78"/>
  <c r="C788" i="78"/>
  <c r="E788" i="78"/>
  <c r="H788" i="78"/>
  <c r="D609" i="78"/>
  <c r="F609" i="78"/>
  <c r="G609" i="78"/>
  <c r="E609" i="78"/>
  <c r="H609" i="78"/>
  <c r="C609" i="78"/>
  <c r="G671" i="78"/>
  <c r="D671" i="78"/>
  <c r="H671" i="78"/>
  <c r="E671" i="78"/>
  <c r="F671" i="78"/>
  <c r="C671" i="78"/>
  <c r="H815" i="78"/>
  <c r="D815" i="78"/>
  <c r="F815" i="78"/>
  <c r="C815" i="78"/>
  <c r="E815" i="78"/>
  <c r="G815" i="78"/>
  <c r="C717" i="78"/>
  <c r="D717" i="78"/>
  <c r="E717" i="78"/>
  <c r="F717" i="78"/>
  <c r="G717" i="78"/>
  <c r="H717" i="78"/>
  <c r="D558" i="78"/>
  <c r="E558" i="78"/>
  <c r="C558" i="78"/>
  <c r="F558" i="78"/>
  <c r="G558" i="78"/>
  <c r="H558" i="78"/>
  <c r="F725" i="78"/>
  <c r="G725" i="78"/>
  <c r="H725" i="78"/>
  <c r="C725" i="78"/>
  <c r="D725" i="78"/>
  <c r="E725" i="78"/>
  <c r="C631" i="78"/>
  <c r="E631" i="78"/>
  <c r="F631" i="78"/>
  <c r="D631" i="78"/>
  <c r="G631" i="78"/>
  <c r="H631" i="78"/>
  <c r="F808" i="78"/>
  <c r="D808" i="78"/>
  <c r="C808" i="78"/>
  <c r="E808" i="78"/>
  <c r="G808" i="78"/>
  <c r="H808" i="78"/>
  <c r="E537" i="78"/>
  <c r="F537" i="78"/>
  <c r="G537" i="78"/>
  <c r="D537" i="78"/>
  <c r="H537" i="78"/>
  <c r="C537" i="78"/>
  <c r="G738" i="78"/>
  <c r="E738" i="78"/>
  <c r="D738" i="78"/>
  <c r="F738" i="78"/>
  <c r="H738" i="78"/>
  <c r="C738" i="78"/>
  <c r="C590" i="78"/>
  <c r="D590" i="78"/>
  <c r="G590" i="78"/>
  <c r="F590" i="78"/>
  <c r="E590" i="78"/>
  <c r="H590" i="78"/>
  <c r="E681" i="78"/>
  <c r="G681" i="78"/>
  <c r="H681" i="78"/>
  <c r="C681" i="78"/>
  <c r="F681" i="78"/>
  <c r="D681" i="78"/>
  <c r="C818" i="78"/>
  <c r="E818" i="78"/>
  <c r="F818" i="78"/>
  <c r="G818" i="78"/>
  <c r="D818" i="78"/>
  <c r="H818" i="78"/>
  <c r="H744" i="78"/>
  <c r="E744" i="78"/>
  <c r="C744" i="78"/>
  <c r="G744" i="78"/>
  <c r="D744" i="78"/>
  <c r="F744" i="78"/>
  <c r="F594" i="78"/>
  <c r="H594" i="78"/>
  <c r="D594" i="78"/>
  <c r="G594" i="78"/>
  <c r="C594" i="78"/>
  <c r="E594" i="78"/>
  <c r="C733" i="78"/>
  <c r="D733" i="78"/>
  <c r="F733" i="78"/>
  <c r="G733" i="78"/>
  <c r="E733" i="78"/>
  <c r="H733" i="78"/>
  <c r="D739" i="78"/>
  <c r="E739" i="78"/>
  <c r="C739" i="78"/>
  <c r="F739" i="78"/>
  <c r="G739" i="78"/>
  <c r="H739" i="78"/>
  <c r="E620" i="78"/>
  <c r="D620" i="78"/>
  <c r="C620" i="78"/>
  <c r="F620" i="78"/>
  <c r="G620" i="78"/>
  <c r="H620" i="78"/>
  <c r="F632" i="78"/>
  <c r="D632" i="78"/>
  <c r="E632" i="78"/>
  <c r="G632" i="78"/>
  <c r="H632" i="78"/>
  <c r="C632" i="78"/>
  <c r="H657" i="78"/>
  <c r="C657" i="78"/>
  <c r="G657" i="78"/>
  <c r="D657" i="78"/>
  <c r="E657" i="78"/>
  <c r="F657" i="78"/>
  <c r="E544" i="78"/>
  <c r="F544" i="78"/>
  <c r="C544" i="78"/>
  <c r="D544" i="78"/>
  <c r="G544" i="78"/>
  <c r="H544" i="78"/>
  <c r="F589" i="78"/>
  <c r="G589" i="78"/>
  <c r="E589" i="78"/>
  <c r="D589" i="78"/>
  <c r="H589" i="78"/>
  <c r="C589" i="78"/>
  <c r="D763" i="78"/>
  <c r="E763" i="78"/>
  <c r="G763" i="78"/>
  <c r="H763" i="78"/>
  <c r="C763" i="78"/>
  <c r="F763" i="78"/>
  <c r="C603" i="78"/>
  <c r="E603" i="78"/>
  <c r="H603" i="78"/>
  <c r="G603" i="78"/>
  <c r="F603" i="78"/>
  <c r="D603" i="78"/>
  <c r="C817" i="78"/>
  <c r="F817" i="78"/>
  <c r="D817" i="78"/>
  <c r="E817" i="78"/>
  <c r="G817" i="78"/>
  <c r="H817" i="78"/>
  <c r="E644" i="78"/>
  <c r="H644" i="78"/>
  <c r="C644" i="78"/>
  <c r="D644" i="78"/>
  <c r="F644" i="78"/>
  <c r="G644" i="78"/>
  <c r="C570" i="78"/>
  <c r="E570" i="78"/>
  <c r="G570" i="78"/>
  <c r="F570" i="78"/>
  <c r="H570" i="78"/>
  <c r="D570" i="78"/>
  <c r="E700" i="78"/>
  <c r="F700" i="78"/>
  <c r="G700" i="78"/>
  <c r="H700" i="78"/>
  <c r="C700" i="78"/>
  <c r="D700" i="78"/>
  <c r="C617" i="78"/>
  <c r="D617" i="78"/>
  <c r="E617" i="78"/>
  <c r="F617" i="78"/>
  <c r="G617" i="78"/>
  <c r="H617" i="78"/>
  <c r="D787" i="78"/>
  <c r="C787" i="78"/>
  <c r="G787" i="78"/>
  <c r="F787" i="78"/>
  <c r="H787" i="78"/>
  <c r="E787" i="78"/>
  <c r="F785" i="78"/>
  <c r="C785" i="78"/>
  <c r="E785" i="78"/>
  <c r="G785" i="78"/>
  <c r="H785" i="78"/>
  <c r="D785" i="78"/>
  <c r="F777" i="78"/>
  <c r="G777" i="78"/>
  <c r="H777" i="78"/>
  <c r="C777" i="78"/>
  <c r="D777" i="78"/>
  <c r="E777" i="78"/>
  <c r="F704" i="78"/>
  <c r="C704" i="78"/>
  <c r="E704" i="78"/>
  <c r="G704" i="78"/>
  <c r="H704" i="78"/>
  <c r="D704" i="78"/>
  <c r="F789" i="78"/>
  <c r="C789" i="78"/>
  <c r="D789" i="78"/>
  <c r="E789" i="78"/>
  <c r="G789" i="78"/>
  <c r="H789" i="78"/>
  <c r="F709" i="78"/>
  <c r="H709" i="78"/>
  <c r="C709" i="78"/>
  <c r="G709" i="78"/>
  <c r="D709" i="78"/>
  <c r="E709" i="78"/>
  <c r="C828" i="78"/>
  <c r="G828" i="78"/>
  <c r="D828" i="78"/>
  <c r="E828" i="78"/>
  <c r="F828" i="78"/>
  <c r="H828" i="78"/>
  <c r="E614" i="78"/>
  <c r="D614" i="78"/>
  <c r="C614" i="78"/>
  <c r="F614" i="78"/>
  <c r="H614" i="78"/>
  <c r="G614" i="78"/>
  <c r="G685" i="78"/>
  <c r="C685" i="78"/>
  <c r="F685" i="78"/>
  <c r="D685" i="78"/>
  <c r="H685" i="78"/>
  <c r="E685" i="78"/>
  <c r="H814" i="78"/>
  <c r="E814" i="78"/>
  <c r="D814" i="78"/>
  <c r="G814" i="78"/>
  <c r="C814" i="78"/>
  <c r="F814" i="78"/>
  <c r="E591" i="78"/>
  <c r="F591" i="78"/>
  <c r="G591" i="78"/>
  <c r="H591" i="78"/>
  <c r="C591" i="78"/>
  <c r="D591" i="78"/>
  <c r="E626" i="78"/>
  <c r="F626" i="78"/>
  <c r="G626" i="78"/>
  <c r="H626" i="78"/>
  <c r="C626" i="78"/>
  <c r="D626" i="78"/>
  <c r="C618" i="78"/>
  <c r="D618" i="78"/>
  <c r="E618" i="78"/>
  <c r="F618" i="78"/>
  <c r="G618" i="78"/>
  <c r="H618" i="78"/>
  <c r="G721" i="78"/>
  <c r="D721" i="78"/>
  <c r="C721" i="78"/>
  <c r="E721" i="78"/>
  <c r="H721" i="78"/>
  <c r="F721" i="78"/>
  <c r="D803" i="78"/>
  <c r="C803" i="78"/>
  <c r="E803" i="78"/>
  <c r="H803" i="78"/>
  <c r="G803" i="78"/>
  <c r="F803" i="78"/>
  <c r="E692" i="78"/>
  <c r="C692" i="78"/>
  <c r="D692" i="78"/>
  <c r="F692" i="78"/>
  <c r="G692" i="78"/>
  <c r="H692" i="78"/>
  <c r="F805" i="78"/>
  <c r="D805" i="78"/>
  <c r="G805" i="78"/>
  <c r="C805" i="78"/>
  <c r="E805" i="78"/>
  <c r="H805" i="78"/>
  <c r="C592" i="78"/>
  <c r="E592" i="78"/>
  <c r="G592" i="78"/>
  <c r="D592" i="78"/>
  <c r="F592" i="78"/>
  <c r="H592" i="78"/>
  <c r="D595" i="78"/>
  <c r="C595" i="78"/>
  <c r="G595" i="78"/>
  <c r="F595" i="78"/>
  <c r="H595" i="78"/>
  <c r="E595" i="78"/>
  <c r="C762" i="78"/>
  <c r="D762" i="78"/>
  <c r="E762" i="78"/>
  <c r="F762" i="78"/>
  <c r="G762" i="78"/>
  <c r="H762" i="78"/>
  <c r="D746" i="78"/>
  <c r="F746" i="78"/>
  <c r="G746" i="78"/>
  <c r="H746" i="78"/>
  <c r="E746" i="78"/>
  <c r="C746" i="78"/>
  <c r="E737" i="78"/>
  <c r="C737" i="78"/>
  <c r="G737" i="78"/>
  <c r="H737" i="78"/>
  <c r="D737" i="78"/>
  <c r="F737" i="78"/>
  <c r="D678" i="78"/>
  <c r="G678" i="78"/>
  <c r="C678" i="78"/>
  <c r="E678" i="78"/>
  <c r="F678" i="78"/>
  <c r="H678" i="78"/>
  <c r="E750" i="78"/>
  <c r="C750" i="78"/>
  <c r="F750" i="78"/>
  <c r="H750" i="78"/>
  <c r="D750" i="78"/>
  <c r="G750" i="78"/>
  <c r="C702" i="78"/>
  <c r="D702" i="78"/>
  <c r="E702" i="78"/>
  <c r="F702" i="78"/>
  <c r="G702" i="78"/>
  <c r="H702" i="78"/>
  <c r="D786" i="78"/>
  <c r="G786" i="78"/>
  <c r="F786" i="78"/>
  <c r="C786" i="78"/>
  <c r="E786" i="78"/>
  <c r="H786" i="78"/>
  <c r="D730" i="78"/>
  <c r="C730" i="78"/>
  <c r="G730" i="78"/>
  <c r="E730" i="78"/>
  <c r="F730" i="78"/>
  <c r="H730" i="78"/>
  <c r="G633" i="78"/>
  <c r="H633" i="78"/>
  <c r="F633" i="78"/>
  <c r="C633" i="78"/>
  <c r="D633" i="78"/>
  <c r="E633" i="78"/>
  <c r="D599" i="78"/>
  <c r="H599" i="78"/>
  <c r="G599" i="78"/>
  <c r="F599" i="78"/>
  <c r="C599" i="78"/>
  <c r="E599" i="78"/>
  <c r="F812" i="78"/>
  <c r="G812" i="78"/>
  <c r="H812" i="78"/>
  <c r="C812" i="78"/>
  <c r="D812" i="78"/>
  <c r="E812" i="78"/>
  <c r="H580" i="78"/>
  <c r="D580" i="78"/>
  <c r="G580" i="78"/>
  <c r="F580" i="78"/>
  <c r="C580" i="78"/>
  <c r="E580" i="78"/>
  <c r="D711" i="78"/>
  <c r="E711" i="78"/>
  <c r="F711" i="78"/>
  <c r="G711" i="78"/>
  <c r="C711" i="78"/>
  <c r="H711" i="78"/>
  <c r="D542" i="78"/>
  <c r="G542" i="78"/>
  <c r="C542" i="78"/>
  <c r="E542" i="78"/>
  <c r="F542" i="78"/>
  <c r="H542" i="78"/>
  <c r="D723" i="78"/>
  <c r="H723" i="78"/>
  <c r="C723" i="78"/>
  <c r="E723" i="78"/>
  <c r="F723" i="78"/>
  <c r="G723" i="78"/>
  <c r="D577" i="78"/>
  <c r="C577" i="78"/>
  <c r="E577" i="78"/>
  <c r="F577" i="78"/>
  <c r="G577" i="78"/>
  <c r="H577" i="78"/>
  <c r="C578" i="78"/>
  <c r="E578" i="78"/>
  <c r="G578" i="78"/>
  <c r="D578" i="78"/>
  <c r="F578" i="78"/>
  <c r="H578" i="78"/>
  <c r="E615" i="78"/>
  <c r="F615" i="78"/>
  <c r="G615" i="78"/>
  <c r="H615" i="78"/>
  <c r="C615" i="78"/>
  <c r="D615" i="78"/>
  <c r="C666" i="78"/>
  <c r="D666" i="78"/>
  <c r="E666" i="78"/>
  <c r="F666" i="78"/>
  <c r="G666" i="78"/>
  <c r="H666" i="78"/>
  <c r="F565" i="78"/>
  <c r="E565" i="78"/>
  <c r="G565" i="78"/>
  <c r="C565" i="78"/>
  <c r="D565" i="78"/>
  <c r="H565" i="78"/>
  <c r="C829" i="78"/>
  <c r="D829" i="78"/>
  <c r="E829" i="78"/>
  <c r="F829" i="78"/>
  <c r="H829" i="78"/>
  <c r="G829" i="78"/>
  <c r="F691" i="78"/>
  <c r="C691" i="78"/>
  <c r="E691" i="78"/>
  <c r="G691" i="78"/>
  <c r="H691" i="78"/>
  <c r="D691" i="78"/>
  <c r="G710" i="78"/>
  <c r="C710" i="78"/>
  <c r="D710" i="78"/>
  <c r="E710" i="78"/>
  <c r="F710" i="78"/>
  <c r="H710" i="78"/>
  <c r="C741" i="78"/>
  <c r="D741" i="78"/>
  <c r="E741" i="78"/>
  <c r="F741" i="78"/>
  <c r="G741" i="78"/>
  <c r="H741" i="78"/>
  <c r="E687" i="78"/>
  <c r="F687" i="78"/>
  <c r="G687" i="78"/>
  <c r="H687" i="78"/>
  <c r="C687" i="78"/>
  <c r="D687" i="78"/>
  <c r="H674" i="78"/>
  <c r="D674" i="78"/>
  <c r="E674" i="78"/>
  <c r="G674" i="78"/>
  <c r="F674" i="78"/>
  <c r="C674" i="78"/>
  <c r="C811" i="78"/>
  <c r="D811" i="78"/>
  <c r="E811" i="78"/>
  <c r="G811" i="78"/>
  <c r="F811" i="78"/>
  <c r="H811" i="78"/>
  <c r="C568" i="78"/>
  <c r="G568" i="78"/>
  <c r="D568" i="78"/>
  <c r="E568" i="78"/>
  <c r="F568" i="78"/>
  <c r="H568" i="78"/>
  <c r="E635" i="78"/>
  <c r="G635" i="78"/>
  <c r="H635" i="78"/>
  <c r="C635" i="78"/>
  <c r="F635" i="78"/>
  <c r="D635" i="78"/>
  <c r="C826" i="78"/>
  <c r="E826" i="78"/>
  <c r="D826" i="78"/>
  <c r="F826" i="78"/>
  <c r="G826" i="78"/>
  <c r="H826" i="78"/>
  <c r="D758" i="78"/>
  <c r="F758" i="78"/>
  <c r="C758" i="78"/>
  <c r="E758" i="78"/>
  <c r="G758" i="78"/>
  <c r="H758" i="78"/>
  <c r="G774" i="78"/>
  <c r="C774" i="78"/>
  <c r="D774" i="78"/>
  <c r="E774" i="78"/>
  <c r="F774" i="78"/>
  <c r="H774" i="78"/>
  <c r="G726" i="78"/>
  <c r="C726" i="78"/>
  <c r="D726" i="78"/>
  <c r="E726" i="78"/>
  <c r="F726" i="78"/>
  <c r="H726" i="78"/>
  <c r="C714" i="78"/>
  <c r="G714" i="78"/>
  <c r="E714" i="78"/>
  <c r="F714" i="78"/>
  <c r="H714" i="78"/>
  <c r="D714" i="78"/>
  <c r="G545" i="78"/>
  <c r="D545" i="78"/>
  <c r="E545" i="78"/>
  <c r="H545" i="78"/>
  <c r="F545" i="78"/>
  <c r="C545" i="78"/>
  <c r="D798" i="78"/>
  <c r="G798" i="78"/>
  <c r="E798" i="78"/>
  <c r="H798" i="78"/>
  <c r="C798" i="78"/>
  <c r="F798" i="78"/>
  <c r="C641" i="78"/>
  <c r="D641" i="78"/>
  <c r="E641" i="78"/>
  <c r="F641" i="78"/>
  <c r="H641" i="78"/>
  <c r="G641" i="78"/>
  <c r="C579" i="78"/>
  <c r="D579" i="78"/>
  <c r="G579" i="78"/>
  <c r="E579" i="78"/>
  <c r="H579" i="78"/>
  <c r="F579" i="78"/>
  <c r="D791" i="78"/>
  <c r="E791" i="78"/>
  <c r="H791" i="78"/>
  <c r="C791" i="78"/>
  <c r="F791" i="78"/>
  <c r="G791" i="78"/>
  <c r="C645" i="78"/>
  <c r="D645" i="78"/>
  <c r="E645" i="78"/>
  <c r="F645" i="78"/>
  <c r="G645" i="78"/>
  <c r="H645" i="78"/>
  <c r="E608" i="78"/>
  <c r="C608" i="78"/>
  <c r="F608" i="78"/>
  <c r="H608" i="78"/>
  <c r="D608" i="78"/>
  <c r="G608" i="78"/>
  <c r="D538" i="78"/>
  <c r="F538" i="78"/>
  <c r="C538" i="78"/>
  <c r="E538" i="78"/>
  <c r="G538" i="78"/>
  <c r="H538" i="78"/>
  <c r="C832" i="78"/>
  <c r="D832" i="78"/>
  <c r="E832" i="78"/>
  <c r="F832" i="78"/>
  <c r="G832" i="78"/>
  <c r="H832" i="78"/>
  <c r="C769" i="78"/>
  <c r="F769" i="78"/>
  <c r="E769" i="78"/>
  <c r="D769" i="78"/>
  <c r="H769" i="78"/>
  <c r="G769" i="78"/>
  <c r="H663" i="78"/>
  <c r="D663" i="78"/>
  <c r="G663" i="78"/>
  <c r="E663" i="78"/>
  <c r="C663" i="78"/>
  <c r="F663" i="78"/>
  <c r="G552" i="78"/>
  <c r="E552" i="78"/>
  <c r="D552" i="78"/>
  <c r="F552" i="78"/>
  <c r="H552" i="78"/>
  <c r="C552" i="78"/>
  <c r="C536" i="78"/>
  <c r="D536" i="78"/>
  <c r="G536" i="78"/>
  <c r="E536" i="78"/>
  <c r="F536" i="78"/>
  <c r="H536" i="78"/>
  <c r="D550" i="78"/>
  <c r="G550" i="78"/>
  <c r="H550" i="78"/>
  <c r="E550" i="78"/>
  <c r="C550" i="78"/>
  <c r="F550" i="78"/>
  <c r="F753" i="78"/>
  <c r="G753" i="78"/>
  <c r="H753" i="78"/>
  <c r="D753" i="78"/>
  <c r="C753" i="78"/>
  <c r="E753" i="78"/>
  <c r="F683" i="78"/>
  <c r="G683" i="78"/>
  <c r="H683" i="78"/>
  <c r="D683" i="78"/>
  <c r="C683" i="78"/>
  <c r="E683" i="78"/>
  <c r="H554" i="78"/>
  <c r="C554" i="78"/>
  <c r="E554" i="78"/>
  <c r="G554" i="78"/>
  <c r="D554" i="78"/>
  <c r="F554" i="78"/>
  <c r="D596" i="78"/>
  <c r="E596" i="78"/>
  <c r="H596" i="78"/>
  <c r="F596" i="78"/>
  <c r="C596" i="78"/>
  <c r="G596" i="78"/>
  <c r="D790" i="78"/>
  <c r="E790" i="78"/>
  <c r="H790" i="78"/>
  <c r="C790" i="78"/>
  <c r="F790" i="78"/>
  <c r="G790" i="78"/>
  <c r="D660" i="78"/>
  <c r="C660" i="78"/>
  <c r="F660" i="78"/>
  <c r="G660" i="78"/>
  <c r="E660" i="78"/>
  <c r="H660" i="78"/>
  <c r="E731" i="78"/>
  <c r="D731" i="78"/>
  <c r="C731" i="78"/>
  <c r="F731" i="78"/>
  <c r="G731" i="78"/>
  <c r="H731" i="78"/>
  <c r="D606" i="78"/>
  <c r="F606" i="78"/>
  <c r="H606" i="78"/>
  <c r="C606" i="78"/>
  <c r="E606" i="78"/>
  <c r="G606" i="78"/>
  <c r="E751" i="78"/>
  <c r="C751" i="78"/>
  <c r="F751" i="78"/>
  <c r="G751" i="78"/>
  <c r="H751" i="78"/>
  <c r="D751" i="78"/>
  <c r="F727" i="78"/>
  <c r="E727" i="78"/>
  <c r="G727" i="78"/>
  <c r="C727" i="78"/>
  <c r="D727" i="78"/>
  <c r="H727" i="78"/>
  <c r="H799" i="78"/>
  <c r="E799" i="78"/>
  <c r="D799" i="78"/>
  <c r="C799" i="78"/>
  <c r="F799" i="78"/>
  <c r="G799" i="78"/>
  <c r="G679" i="78"/>
  <c r="F679" i="78"/>
  <c r="D679" i="78"/>
  <c r="E679" i="78"/>
  <c r="C679" i="78"/>
  <c r="H679" i="78"/>
  <c r="E652" i="78"/>
  <c r="F652" i="78"/>
  <c r="G652" i="78"/>
  <c r="H652" i="78"/>
  <c r="C652" i="78"/>
  <c r="D652" i="78"/>
  <c r="G720" i="78"/>
  <c r="D720" i="78"/>
  <c r="C720" i="78"/>
  <c r="E720" i="78"/>
  <c r="F720" i="78"/>
  <c r="H720" i="78"/>
  <c r="C547" i="78"/>
  <c r="E547" i="78"/>
  <c r="D547" i="78"/>
  <c r="F547" i="78"/>
  <c r="G547" i="78"/>
  <c r="H547" i="78"/>
  <c r="D661" i="78"/>
  <c r="F661" i="78"/>
  <c r="H661" i="78"/>
  <c r="C661" i="78"/>
  <c r="E661" i="78"/>
  <c r="G661" i="78"/>
  <c r="D597" i="78"/>
  <c r="E597" i="78"/>
  <c r="F597" i="78"/>
  <c r="G597" i="78"/>
  <c r="C597" i="78"/>
  <c r="H597" i="78"/>
  <c r="C740" i="78"/>
  <c r="D740" i="78"/>
  <c r="H740" i="78"/>
  <c r="E740" i="78"/>
  <c r="F740" i="78"/>
  <c r="G740" i="78"/>
  <c r="H716" i="78"/>
  <c r="D716" i="78"/>
  <c r="F716" i="78"/>
  <c r="C716" i="78"/>
  <c r="E716" i="78"/>
  <c r="G716" i="78"/>
  <c r="E775" i="78"/>
  <c r="C775" i="78"/>
  <c r="D775" i="78"/>
  <c r="F775" i="78"/>
  <c r="G775" i="78"/>
  <c r="H775" i="78"/>
  <c r="E562" i="78"/>
  <c r="D562" i="78"/>
  <c r="C562" i="78"/>
  <c r="F562" i="78"/>
  <c r="G562" i="78"/>
  <c r="H562" i="78"/>
  <c r="D566" i="78"/>
  <c r="G566" i="78"/>
  <c r="C566" i="78"/>
  <c r="H566" i="78"/>
  <c r="E566" i="78"/>
  <c r="F566" i="78"/>
  <c r="E613" i="78"/>
  <c r="H613" i="78"/>
  <c r="C613" i="78"/>
  <c r="F613" i="78"/>
  <c r="D613" i="78"/>
  <c r="G613" i="78"/>
  <c r="C827" i="78"/>
  <c r="F827" i="78"/>
  <c r="H827" i="78"/>
  <c r="E827" i="78"/>
  <c r="G827" i="78"/>
  <c r="D827" i="78"/>
  <c r="D759" i="78"/>
  <c r="F759" i="78"/>
  <c r="H759" i="78"/>
  <c r="G759" i="78"/>
  <c r="E759" i="78"/>
  <c r="C759" i="78"/>
  <c r="F684" i="78"/>
  <c r="D684" i="78"/>
  <c r="C684" i="78"/>
  <c r="E684" i="78"/>
  <c r="G684" i="78"/>
  <c r="H684" i="78"/>
  <c r="D649" i="78"/>
  <c r="F649" i="78"/>
  <c r="C649" i="78"/>
  <c r="G649" i="78"/>
  <c r="E649" i="78"/>
  <c r="H649" i="78"/>
  <c r="G745" i="78"/>
  <c r="D745" i="78"/>
  <c r="E745" i="78"/>
  <c r="C745" i="78"/>
  <c r="F745" i="78"/>
  <c r="H745" i="78"/>
  <c r="F605" i="78"/>
  <c r="C605" i="78"/>
  <c r="D605" i="78"/>
  <c r="H605" i="78"/>
  <c r="E605" i="78"/>
  <c r="G605" i="78"/>
  <c r="D672" i="78"/>
  <c r="F672" i="78"/>
  <c r="H672" i="78"/>
  <c r="G672" i="78"/>
  <c r="C672" i="78"/>
  <c r="E672" i="78"/>
  <c r="G755" i="78"/>
  <c r="D755" i="78"/>
  <c r="C755" i="78"/>
  <c r="E755" i="78"/>
  <c r="F755" i="78"/>
  <c r="H755" i="78"/>
  <c r="G593" i="78"/>
  <c r="C593" i="78"/>
  <c r="D593" i="78"/>
  <c r="E593" i="78"/>
  <c r="H593" i="78"/>
  <c r="F593" i="78"/>
  <c r="C582" i="78"/>
  <c r="D582" i="78"/>
  <c r="E582" i="78"/>
  <c r="F582" i="78"/>
  <c r="G582" i="78"/>
  <c r="H582" i="78"/>
  <c r="E643" i="78"/>
  <c r="H643" i="78"/>
  <c r="D643" i="78"/>
  <c r="G643" i="78"/>
  <c r="C643" i="78"/>
  <c r="F643" i="78"/>
  <c r="G653" i="78"/>
  <c r="H653" i="78"/>
  <c r="C653" i="78"/>
  <c r="D653" i="78"/>
  <c r="E653" i="78"/>
  <c r="F653" i="78"/>
  <c r="D689" i="78"/>
  <c r="E689" i="78"/>
  <c r="F689" i="78"/>
  <c r="G689" i="78"/>
  <c r="C689" i="78"/>
  <c r="H689" i="78"/>
  <c r="H793" i="78"/>
  <c r="D793" i="78"/>
  <c r="E793" i="78"/>
  <c r="C793" i="78"/>
  <c r="F793" i="78"/>
  <c r="G793" i="78"/>
  <c r="F728" i="78"/>
  <c r="C728" i="78"/>
  <c r="H728" i="78"/>
  <c r="D728" i="78"/>
  <c r="E728" i="78"/>
  <c r="G728" i="78"/>
  <c r="G628" i="78"/>
  <c r="D628" i="78"/>
  <c r="F628" i="78"/>
  <c r="H628" i="78"/>
  <c r="C628" i="78"/>
  <c r="E628" i="78"/>
  <c r="C802" i="78"/>
  <c r="E802" i="78"/>
  <c r="D802" i="78"/>
  <c r="F802" i="78"/>
  <c r="H802" i="78"/>
  <c r="G802" i="78"/>
  <c r="E662" i="78"/>
  <c r="H662" i="78"/>
  <c r="C662" i="78"/>
  <c r="G662" i="78"/>
  <c r="D662" i="78"/>
  <c r="F662" i="78"/>
  <c r="H800" i="78"/>
  <c r="F800" i="78"/>
  <c r="C800" i="78"/>
  <c r="D800" i="78"/>
  <c r="E800" i="78"/>
  <c r="G800" i="78"/>
  <c r="E648" i="78"/>
  <c r="D648" i="78"/>
  <c r="F648" i="78"/>
  <c r="H648" i="78"/>
  <c r="C648" i="78"/>
  <c r="G648" i="78"/>
  <c r="E706" i="78"/>
  <c r="C706" i="78"/>
  <c r="H706" i="78"/>
  <c r="F706" i="78"/>
  <c r="D706" i="78"/>
  <c r="G706" i="78"/>
  <c r="F588" i="78"/>
  <c r="D588" i="78"/>
  <c r="C588" i="78"/>
  <c r="G588" i="78"/>
  <c r="E588" i="78"/>
  <c r="H588" i="78"/>
  <c r="H796" i="78"/>
  <c r="C796" i="78"/>
  <c r="F796" i="78"/>
  <c r="G796" i="78"/>
  <c r="E796" i="78"/>
  <c r="D796" i="78"/>
  <c r="F651" i="78"/>
  <c r="H651" i="78"/>
  <c r="C651" i="78"/>
  <c r="E651" i="78"/>
  <c r="D651" i="78"/>
  <c r="G651" i="78"/>
  <c r="C778" i="78"/>
  <c r="G778" i="78"/>
  <c r="H778" i="78"/>
  <c r="D778" i="78"/>
  <c r="E778" i="78"/>
  <c r="F778" i="78"/>
  <c r="E686" i="78"/>
  <c r="C686" i="78"/>
  <c r="D686" i="78"/>
  <c r="F686" i="78"/>
  <c r="G686" i="78"/>
  <c r="H686" i="78"/>
  <c r="C699" i="78"/>
  <c r="D699" i="78"/>
  <c r="E699" i="78"/>
  <c r="G699" i="78"/>
  <c r="H699" i="78"/>
  <c r="F699" i="78"/>
  <c r="E831" i="78"/>
  <c r="F831" i="78"/>
  <c r="G831" i="78"/>
  <c r="H831" i="78"/>
  <c r="C831" i="78"/>
  <c r="D831" i="78"/>
  <c r="G623" i="78"/>
  <c r="E623" i="78"/>
  <c r="F623" i="78"/>
  <c r="H623" i="78"/>
  <c r="D623" i="78"/>
  <c r="C623" i="78"/>
  <c r="E780" i="78"/>
  <c r="H780" i="78"/>
  <c r="C780" i="78"/>
  <c r="D780" i="78"/>
  <c r="F780" i="78"/>
  <c r="G780" i="78"/>
  <c r="D624" i="78"/>
  <c r="C624" i="78"/>
  <c r="E624" i="78"/>
  <c r="F624" i="78"/>
  <c r="H624" i="78"/>
  <c r="G624" i="78"/>
  <c r="D658" i="78"/>
  <c r="C658" i="78"/>
  <c r="E658" i="78"/>
  <c r="F658" i="78"/>
  <c r="G658" i="78"/>
  <c r="H658" i="78"/>
  <c r="C664" i="78"/>
  <c r="E664" i="78"/>
  <c r="G664" i="78"/>
  <c r="H664" i="78"/>
  <c r="D664" i="78"/>
  <c r="F664" i="78"/>
  <c r="D569" i="78"/>
  <c r="E569" i="78"/>
  <c r="F569" i="78"/>
  <c r="G569" i="78"/>
  <c r="H569" i="78"/>
  <c r="C569" i="78"/>
  <c r="E703" i="78"/>
  <c r="C703" i="78"/>
  <c r="D703" i="78"/>
  <c r="F703" i="78"/>
  <c r="G703" i="78"/>
  <c r="H703" i="78"/>
  <c r="C713" i="78"/>
  <c r="E713" i="78"/>
  <c r="G713" i="78"/>
  <c r="D713" i="78"/>
  <c r="F713" i="78"/>
  <c r="H713" i="78"/>
  <c r="E797" i="78"/>
  <c r="G797" i="78"/>
  <c r="F797" i="78"/>
  <c r="D797" i="78"/>
  <c r="H797" i="78"/>
  <c r="C797" i="78"/>
  <c r="E795" i="78"/>
  <c r="C795" i="78"/>
  <c r="D795" i="78"/>
  <c r="F795" i="78"/>
  <c r="H795" i="78"/>
  <c r="G795" i="78"/>
  <c r="C573" i="78"/>
  <c r="H573" i="78"/>
  <c r="D573" i="78"/>
  <c r="E573" i="78"/>
  <c r="F573" i="78"/>
  <c r="G573" i="78"/>
  <c r="E553" i="78"/>
  <c r="D553" i="78"/>
  <c r="G553" i="78"/>
  <c r="H553" i="78"/>
  <c r="F553" i="78"/>
  <c r="C553" i="78"/>
  <c r="F602" i="78"/>
  <c r="G602" i="78"/>
  <c r="H602" i="78"/>
  <c r="E602" i="78"/>
  <c r="C602" i="78"/>
  <c r="D602" i="78"/>
  <c r="D743" i="78"/>
  <c r="H743" i="78"/>
  <c r="C743" i="78"/>
  <c r="E743" i="78"/>
  <c r="F743" i="78"/>
  <c r="G743" i="78"/>
  <c r="D555" i="78"/>
  <c r="F555" i="78"/>
  <c r="C555" i="78"/>
  <c r="E555" i="78"/>
  <c r="G555" i="78"/>
  <c r="H555" i="78"/>
  <c r="C640" i="78"/>
  <c r="D640" i="78"/>
  <c r="F640" i="78"/>
  <c r="G640" i="78"/>
  <c r="H640" i="78"/>
  <c r="E640" i="78"/>
  <c r="H541" i="78"/>
  <c r="D541" i="78"/>
  <c r="F541" i="78"/>
  <c r="E541" i="78"/>
  <c r="C541" i="78"/>
  <c r="G541" i="78"/>
  <c r="C621" i="78"/>
  <c r="E621" i="78"/>
  <c r="D621" i="78"/>
  <c r="H621" i="78"/>
  <c r="F621" i="78"/>
  <c r="G621" i="78"/>
  <c r="H560" i="78"/>
  <c r="C560" i="78"/>
  <c r="E560" i="78"/>
  <c r="D560" i="78"/>
  <c r="F560" i="78"/>
  <c r="G560" i="78"/>
  <c r="F825" i="78"/>
  <c r="H825" i="78"/>
  <c r="G825" i="78"/>
  <c r="E825" i="78"/>
  <c r="C825" i="78"/>
  <c r="D825" i="78"/>
  <c r="H749" i="78"/>
  <c r="G749" i="78"/>
  <c r="C749" i="78"/>
  <c r="D749" i="78"/>
  <c r="E749" i="78"/>
  <c r="F749" i="78"/>
  <c r="D575" i="78"/>
  <c r="C575" i="78"/>
  <c r="F575" i="78"/>
  <c r="H575" i="78"/>
  <c r="E575" i="78"/>
  <c r="G575" i="78"/>
  <c r="G767" i="78"/>
  <c r="D767" i="78"/>
  <c r="F767" i="78"/>
  <c r="H767" i="78"/>
  <c r="E767" i="78"/>
  <c r="C767" i="78"/>
  <c r="D735" i="78"/>
  <c r="G735" i="78"/>
  <c r="H735" i="78"/>
  <c r="F735" i="78"/>
  <c r="E735" i="78"/>
  <c r="C735" i="78"/>
  <c r="D707" i="78"/>
  <c r="E707" i="78"/>
  <c r="F707" i="78"/>
  <c r="G707" i="78"/>
  <c r="H707" i="78"/>
  <c r="C707" i="78"/>
  <c r="G724" i="78"/>
  <c r="C724" i="78"/>
  <c r="E724" i="78"/>
  <c r="H724" i="78"/>
  <c r="D724" i="78"/>
  <c r="F724" i="78"/>
  <c r="C766" i="78"/>
  <c r="E766" i="78"/>
  <c r="D766" i="78"/>
  <c r="F766" i="78"/>
  <c r="G766" i="78"/>
  <c r="H766" i="78"/>
  <c r="C771" i="78"/>
  <c r="E771" i="78"/>
  <c r="F771" i="78"/>
  <c r="H771" i="78"/>
  <c r="D771" i="78"/>
  <c r="G771" i="78"/>
  <c r="G675" i="78"/>
  <c r="C675" i="78"/>
  <c r="D675" i="78"/>
  <c r="E675" i="78"/>
  <c r="F675" i="78"/>
  <c r="H675" i="78"/>
  <c r="H559" i="78"/>
  <c r="C559" i="78"/>
  <c r="E559" i="78"/>
  <c r="D559" i="78"/>
  <c r="F559" i="78"/>
  <c r="G559" i="78"/>
  <c r="D557" i="78"/>
  <c r="G557" i="78"/>
  <c r="F557" i="78"/>
  <c r="E557" i="78"/>
  <c r="H557" i="78"/>
  <c r="C557" i="78"/>
  <c r="D581" i="78"/>
  <c r="G581" i="78"/>
  <c r="E581" i="78"/>
  <c r="C581" i="78"/>
  <c r="F581" i="78"/>
  <c r="H581" i="78"/>
  <c r="C833" i="78"/>
  <c r="D833" i="78"/>
  <c r="E833" i="78"/>
  <c r="F833" i="78"/>
  <c r="G833" i="78"/>
  <c r="H833" i="78"/>
  <c r="F809" i="78"/>
  <c r="D809" i="78"/>
  <c r="H809" i="78"/>
  <c r="G809" i="78"/>
  <c r="C809" i="78"/>
  <c r="E809" i="78"/>
  <c r="G189" i="46"/>
  <c r="G190" i="46"/>
  <c r="G205" i="46"/>
  <c r="G88" i="42"/>
  <c r="G93" i="42"/>
  <c r="G186" i="46"/>
  <c r="G187" i="46"/>
  <c r="G203" i="46"/>
  <c r="G199" i="46"/>
  <c r="V284" i="42"/>
  <c r="G123" i="4"/>
  <c r="G126" i="4"/>
  <c r="G129" i="4"/>
  <c r="G89" i="42"/>
  <c r="G94" i="42"/>
  <c r="G92" i="42"/>
  <c r="V108" i="14"/>
  <c r="V65" i="19" s="1"/>
  <c r="W15" i="19"/>
  <c r="G196" i="46"/>
  <c r="G198" i="46"/>
  <c r="V489" i="44"/>
  <c r="W489" i="44"/>
  <c r="W285" i="42"/>
  <c r="G90" i="42"/>
  <c r="Q21" i="67"/>
  <c r="G125" i="4"/>
  <c r="AJ21" i="67"/>
  <c r="G143" i="4"/>
  <c r="R31" i="67"/>
  <c r="Q31" i="67"/>
  <c r="Y69" i="19"/>
  <c r="U429" i="44"/>
  <c r="U489" i="44"/>
  <c r="G159" i="44"/>
  <c r="U59" i="14"/>
  <c r="V90" i="14"/>
  <c r="W26" i="19"/>
  <c r="W24" i="19"/>
  <c r="U425" i="44"/>
  <c r="W126" i="14"/>
  <c r="G177" i="44"/>
  <c r="G161" i="44"/>
  <c r="W59" i="14"/>
  <c r="G167" i="44"/>
  <c r="W60" i="14"/>
  <c r="G173" i="44"/>
  <c r="W91" i="14"/>
  <c r="G164" i="44"/>
  <c r="W90" i="14"/>
  <c r="G157" i="44"/>
  <c r="B166" i="44"/>
  <c r="A166" i="44" s="1"/>
  <c r="A165" i="44"/>
  <c r="W125" i="14"/>
  <c r="G171" i="44"/>
  <c r="G155" i="44"/>
  <c r="G169" i="44"/>
  <c r="G163" i="44"/>
  <c r="Y21" i="67"/>
  <c r="W588" i="46"/>
  <c r="W131" i="14"/>
  <c r="V59" i="14"/>
  <c r="V24" i="19"/>
  <c r="BJ20" i="67" s="1"/>
  <c r="V27" i="14"/>
  <c r="BC20" i="67" s="1"/>
  <c r="V91" i="14"/>
  <c r="V125" i="14"/>
  <c r="V26" i="19"/>
  <c r="BL20" i="67" s="1"/>
  <c r="W82" i="42"/>
  <c r="AV21" i="67" s="1"/>
  <c r="W74" i="14"/>
  <c r="W64" i="14"/>
  <c r="V65" i="14"/>
  <c r="V97" i="14"/>
  <c r="W129" i="14"/>
  <c r="U57" i="14"/>
  <c r="U326" i="14" s="1"/>
  <c r="AO21" i="67"/>
  <c r="U125" i="14"/>
  <c r="U394" i="14" s="1"/>
  <c r="U130" i="14"/>
  <c r="U562" i="46"/>
  <c r="U92" i="14"/>
  <c r="U361" i="14" s="1"/>
  <c r="U454" i="44"/>
  <c r="U124" i="14"/>
  <c r="U393" i="14" s="1"/>
  <c r="U467" i="44"/>
  <c r="U426" i="44"/>
  <c r="U356" i="4"/>
  <c r="V19" i="67"/>
  <c r="Q19" i="67"/>
  <c r="U367" i="4"/>
  <c r="U72" i="14"/>
  <c r="AE20" i="67"/>
  <c r="V106" i="14"/>
  <c r="U47" i="47"/>
  <c r="U177" i="47" s="1"/>
  <c r="U100" i="14"/>
  <c r="U99" i="14" s="1"/>
  <c r="U52" i="19" s="1"/>
  <c r="U205" i="19" s="1"/>
  <c r="U174" i="47"/>
  <c r="V53" i="47"/>
  <c r="V133" i="14"/>
  <c r="V63" i="14"/>
  <c r="V587" i="46"/>
  <c r="V588" i="46"/>
  <c r="W65" i="14"/>
  <c r="U531" i="46"/>
  <c r="U96" i="14"/>
  <c r="W97" i="14"/>
  <c r="V98" i="14"/>
  <c r="V130" i="14"/>
  <c r="U570" i="46"/>
  <c r="U131" i="14"/>
  <c r="BJ19" i="67"/>
  <c r="U177" i="19"/>
  <c r="U90" i="14"/>
  <c r="U359" i="14" s="1"/>
  <c r="U445" i="44"/>
  <c r="U23" i="19"/>
  <c r="U463" i="44"/>
  <c r="U126" i="14"/>
  <c r="U395" i="14" s="1"/>
  <c r="U478" i="44"/>
  <c r="V57" i="14"/>
  <c r="V58" i="14"/>
  <c r="V92" i="14"/>
  <c r="V25" i="19"/>
  <c r="BK20" i="67" s="1"/>
  <c r="V123" i="14"/>
  <c r="V124" i="14"/>
  <c r="U435" i="44"/>
  <c r="U438" i="44"/>
  <c r="U440" i="44"/>
  <c r="W108" i="14"/>
  <c r="W65" i="19" s="1"/>
  <c r="U97" i="14"/>
  <c r="U22" i="19"/>
  <c r="U444" i="44"/>
  <c r="U459" i="44"/>
  <c r="U93" i="14"/>
  <c r="U362" i="14" s="1"/>
  <c r="AC20" i="67"/>
  <c r="V40" i="14"/>
  <c r="U41" i="47"/>
  <c r="U195" i="47"/>
  <c r="U67" i="14"/>
  <c r="U66" i="14" s="1"/>
  <c r="U36" i="19" s="1"/>
  <c r="U189" i="19" s="1"/>
  <c r="U168" i="47"/>
  <c r="V100" i="14"/>
  <c r="V99" i="14" s="1"/>
  <c r="V52" i="19" s="1"/>
  <c r="W587" i="46"/>
  <c r="W63" i="14"/>
  <c r="V586" i="46"/>
  <c r="U64" i="14"/>
  <c r="U514" i="46"/>
  <c r="V96" i="14"/>
  <c r="W98" i="14"/>
  <c r="U555" i="46"/>
  <c r="U129" i="14"/>
  <c r="U128" i="14" s="1"/>
  <c r="U67" i="19" s="1"/>
  <c r="U220" i="19" s="1"/>
  <c r="W130" i="14"/>
  <c r="V131" i="14"/>
  <c r="U58" i="14"/>
  <c r="U327" i="14" s="1"/>
  <c r="U25" i="19"/>
  <c r="U457" i="44"/>
  <c r="U123" i="14"/>
  <c r="U392" i="14" s="1"/>
  <c r="U464" i="44"/>
  <c r="W57" i="14"/>
  <c r="W58" i="14"/>
  <c r="W92" i="14"/>
  <c r="W25" i="19"/>
  <c r="W93" i="14"/>
  <c r="W123" i="14"/>
  <c r="W124" i="14"/>
  <c r="U53" i="47"/>
  <c r="U183" i="47" s="1"/>
  <c r="U133" i="14"/>
  <c r="U132" i="14" s="1"/>
  <c r="U68" i="19" s="1"/>
  <c r="U221" i="19" s="1"/>
  <c r="U180" i="47"/>
  <c r="U587" i="46"/>
  <c r="U63" i="14"/>
  <c r="U507" i="46"/>
  <c r="U588" i="46"/>
  <c r="U511" i="46"/>
  <c r="U98" i="14"/>
  <c r="U546" i="46"/>
  <c r="P19" i="67"/>
  <c r="U39" i="14"/>
  <c r="U405" i="4"/>
  <c r="U352" i="4"/>
  <c r="AD20" i="67"/>
  <c r="V73" i="14"/>
  <c r="R19" i="67"/>
  <c r="U105" i="14"/>
  <c r="U374" i="14" s="1"/>
  <c r="U382" i="4"/>
  <c r="X19" i="67"/>
  <c r="U386" i="4"/>
  <c r="V41" i="47"/>
  <c r="V67" i="14"/>
  <c r="V66" i="14" s="1"/>
  <c r="V36" i="19" s="1"/>
  <c r="V195" i="47"/>
  <c r="W586" i="46"/>
  <c r="V64" i="14"/>
  <c r="U522" i="46"/>
  <c r="U65" i="14"/>
  <c r="W96" i="14"/>
  <c r="V129" i="14"/>
  <c r="BG19" i="67"/>
  <c r="U174" i="19"/>
  <c r="U91" i="14"/>
  <c r="U360" i="14" s="1"/>
  <c r="U448" i="44"/>
  <c r="U26" i="19"/>
  <c r="U476" i="44"/>
  <c r="U61" i="42"/>
  <c r="U284" i="42"/>
  <c r="W72" i="42"/>
  <c r="W75" i="14"/>
  <c r="W49" i="19" s="1"/>
  <c r="U586" i="46"/>
  <c r="U194" i="47"/>
  <c r="U249" i="42"/>
  <c r="V39" i="14"/>
  <c r="P20" i="67"/>
  <c r="V404" i="4"/>
  <c r="V20" i="67"/>
  <c r="W40" i="14"/>
  <c r="Q20" i="67"/>
  <c r="V72" i="14"/>
  <c r="AD21" i="67"/>
  <c r="W73" i="14"/>
  <c r="R20" i="67"/>
  <c r="V105" i="14"/>
  <c r="W106" i="14"/>
  <c r="AE21" i="67"/>
  <c r="AC21" i="67"/>
  <c r="U83" i="42"/>
  <c r="U273" i="42" s="1"/>
  <c r="U108" i="14"/>
  <c r="U65" i="19" s="1"/>
  <c r="U218" i="19" s="1"/>
  <c r="W284" i="42"/>
  <c r="U250" i="42"/>
  <c r="P21" i="67"/>
  <c r="W72" i="14"/>
  <c r="R21" i="67"/>
  <c r="W39" i="14"/>
  <c r="W20" i="67"/>
  <c r="U72" i="42"/>
  <c r="U262" i="42" s="1"/>
  <c r="U75" i="14"/>
  <c r="U49" i="19" s="1"/>
  <c r="U202" i="19" s="1"/>
  <c r="V75" i="14"/>
  <c r="U254" i="42"/>
  <c r="AC19" i="67"/>
  <c r="U40" i="14"/>
  <c r="U309" i="14" s="1"/>
  <c r="AD19" i="67"/>
  <c r="U73" i="14"/>
  <c r="U342" i="14" s="1"/>
  <c r="AE19" i="67"/>
  <c r="U106" i="14"/>
  <c r="U375" i="14" s="1"/>
  <c r="U388" i="4"/>
  <c r="U360" i="4"/>
  <c r="U404" i="4"/>
  <c r="W105" i="14"/>
  <c r="U194" i="19"/>
  <c r="U15" i="19"/>
  <c r="V15" i="19"/>
  <c r="BG20" i="67"/>
  <c r="AK21" i="67"/>
  <c r="AL21" i="67" s="1"/>
  <c r="W107" i="14"/>
  <c r="AL20" i="67"/>
  <c r="V8" i="14"/>
  <c r="V405" i="4"/>
  <c r="W87" i="4"/>
  <c r="W102" i="4"/>
  <c r="W117" i="4"/>
  <c r="U8" i="14"/>
  <c r="V87" i="4"/>
  <c r="V102" i="4"/>
  <c r="V117" i="4"/>
  <c r="U87" i="4"/>
  <c r="U102" i="4"/>
  <c r="U379" i="4" s="1"/>
  <c r="U117" i="4"/>
  <c r="U394" i="4" s="1"/>
  <c r="V61" i="42"/>
  <c r="V83" i="42"/>
  <c r="W61" i="42"/>
  <c r="W83" i="42"/>
  <c r="V72" i="42"/>
  <c r="V82" i="42"/>
  <c r="AV20" i="67" s="1"/>
  <c r="V71" i="42"/>
  <c r="AU20" i="67" s="1"/>
  <c r="W71" i="42"/>
  <c r="AU21" i="67" s="1"/>
  <c r="U71" i="42"/>
  <c r="U82" i="42"/>
  <c r="U328" i="14"/>
  <c r="W130" i="44"/>
  <c r="U110" i="44"/>
  <c r="U441" i="44" s="1"/>
  <c r="V130" i="44"/>
  <c r="W110" i="44"/>
  <c r="W150" i="44"/>
  <c r="V110" i="44"/>
  <c r="V150" i="44"/>
  <c r="U150" i="44"/>
  <c r="U479" i="44" s="1"/>
  <c r="U130" i="44"/>
  <c r="U460" i="44" s="1"/>
  <c r="U329" i="14"/>
  <c r="V180" i="46"/>
  <c r="W132" i="46"/>
  <c r="V132" i="46"/>
  <c r="V156" i="46"/>
  <c r="U180" i="46"/>
  <c r="U576" i="46" s="1"/>
  <c r="W156" i="46"/>
  <c r="W180" i="46"/>
  <c r="U132" i="46"/>
  <c r="U156" i="46"/>
  <c r="U552" i="46" s="1"/>
  <c r="V47" i="47"/>
  <c r="U96" i="48"/>
  <c r="U95" i="48"/>
  <c r="U93" i="48"/>
  <c r="U92" i="48"/>
  <c r="U86" i="48"/>
  <c r="U83" i="48"/>
  <c r="U82" i="48"/>
  <c r="U76" i="48"/>
  <c r="U73" i="48"/>
  <c r="U72" i="48"/>
  <c r="V29" i="48"/>
  <c r="V55" i="19" s="1"/>
  <c r="V22" i="48"/>
  <c r="V20" i="48"/>
  <c r="V19" i="48" s="1"/>
  <c r="V39" i="19" s="1"/>
  <c r="V10" i="48"/>
  <c r="V9" i="48" s="1"/>
  <c r="BU20" i="67" s="1"/>
  <c r="W10" i="48"/>
  <c r="U29" i="48"/>
  <c r="U55" i="19" s="1"/>
  <c r="U208" i="19" s="1"/>
  <c r="U22" i="48"/>
  <c r="U87" i="48" s="1"/>
  <c r="U20" i="48"/>
  <c r="U85" i="48" s="1"/>
  <c r="U10" i="48"/>
  <c r="U9" i="48" s="1"/>
  <c r="BU19" i="67" s="1"/>
  <c r="W37" i="49"/>
  <c r="V37" i="49"/>
  <c r="V130" i="49" s="1"/>
  <c r="W36" i="49"/>
  <c r="V36" i="49"/>
  <c r="V129" i="49" s="1"/>
  <c r="W35" i="49"/>
  <c r="V35" i="49"/>
  <c r="V128" i="49" s="1"/>
  <c r="W34" i="49"/>
  <c r="V34" i="49"/>
  <c r="V127" i="49" s="1"/>
  <c r="W33" i="49"/>
  <c r="V33" i="49"/>
  <c r="V126" i="49" s="1"/>
  <c r="W32" i="49"/>
  <c r="V32" i="49"/>
  <c r="W31" i="49"/>
  <c r="V31" i="49"/>
  <c r="V124" i="49" s="1"/>
  <c r="W30" i="49"/>
  <c r="V30" i="49"/>
  <c r="V123" i="49" s="1"/>
  <c r="U37" i="49"/>
  <c r="U130" i="49" s="1"/>
  <c r="U36" i="49"/>
  <c r="U129" i="49" s="1"/>
  <c r="U35" i="49"/>
  <c r="U128" i="49" s="1"/>
  <c r="U34" i="49"/>
  <c r="U127" i="49" s="1"/>
  <c r="U33" i="49"/>
  <c r="U126" i="49" s="1"/>
  <c r="U32" i="49"/>
  <c r="U125" i="49" s="1"/>
  <c r="U31" i="49"/>
  <c r="U124" i="49" s="1"/>
  <c r="U30" i="49"/>
  <c r="U123" i="49" s="1"/>
  <c r="W119" i="49"/>
  <c r="W118" i="49"/>
  <c r="W117" i="49"/>
  <c r="W116" i="49"/>
  <c r="W115" i="49"/>
  <c r="W114" i="49"/>
  <c r="W113" i="49"/>
  <c r="W112" i="49"/>
  <c r="W108" i="49"/>
  <c r="W107" i="49"/>
  <c r="V119" i="49"/>
  <c r="V118" i="49"/>
  <c r="V117" i="49"/>
  <c r="V116" i="49"/>
  <c r="V115" i="49"/>
  <c r="V114" i="49"/>
  <c r="V113" i="49"/>
  <c r="V112" i="49"/>
  <c r="V108" i="49"/>
  <c r="V107" i="49"/>
  <c r="U119" i="49"/>
  <c r="U118" i="49"/>
  <c r="U117" i="49"/>
  <c r="U116" i="49"/>
  <c r="U115" i="49"/>
  <c r="U114" i="49"/>
  <c r="U113" i="49"/>
  <c r="U112" i="49"/>
  <c r="U108" i="49"/>
  <c r="U107" i="49"/>
  <c r="U78" i="50"/>
  <c r="U74" i="50"/>
  <c r="U70" i="50"/>
  <c r="W34" i="52"/>
  <c r="V34" i="52"/>
  <c r="U34" i="52"/>
  <c r="W33" i="52"/>
  <c r="V33" i="52"/>
  <c r="U33" i="52"/>
  <c r="W32" i="52"/>
  <c r="V32" i="52"/>
  <c r="U32" i="52"/>
  <c r="W31" i="52"/>
  <c r="V31" i="52"/>
  <c r="U31" i="52"/>
  <c r="W30" i="52"/>
  <c r="V30" i="52"/>
  <c r="U30" i="52"/>
  <c r="W29" i="52"/>
  <c r="V29" i="52"/>
  <c r="U29" i="52"/>
  <c r="W28" i="52"/>
  <c r="V28" i="52"/>
  <c r="U28" i="52"/>
  <c r="W27" i="52"/>
  <c r="V27" i="52"/>
  <c r="U27" i="52"/>
  <c r="V30" i="51"/>
  <c r="V32" i="48" s="1"/>
  <c r="U30" i="51"/>
  <c r="J833" i="78"/>
  <c r="A834" i="78" l="1"/>
  <c r="B834" i="78" s="1"/>
  <c r="I834" i="78"/>
  <c r="G42" i="49"/>
  <c r="G43" i="49"/>
  <c r="U168" i="19"/>
  <c r="AB15" i="19"/>
  <c r="G165" i="44"/>
  <c r="G166" i="44"/>
  <c r="V20" i="19"/>
  <c r="U19" i="48"/>
  <c r="U39" i="19" s="1"/>
  <c r="U192" i="19" s="1"/>
  <c r="V26" i="48"/>
  <c r="V25" i="48" s="1"/>
  <c r="V54" i="19" s="1"/>
  <c r="V32" i="14"/>
  <c r="BQ20" i="67" s="1"/>
  <c r="V26" i="14"/>
  <c r="BB20" i="67" s="1"/>
  <c r="V56" i="14"/>
  <c r="V34" i="19" s="1"/>
  <c r="W122" i="14"/>
  <c r="W66" i="19" s="1"/>
  <c r="U6" i="14"/>
  <c r="W128" i="14"/>
  <c r="W67" i="19" s="1"/>
  <c r="U26" i="48"/>
  <c r="U25" i="48" s="1"/>
  <c r="U54" i="19" s="1"/>
  <c r="V89" i="14"/>
  <c r="V50" i="19" s="1"/>
  <c r="U122" i="14"/>
  <c r="U66" i="19" s="1"/>
  <c r="U219" i="19" s="1"/>
  <c r="V122" i="14"/>
  <c r="V66" i="19" s="1"/>
  <c r="S20" i="67"/>
  <c r="S21" i="67"/>
  <c r="V71" i="14"/>
  <c r="V48" i="19" s="1"/>
  <c r="W95" i="14"/>
  <c r="W51" i="19" s="1"/>
  <c r="W89" i="14"/>
  <c r="W50" i="19" s="1"/>
  <c r="V25" i="14"/>
  <c r="BA20" i="67" s="1"/>
  <c r="BZ21" i="67"/>
  <c r="V16" i="48"/>
  <c r="V15" i="48" s="1"/>
  <c r="BY20" i="67" s="1"/>
  <c r="V55" i="47"/>
  <c r="U32" i="51"/>
  <c r="U12" i="48" s="1"/>
  <c r="BV19" i="67" s="1"/>
  <c r="U105" i="51"/>
  <c r="W20" i="19"/>
  <c r="BZ19" i="67"/>
  <c r="AB10" i="48"/>
  <c r="AC10" i="48" s="1"/>
  <c r="U27" i="14"/>
  <c r="BC19" i="67" s="1"/>
  <c r="V104" i="14"/>
  <c r="V64" i="19" s="1"/>
  <c r="U20" i="19"/>
  <c r="U173" i="19" s="1"/>
  <c r="V7" i="14"/>
  <c r="V95" i="14"/>
  <c r="V51" i="19" s="1"/>
  <c r="AF20" i="67"/>
  <c r="U277" i="14"/>
  <c r="U7" i="14"/>
  <c r="U276" i="14" s="1"/>
  <c r="U71" i="14"/>
  <c r="U48" i="19" s="1"/>
  <c r="U308" i="14"/>
  <c r="U38" i="14"/>
  <c r="U32" i="19" s="1"/>
  <c r="U104" i="14"/>
  <c r="U64" i="19" s="1"/>
  <c r="Y20" i="67"/>
  <c r="V13" i="19"/>
  <c r="V56" i="19"/>
  <c r="V53" i="19" s="1"/>
  <c r="CM20" i="67"/>
  <c r="BK19" i="67"/>
  <c r="U178" i="19"/>
  <c r="BH19" i="67"/>
  <c r="U175" i="19"/>
  <c r="V30" i="14"/>
  <c r="V62" i="14"/>
  <c r="V35" i="19" s="1"/>
  <c r="U74" i="48"/>
  <c r="U341" i="14"/>
  <c r="AV19" i="67"/>
  <c r="U272" i="42"/>
  <c r="AT21" i="67"/>
  <c r="AW21" i="67" s="1"/>
  <c r="W42" i="14"/>
  <c r="W33" i="19" s="1"/>
  <c r="W7" i="19" s="1"/>
  <c r="U55" i="47"/>
  <c r="U185" i="47" s="1"/>
  <c r="U171" i="47"/>
  <c r="V24" i="14"/>
  <c r="BI19" i="67"/>
  <c r="U176" i="19"/>
  <c r="V34" i="14"/>
  <c r="V33" i="14" s="1"/>
  <c r="V132" i="14"/>
  <c r="V68" i="19" s="1"/>
  <c r="V10" i="19" s="1"/>
  <c r="L20" i="67" s="1"/>
  <c r="V32" i="51"/>
  <c r="V12" i="48" s="1"/>
  <c r="U40" i="19"/>
  <c r="CL19" i="67"/>
  <c r="U32" i="48"/>
  <c r="U75" i="48"/>
  <c r="U84" i="48"/>
  <c r="AU19" i="67"/>
  <c r="U261" i="42"/>
  <c r="W104" i="14"/>
  <c r="V49" i="19"/>
  <c r="AF21" i="67"/>
  <c r="BL19" i="67"/>
  <c r="U179" i="19"/>
  <c r="U182" i="46"/>
  <c r="U578" i="46" s="1"/>
  <c r="U528" i="46"/>
  <c r="U13" i="19"/>
  <c r="U166" i="19" s="1"/>
  <c r="V125" i="49"/>
  <c r="BZ20" i="67"/>
  <c r="U16" i="48"/>
  <c r="CL20" i="67"/>
  <c r="V40" i="19"/>
  <c r="U94" i="48"/>
  <c r="U85" i="42"/>
  <c r="U275" i="42" s="1"/>
  <c r="AT20" i="67"/>
  <c r="AW20" i="67" s="1"/>
  <c r="V42" i="14"/>
  <c r="V33" i="19" s="1"/>
  <c r="V7" i="19" s="1"/>
  <c r="I20" i="67" s="1"/>
  <c r="U10" i="19"/>
  <c r="V38" i="14"/>
  <c r="V6" i="14"/>
  <c r="AT19" i="67"/>
  <c r="U42" i="14"/>
  <c r="U33" i="19" s="1"/>
  <c r="U251" i="42"/>
  <c r="V128" i="14"/>
  <c r="V67" i="19" s="1"/>
  <c r="V31" i="14"/>
  <c r="BP20" i="67" s="1"/>
  <c r="U89" i="14"/>
  <c r="U50" i="19" s="1"/>
  <c r="U203" i="19" s="1"/>
  <c r="U95" i="14"/>
  <c r="U51" i="19" s="1"/>
  <c r="U204" i="19" s="1"/>
  <c r="U119" i="4"/>
  <c r="U396" i="4" s="1"/>
  <c r="U364" i="4"/>
  <c r="W119" i="4"/>
  <c r="V119" i="4"/>
  <c r="W85" i="42"/>
  <c r="V85" i="42"/>
  <c r="U24" i="14"/>
  <c r="AZ19" i="67" s="1"/>
  <c r="U25" i="14"/>
  <c r="U26" i="14"/>
  <c r="U56" i="14"/>
  <c r="U152" i="44"/>
  <c r="W152" i="44"/>
  <c r="V152" i="44"/>
  <c r="V182" i="46"/>
  <c r="W182" i="46"/>
  <c r="U275" i="14"/>
  <c r="U5" i="14"/>
  <c r="V24" i="48"/>
  <c r="V39" i="49"/>
  <c r="W39" i="49"/>
  <c r="U39" i="49"/>
  <c r="CH18" i="67"/>
  <c r="CH17" i="67"/>
  <c r="CH16" i="67"/>
  <c r="CH15" i="67"/>
  <c r="CH14" i="67"/>
  <c r="CH13" i="67"/>
  <c r="CH12" i="67"/>
  <c r="CH11" i="67"/>
  <c r="CH10" i="67"/>
  <c r="CH9" i="67"/>
  <c r="CH8" i="67"/>
  <c r="CH7" i="67"/>
  <c r="CH6" i="67"/>
  <c r="CH5" i="67"/>
  <c r="CH4" i="67"/>
  <c r="CE18" i="67"/>
  <c r="CE17" i="67"/>
  <c r="CE16" i="67"/>
  <c r="CE15" i="67"/>
  <c r="CE14" i="67"/>
  <c r="CE13" i="67"/>
  <c r="CE12" i="67"/>
  <c r="CE11" i="67"/>
  <c r="CE10" i="67"/>
  <c r="CE9" i="67"/>
  <c r="CE8" i="67"/>
  <c r="CE7" i="67"/>
  <c r="CE6" i="67"/>
  <c r="CE5" i="67"/>
  <c r="CE4" i="67"/>
  <c r="CD18" i="67"/>
  <c r="CD17" i="67"/>
  <c r="CD16" i="67"/>
  <c r="CD15" i="67"/>
  <c r="CD14" i="67"/>
  <c r="CD13" i="67"/>
  <c r="CD12" i="67"/>
  <c r="CD11" i="67"/>
  <c r="CD10" i="67"/>
  <c r="CD9" i="67"/>
  <c r="CD8" i="67"/>
  <c r="CD7" i="67"/>
  <c r="CD6" i="67"/>
  <c r="CD5" i="67"/>
  <c r="CD4" i="67"/>
  <c r="J834" i="78"/>
  <c r="C834" i="78" l="1"/>
  <c r="D834" i="78"/>
  <c r="E834" i="78"/>
  <c r="F834" i="78"/>
  <c r="G834" i="78"/>
  <c r="H834" i="78"/>
  <c r="A835" i="78"/>
  <c r="B835" i="78" s="1"/>
  <c r="I835" i="78"/>
  <c r="U77" i="48"/>
  <c r="CN19" i="67"/>
  <c r="U296" i="14"/>
  <c r="U358" i="14"/>
  <c r="V70" i="14"/>
  <c r="V8" i="19"/>
  <c r="J20" i="67" s="1"/>
  <c r="U293" i="14"/>
  <c r="U391" i="14"/>
  <c r="V14" i="19"/>
  <c r="U91" i="48"/>
  <c r="U90" i="48"/>
  <c r="V14" i="48"/>
  <c r="V38" i="19"/>
  <c r="V12" i="19" s="1"/>
  <c r="V47" i="19"/>
  <c r="V46" i="19" s="1"/>
  <c r="V5" i="14"/>
  <c r="U307" i="14"/>
  <c r="U373" i="14"/>
  <c r="V9" i="19"/>
  <c r="K20" i="67" s="1"/>
  <c r="U103" i="14"/>
  <c r="U340" i="14"/>
  <c r="U295" i="14"/>
  <c r="BB19" i="67"/>
  <c r="U56" i="19"/>
  <c r="U209" i="19" s="1"/>
  <c r="CM19" i="67"/>
  <c r="U97" i="48"/>
  <c r="V63" i="19"/>
  <c r="V62" i="19" s="1"/>
  <c r="U47" i="19"/>
  <c r="U200" i="19" s="1"/>
  <c r="U201" i="19"/>
  <c r="V132" i="49"/>
  <c r="V6" i="48"/>
  <c r="V5" i="48" s="1"/>
  <c r="U294" i="14"/>
  <c r="BA19" i="67"/>
  <c r="U15" i="48"/>
  <c r="U81" i="48"/>
  <c r="BO20" i="67"/>
  <c r="V29" i="14"/>
  <c r="U24" i="48"/>
  <c r="U89" i="48" s="1"/>
  <c r="AZ20" i="67"/>
  <c r="BD20" i="67" s="1"/>
  <c r="V23" i="14"/>
  <c r="U325" i="14"/>
  <c r="U34" i="19"/>
  <c r="V32" i="19"/>
  <c r="V37" i="14"/>
  <c r="V9" i="14"/>
  <c r="U193" i="19"/>
  <c r="U185" i="19"/>
  <c r="U6" i="19"/>
  <c r="U63" i="19"/>
  <c r="U217" i="19"/>
  <c r="U207" i="19"/>
  <c r="U53" i="19"/>
  <c r="U132" i="49"/>
  <c r="U6" i="48"/>
  <c r="U186" i="19"/>
  <c r="U7" i="19"/>
  <c r="L19" i="67"/>
  <c r="U163" i="19"/>
  <c r="W64" i="19"/>
  <c r="CN20" i="67"/>
  <c r="BV20" i="67"/>
  <c r="V103" i="14"/>
  <c r="V37" i="19"/>
  <c r="V11" i="19" s="1"/>
  <c r="C20" i="67" s="1"/>
  <c r="U23" i="14"/>
  <c r="U274" i="14"/>
  <c r="BV2" i="67"/>
  <c r="BU2" i="67"/>
  <c r="BT2" i="67"/>
  <c r="J835" i="78"/>
  <c r="A836" i="78" l="1"/>
  <c r="B836" i="78" s="1"/>
  <c r="I836" i="78"/>
  <c r="D835" i="78"/>
  <c r="E835" i="78"/>
  <c r="C835" i="78"/>
  <c r="F835" i="78"/>
  <c r="G835" i="78"/>
  <c r="H835" i="78"/>
  <c r="Z7" i="19"/>
  <c r="AA7" i="19" s="1"/>
  <c r="AB7" i="19"/>
  <c r="H45" i="67"/>
  <c r="G45" i="67"/>
  <c r="U292" i="14"/>
  <c r="U14" i="19"/>
  <c r="V4" i="14"/>
  <c r="U5" i="48"/>
  <c r="U71" i="48"/>
  <c r="U62" i="19"/>
  <c r="U216" i="19"/>
  <c r="V31" i="19"/>
  <c r="V6" i="19"/>
  <c r="H20" i="67" s="1"/>
  <c r="I19" i="67"/>
  <c r="U160" i="19"/>
  <c r="U46" i="19"/>
  <c r="U206" i="19"/>
  <c r="H19" i="67"/>
  <c r="U159" i="19"/>
  <c r="CA20" i="67"/>
  <c r="BT20" i="67"/>
  <c r="V4" i="48"/>
  <c r="U8" i="19"/>
  <c r="U187" i="19"/>
  <c r="U14" i="48"/>
  <c r="U79" i="48" s="1"/>
  <c r="U38" i="19"/>
  <c r="BY19" i="67"/>
  <c r="U80" i="48"/>
  <c r="F487" i="46"/>
  <c r="F486" i="46"/>
  <c r="F485" i="46"/>
  <c r="F484" i="46"/>
  <c r="F483" i="46"/>
  <c r="F482" i="46"/>
  <c r="F479" i="46"/>
  <c r="F478" i="46"/>
  <c r="F477" i="46"/>
  <c r="F476" i="46"/>
  <c r="F475" i="46"/>
  <c r="F474" i="46"/>
  <c r="F472" i="46"/>
  <c r="F471" i="46"/>
  <c r="F470" i="46"/>
  <c r="F469" i="46"/>
  <c r="F468" i="46"/>
  <c r="F467" i="46"/>
  <c r="F466" i="46"/>
  <c r="F464" i="46"/>
  <c r="F463" i="46"/>
  <c r="F462" i="46"/>
  <c r="F461" i="46"/>
  <c r="F460" i="46"/>
  <c r="F459" i="46"/>
  <c r="F456" i="46"/>
  <c r="F455" i="46"/>
  <c r="F454" i="46"/>
  <c r="F453" i="46"/>
  <c r="F452" i="46"/>
  <c r="F451" i="46"/>
  <c r="F449" i="46"/>
  <c r="F448" i="46"/>
  <c r="F447" i="46"/>
  <c r="F446" i="46"/>
  <c r="F445" i="46"/>
  <c r="F444" i="46"/>
  <c r="F443" i="46"/>
  <c r="F441" i="46"/>
  <c r="F440" i="46"/>
  <c r="F439" i="46"/>
  <c r="F438" i="46"/>
  <c r="F437" i="46"/>
  <c r="F436" i="46"/>
  <c r="F431" i="46"/>
  <c r="F430" i="46"/>
  <c r="F429" i="46"/>
  <c r="F428" i="46"/>
  <c r="F427" i="46"/>
  <c r="F426" i="46"/>
  <c r="F424" i="46"/>
  <c r="F423" i="46"/>
  <c r="F422" i="46"/>
  <c r="F421" i="46"/>
  <c r="F420" i="46"/>
  <c r="F419" i="46"/>
  <c r="F418" i="46"/>
  <c r="F412" i="46"/>
  <c r="F413" i="46"/>
  <c r="F414" i="46"/>
  <c r="F415" i="46"/>
  <c r="F416" i="46"/>
  <c r="BP2" i="67"/>
  <c r="BO2" i="67"/>
  <c r="BC2" i="67"/>
  <c r="BB2" i="67"/>
  <c r="BA2" i="67"/>
  <c r="AZ2" i="67"/>
  <c r="AQ18" i="67"/>
  <c r="AQ17" i="67"/>
  <c r="AQ16" i="67"/>
  <c r="AQ15" i="67"/>
  <c r="AQ14" i="67"/>
  <c r="AQ13" i="67"/>
  <c r="AQ12" i="67"/>
  <c r="AQ11" i="67"/>
  <c r="AQ10" i="67"/>
  <c r="AQ9" i="67"/>
  <c r="AQ8" i="67"/>
  <c r="AQ7" i="67"/>
  <c r="AQ6" i="67"/>
  <c r="AQ5" i="67"/>
  <c r="AQ4" i="67"/>
  <c r="AP18" i="67"/>
  <c r="AP17" i="67"/>
  <c r="AP16" i="67"/>
  <c r="AP15" i="67"/>
  <c r="AP14" i="67"/>
  <c r="AP13" i="67"/>
  <c r="AP12" i="67"/>
  <c r="AP11" i="67"/>
  <c r="AP10" i="67"/>
  <c r="AP9" i="67"/>
  <c r="AP8" i="67"/>
  <c r="AP7" i="67"/>
  <c r="AP6" i="67"/>
  <c r="AP5" i="67"/>
  <c r="AP4" i="67"/>
  <c r="AQ2" i="67"/>
  <c r="AP2" i="67"/>
  <c r="AO2" i="67"/>
  <c r="AK18" i="67"/>
  <c r="AK17" i="67"/>
  <c r="AK16" i="67"/>
  <c r="AK15" i="67"/>
  <c r="AK14" i="67"/>
  <c r="AK13" i="67"/>
  <c r="AK12" i="67"/>
  <c r="AK11" i="67"/>
  <c r="AK10" i="67"/>
  <c r="AK9" i="67"/>
  <c r="AK8" i="67"/>
  <c r="AK7" i="67"/>
  <c r="AK6" i="67"/>
  <c r="AK5" i="67"/>
  <c r="AK4" i="67"/>
  <c r="AJ18" i="67"/>
  <c r="AJ17" i="67"/>
  <c r="AJ16" i="67"/>
  <c r="AJ15" i="67"/>
  <c r="AJ14" i="67"/>
  <c r="AJ13" i="67"/>
  <c r="AJ12" i="67"/>
  <c r="AJ11" i="67"/>
  <c r="AJ10" i="67"/>
  <c r="AJ9" i="67"/>
  <c r="AJ8" i="67"/>
  <c r="AJ7" i="67"/>
  <c r="AJ6" i="67"/>
  <c r="AJ5" i="67"/>
  <c r="AJ4" i="67"/>
  <c r="AI18" i="67"/>
  <c r="AI17" i="67"/>
  <c r="AI16" i="67"/>
  <c r="AI15" i="67"/>
  <c r="AI14" i="67"/>
  <c r="AI13" i="67"/>
  <c r="AI12" i="67"/>
  <c r="AI11" i="67"/>
  <c r="AI10" i="67"/>
  <c r="AI9" i="67"/>
  <c r="AI8" i="67"/>
  <c r="AI7" i="67"/>
  <c r="AI6" i="67"/>
  <c r="AI5" i="67"/>
  <c r="AI4" i="67"/>
  <c r="AF19" i="67"/>
  <c r="W19" i="67"/>
  <c r="AO19" i="67"/>
  <c r="O18" i="67"/>
  <c r="AO18" i="67" s="1"/>
  <c r="O17" i="67"/>
  <c r="AO17" i="67" s="1"/>
  <c r="O16" i="67"/>
  <c r="O15" i="67"/>
  <c r="AO15" i="67" s="1"/>
  <c r="O14" i="67"/>
  <c r="AO14" i="67" s="1"/>
  <c r="O13" i="67"/>
  <c r="AO13" i="67" s="1"/>
  <c r="O12" i="67"/>
  <c r="AO12" i="67" s="1"/>
  <c r="O11" i="67"/>
  <c r="AO11" i="67" s="1"/>
  <c r="O10" i="67"/>
  <c r="AO10" i="67" s="1"/>
  <c r="O9" i="67"/>
  <c r="AO9" i="67" s="1"/>
  <c r="O8" i="67"/>
  <c r="AO8" i="67" s="1"/>
  <c r="O7" i="67"/>
  <c r="AO7" i="67" s="1"/>
  <c r="O6" i="67"/>
  <c r="AO6" i="67" s="1"/>
  <c r="O5" i="67"/>
  <c r="AO5" i="67" s="1"/>
  <c r="O4" i="67"/>
  <c r="J836" i="78"/>
  <c r="D836" i="78" l="1"/>
  <c r="F836" i="78"/>
  <c r="G836" i="78"/>
  <c r="H836" i="78"/>
  <c r="E836" i="78"/>
  <c r="C836" i="78"/>
  <c r="A837" i="78"/>
  <c r="B837" i="78" s="1"/>
  <c r="I837" i="78"/>
  <c r="U199" i="19"/>
  <c r="G44" i="67"/>
  <c r="U215" i="19"/>
  <c r="H44" i="67"/>
  <c r="AO16" i="67"/>
  <c r="O24" i="67"/>
  <c r="AO4" i="67"/>
  <c r="O22" i="67"/>
  <c r="U167" i="19"/>
  <c r="AL10" i="67"/>
  <c r="AL14" i="67"/>
  <c r="AL6" i="67"/>
  <c r="AL18" i="67"/>
  <c r="AL5" i="67"/>
  <c r="AL9" i="67"/>
  <c r="AL13" i="67"/>
  <c r="AL17" i="67"/>
  <c r="AL7" i="67"/>
  <c r="AL11" i="67"/>
  <c r="AL15" i="67"/>
  <c r="AL4" i="67"/>
  <c r="AL8" i="67"/>
  <c r="AL12" i="67"/>
  <c r="AL16" i="67"/>
  <c r="U12" i="19"/>
  <c r="U165" i="19" s="1"/>
  <c r="U191" i="19"/>
  <c r="U37" i="19"/>
  <c r="J19" i="67"/>
  <c r="U161" i="19"/>
  <c r="V5" i="19"/>
  <c r="B20" i="67" s="1"/>
  <c r="V30" i="19"/>
  <c r="BT19" i="67"/>
  <c r="CA19" i="67"/>
  <c r="U70" i="48"/>
  <c r="U4" i="48"/>
  <c r="AL19" i="67"/>
  <c r="Y19" i="67"/>
  <c r="S19" i="67"/>
  <c r="L2" i="67"/>
  <c r="K2" i="67"/>
  <c r="J2" i="67"/>
  <c r="I2" i="67"/>
  <c r="H2" i="67"/>
  <c r="J837" i="78"/>
  <c r="A838" i="78" l="1"/>
  <c r="B838" i="78" s="1"/>
  <c r="I838" i="78"/>
  <c r="C837" i="78"/>
  <c r="D837" i="78"/>
  <c r="E837" i="78"/>
  <c r="F837" i="78"/>
  <c r="G837" i="78"/>
  <c r="H837" i="78"/>
  <c r="V4" i="19"/>
  <c r="F45" i="67"/>
  <c r="U69" i="48"/>
  <c r="U190" i="19"/>
  <c r="U11" i="19"/>
  <c r="D2" i="67"/>
  <c r="C2" i="67"/>
  <c r="B2" i="67"/>
  <c r="I108" i="65"/>
  <c r="I105" i="65"/>
  <c r="I101" i="65"/>
  <c r="I100" i="65"/>
  <c r="I98" i="65"/>
  <c r="I97" i="65"/>
  <c r="I96" i="65"/>
  <c r="I95" i="65"/>
  <c r="I94" i="65"/>
  <c r="I93" i="65"/>
  <c r="I92" i="65"/>
  <c r="I91" i="65"/>
  <c r="I90" i="65"/>
  <c r="I89" i="65"/>
  <c r="I88" i="65"/>
  <c r="I87" i="65"/>
  <c r="I86" i="65"/>
  <c r="I85" i="65"/>
  <c r="I84" i="65"/>
  <c r="I83" i="65"/>
  <c r="I82" i="65"/>
  <c r="I64" i="65"/>
  <c r="I60" i="65"/>
  <c r="I48" i="65"/>
  <c r="I46" i="65"/>
  <c r="I43" i="65"/>
  <c r="I42" i="65"/>
  <c r="I41" i="65"/>
  <c r="I40" i="65"/>
  <c r="I39" i="65"/>
  <c r="I38" i="65"/>
  <c r="I37" i="65"/>
  <c r="I36" i="65"/>
  <c r="I35" i="65"/>
  <c r="I34" i="65"/>
  <c r="I31" i="65"/>
  <c r="I28" i="65"/>
  <c r="I27" i="65"/>
  <c r="I26" i="65"/>
  <c r="I25" i="65"/>
  <c r="I24" i="65"/>
  <c r="I23" i="65"/>
  <c r="I22" i="65"/>
  <c r="I21" i="65"/>
  <c r="I20" i="65"/>
  <c r="I19" i="65"/>
  <c r="I18" i="65"/>
  <c r="I17" i="65"/>
  <c r="I16" i="65"/>
  <c r="I10" i="65"/>
  <c r="I9" i="65"/>
  <c r="B81" i="65"/>
  <c r="B79" i="65" s="1"/>
  <c r="B78" i="65" s="1"/>
  <c r="I78" i="65" s="1"/>
  <c r="C73" i="65"/>
  <c r="J838" i="78"/>
  <c r="H838" i="78" l="1"/>
  <c r="C838" i="78"/>
  <c r="E838" i="78"/>
  <c r="F838" i="78"/>
  <c r="D838" i="78"/>
  <c r="G838" i="78"/>
  <c r="A839" i="78"/>
  <c r="B839" i="78" s="1"/>
  <c r="I839" i="78"/>
  <c r="B45" i="67"/>
  <c r="I45" i="67"/>
  <c r="C19" i="67"/>
  <c r="U164" i="19"/>
  <c r="I79" i="65"/>
  <c r="J839" i="78"/>
  <c r="A840" i="78" l="1"/>
  <c r="B840" i="78" s="1"/>
  <c r="I840" i="78"/>
  <c r="E839" i="78"/>
  <c r="F839" i="78"/>
  <c r="D839" i="78"/>
  <c r="H839" i="78"/>
  <c r="G839" i="78"/>
  <c r="C839" i="78"/>
  <c r="BG21" i="67"/>
  <c r="BL21" i="67"/>
  <c r="BK21" i="67"/>
  <c r="BI21" i="67"/>
  <c r="BH21" i="67"/>
  <c r="BJ21" i="67"/>
  <c r="G30" i="51"/>
  <c r="H30" i="51"/>
  <c r="H105" i="51" s="1"/>
  <c r="I30" i="51"/>
  <c r="I105" i="51" s="1"/>
  <c r="J30" i="51"/>
  <c r="J105" i="51" s="1"/>
  <c r="K30" i="51"/>
  <c r="K105" i="51" s="1"/>
  <c r="L30" i="51"/>
  <c r="L105" i="51" s="1"/>
  <c r="M30" i="51"/>
  <c r="M105" i="51" s="1"/>
  <c r="N30" i="51"/>
  <c r="N105" i="51" s="1"/>
  <c r="O30" i="51"/>
  <c r="O105" i="51" s="1"/>
  <c r="P30" i="51"/>
  <c r="P105" i="51" s="1"/>
  <c r="Q30" i="51"/>
  <c r="Q105" i="51" s="1"/>
  <c r="R30" i="51"/>
  <c r="R105" i="51" s="1"/>
  <c r="S30" i="51"/>
  <c r="S105" i="51" s="1"/>
  <c r="T30" i="51"/>
  <c r="T105" i="51" s="1"/>
  <c r="W30" i="51"/>
  <c r="F30" i="51"/>
  <c r="D47" i="65"/>
  <c r="D45" i="65" s="1"/>
  <c r="C47" i="65"/>
  <c r="C45" i="65" s="1"/>
  <c r="G147" i="44"/>
  <c r="G476" i="44" s="1"/>
  <c r="H147" i="44"/>
  <c r="H476" i="44" s="1"/>
  <c r="I147" i="44"/>
  <c r="I476" i="44" s="1"/>
  <c r="J147" i="44"/>
  <c r="J476" i="44" s="1"/>
  <c r="K147" i="44"/>
  <c r="K476" i="44" s="1"/>
  <c r="L147" i="44"/>
  <c r="L476" i="44" s="1"/>
  <c r="M147" i="44"/>
  <c r="M476" i="44" s="1"/>
  <c r="N147" i="44"/>
  <c r="N476" i="44" s="1"/>
  <c r="O147" i="44"/>
  <c r="O476" i="44" s="1"/>
  <c r="P147" i="44"/>
  <c r="P476" i="44" s="1"/>
  <c r="Q147" i="44"/>
  <c r="Q476" i="44" s="1"/>
  <c r="R147" i="44"/>
  <c r="R476" i="44" s="1"/>
  <c r="S147" i="44"/>
  <c r="S476" i="44" s="1"/>
  <c r="T147" i="44"/>
  <c r="T476" i="44" s="1"/>
  <c r="G148" i="44"/>
  <c r="G477" i="44" s="1"/>
  <c r="H148" i="44"/>
  <c r="H477" i="44" s="1"/>
  <c r="I148" i="44"/>
  <c r="I477" i="44" s="1"/>
  <c r="J148" i="44"/>
  <c r="J477" i="44" s="1"/>
  <c r="K148" i="44"/>
  <c r="K477" i="44" s="1"/>
  <c r="L148" i="44"/>
  <c r="L477" i="44" s="1"/>
  <c r="M148" i="44"/>
  <c r="M477" i="44" s="1"/>
  <c r="N148" i="44"/>
  <c r="N477" i="44" s="1"/>
  <c r="O148" i="44"/>
  <c r="O477" i="44" s="1"/>
  <c r="P148" i="44"/>
  <c r="P477" i="44" s="1"/>
  <c r="Q148" i="44"/>
  <c r="Q477" i="44" s="1"/>
  <c r="R148" i="44"/>
  <c r="R477" i="44" s="1"/>
  <c r="S148" i="44"/>
  <c r="S477" i="44" s="1"/>
  <c r="T148" i="44"/>
  <c r="T477" i="44" s="1"/>
  <c r="G149" i="44"/>
  <c r="H149" i="44"/>
  <c r="I149" i="44"/>
  <c r="J149" i="44"/>
  <c r="K149" i="44"/>
  <c r="L149" i="44"/>
  <c r="M149" i="44"/>
  <c r="N149" i="44"/>
  <c r="O149" i="44"/>
  <c r="P149" i="44"/>
  <c r="Q149" i="44"/>
  <c r="R149" i="44"/>
  <c r="S149" i="44"/>
  <c r="T149" i="44"/>
  <c r="F148" i="44"/>
  <c r="F477" i="44" s="1"/>
  <c r="F149" i="44"/>
  <c r="F177" i="44" s="1"/>
  <c r="F147" i="44"/>
  <c r="F476" i="44" s="1"/>
  <c r="G127" i="44"/>
  <c r="G457" i="44" s="1"/>
  <c r="H127" i="44"/>
  <c r="H457" i="44" s="1"/>
  <c r="I127" i="44"/>
  <c r="I457" i="44" s="1"/>
  <c r="J127" i="44"/>
  <c r="J457" i="44" s="1"/>
  <c r="K127" i="44"/>
  <c r="K457" i="44" s="1"/>
  <c r="L127" i="44"/>
  <c r="L457" i="44" s="1"/>
  <c r="M127" i="44"/>
  <c r="M457" i="44" s="1"/>
  <c r="N127" i="44"/>
  <c r="N457" i="44" s="1"/>
  <c r="O127" i="44"/>
  <c r="O457" i="44" s="1"/>
  <c r="P127" i="44"/>
  <c r="P457" i="44" s="1"/>
  <c r="Q127" i="44"/>
  <c r="Q457" i="44" s="1"/>
  <c r="R127" i="44"/>
  <c r="R457" i="44" s="1"/>
  <c r="S127" i="44"/>
  <c r="S457" i="44" s="1"/>
  <c r="T127" i="44"/>
  <c r="T457" i="44" s="1"/>
  <c r="G128" i="44"/>
  <c r="G458" i="44" s="1"/>
  <c r="H128" i="44"/>
  <c r="H458" i="44" s="1"/>
  <c r="I128" i="44"/>
  <c r="I458" i="44" s="1"/>
  <c r="J128" i="44"/>
  <c r="J458" i="44" s="1"/>
  <c r="K128" i="44"/>
  <c r="K458" i="44" s="1"/>
  <c r="L128" i="44"/>
  <c r="L458" i="44" s="1"/>
  <c r="M128" i="44"/>
  <c r="M458" i="44" s="1"/>
  <c r="N128" i="44"/>
  <c r="N458" i="44" s="1"/>
  <c r="O128" i="44"/>
  <c r="O458" i="44" s="1"/>
  <c r="P128" i="44"/>
  <c r="P458" i="44" s="1"/>
  <c r="Q128" i="44"/>
  <c r="Q458" i="44" s="1"/>
  <c r="R128" i="44"/>
  <c r="R458" i="44" s="1"/>
  <c r="S128" i="44"/>
  <c r="S458" i="44" s="1"/>
  <c r="T128" i="44"/>
  <c r="T458" i="44" s="1"/>
  <c r="G129" i="44"/>
  <c r="H129" i="44"/>
  <c r="I129" i="44"/>
  <c r="J129" i="44"/>
  <c r="K129" i="44"/>
  <c r="L129" i="44"/>
  <c r="M129" i="44"/>
  <c r="N129" i="44"/>
  <c r="O129" i="44"/>
  <c r="P129" i="44"/>
  <c r="Q129" i="44"/>
  <c r="R129" i="44"/>
  <c r="S129" i="44"/>
  <c r="T129" i="44"/>
  <c r="F128" i="44"/>
  <c r="F458" i="44" s="1"/>
  <c r="F129" i="44"/>
  <c r="F175" i="44" s="1"/>
  <c r="F127" i="44"/>
  <c r="F457" i="44" s="1"/>
  <c r="G107" i="44"/>
  <c r="G438" i="44" s="1"/>
  <c r="H107" i="44"/>
  <c r="H438" i="44" s="1"/>
  <c r="I107" i="44"/>
  <c r="I438" i="44" s="1"/>
  <c r="J107" i="44"/>
  <c r="J438" i="44" s="1"/>
  <c r="K107" i="44"/>
  <c r="K438" i="44" s="1"/>
  <c r="L107" i="44"/>
  <c r="L438" i="44" s="1"/>
  <c r="M107" i="44"/>
  <c r="M438" i="44" s="1"/>
  <c r="N107" i="44"/>
  <c r="N438" i="44" s="1"/>
  <c r="O107" i="44"/>
  <c r="O438" i="44" s="1"/>
  <c r="P107" i="44"/>
  <c r="P438" i="44" s="1"/>
  <c r="Q107" i="44"/>
  <c r="Q438" i="44" s="1"/>
  <c r="R107" i="44"/>
  <c r="R438" i="44" s="1"/>
  <c r="S107" i="44"/>
  <c r="S438" i="44" s="1"/>
  <c r="T107" i="44"/>
  <c r="T438" i="44" s="1"/>
  <c r="G108" i="44"/>
  <c r="G439" i="44" s="1"/>
  <c r="H108" i="44"/>
  <c r="H439" i="44" s="1"/>
  <c r="I108" i="44"/>
  <c r="I439" i="44" s="1"/>
  <c r="J108" i="44"/>
  <c r="J439" i="44" s="1"/>
  <c r="K108" i="44"/>
  <c r="K439" i="44" s="1"/>
  <c r="L108" i="44"/>
  <c r="L439" i="44" s="1"/>
  <c r="M108" i="44"/>
  <c r="M439" i="44" s="1"/>
  <c r="N108" i="44"/>
  <c r="N439" i="44" s="1"/>
  <c r="O108" i="44"/>
  <c r="O439" i="44" s="1"/>
  <c r="P108" i="44"/>
  <c r="P439" i="44" s="1"/>
  <c r="Q108" i="44"/>
  <c r="Q439" i="44" s="1"/>
  <c r="R108" i="44"/>
  <c r="R439" i="44" s="1"/>
  <c r="S108" i="44"/>
  <c r="S439" i="44" s="1"/>
  <c r="T108" i="44"/>
  <c r="T439" i="44" s="1"/>
  <c r="G109" i="44"/>
  <c r="H109" i="44"/>
  <c r="I109" i="44"/>
  <c r="J109" i="44"/>
  <c r="K109" i="44"/>
  <c r="L109" i="44"/>
  <c r="M109" i="44"/>
  <c r="N109" i="44"/>
  <c r="O109" i="44"/>
  <c r="P109" i="44"/>
  <c r="Q109" i="44"/>
  <c r="R109" i="44"/>
  <c r="S109" i="44"/>
  <c r="T109" i="44"/>
  <c r="F108" i="44"/>
  <c r="F439" i="44" s="1"/>
  <c r="F109" i="44"/>
  <c r="F107" i="44"/>
  <c r="F438" i="44" s="1"/>
  <c r="D44" i="65"/>
  <c r="C44" i="65"/>
  <c r="B44" i="65"/>
  <c r="G145" i="44"/>
  <c r="G474" i="44" s="1"/>
  <c r="H145" i="44"/>
  <c r="H474" i="44" s="1"/>
  <c r="I145" i="44"/>
  <c r="I474" i="44" s="1"/>
  <c r="J145" i="44"/>
  <c r="J474" i="44" s="1"/>
  <c r="K145" i="44"/>
  <c r="K474" i="44" s="1"/>
  <c r="L145" i="44"/>
  <c r="L474" i="44" s="1"/>
  <c r="M145" i="44"/>
  <c r="M474" i="44" s="1"/>
  <c r="N145" i="44"/>
  <c r="N474" i="44" s="1"/>
  <c r="O145" i="44"/>
  <c r="O474" i="44" s="1"/>
  <c r="P145" i="44"/>
  <c r="P474" i="44" s="1"/>
  <c r="Q145" i="44"/>
  <c r="Q474" i="44" s="1"/>
  <c r="R145" i="44"/>
  <c r="R474" i="44" s="1"/>
  <c r="S145" i="44"/>
  <c r="S474" i="44" s="1"/>
  <c r="T145" i="44"/>
  <c r="T474" i="44" s="1"/>
  <c r="F145" i="44"/>
  <c r="F474" i="44" s="1"/>
  <c r="G125" i="44"/>
  <c r="G455" i="44" s="1"/>
  <c r="H125" i="44"/>
  <c r="H455" i="44" s="1"/>
  <c r="I125" i="44"/>
  <c r="I455" i="44" s="1"/>
  <c r="J125" i="44"/>
  <c r="J455" i="44" s="1"/>
  <c r="K125" i="44"/>
  <c r="K455" i="44" s="1"/>
  <c r="L125" i="44"/>
  <c r="L455" i="44" s="1"/>
  <c r="M125" i="44"/>
  <c r="M455" i="44" s="1"/>
  <c r="N125" i="44"/>
  <c r="N455" i="44" s="1"/>
  <c r="O125" i="44"/>
  <c r="O455" i="44" s="1"/>
  <c r="P125" i="44"/>
  <c r="P455" i="44" s="1"/>
  <c r="Q125" i="44"/>
  <c r="Q455" i="44" s="1"/>
  <c r="R125" i="44"/>
  <c r="R455" i="44" s="1"/>
  <c r="S125" i="44"/>
  <c r="S455" i="44" s="1"/>
  <c r="T125" i="44"/>
  <c r="T455" i="44" s="1"/>
  <c r="F125" i="44"/>
  <c r="F455" i="44" s="1"/>
  <c r="G105" i="44"/>
  <c r="G436" i="44" s="1"/>
  <c r="H105" i="44"/>
  <c r="H436" i="44" s="1"/>
  <c r="I105" i="44"/>
  <c r="I436" i="44" s="1"/>
  <c r="J105" i="44"/>
  <c r="J436" i="44" s="1"/>
  <c r="K105" i="44"/>
  <c r="K436" i="44" s="1"/>
  <c r="L105" i="44"/>
  <c r="L436" i="44" s="1"/>
  <c r="M105" i="44"/>
  <c r="M436" i="44" s="1"/>
  <c r="N105" i="44"/>
  <c r="N436" i="44" s="1"/>
  <c r="O105" i="44"/>
  <c r="O436" i="44" s="1"/>
  <c r="P105" i="44"/>
  <c r="P436" i="44" s="1"/>
  <c r="Q105" i="44"/>
  <c r="Q436" i="44" s="1"/>
  <c r="R105" i="44"/>
  <c r="R436" i="44" s="1"/>
  <c r="S105" i="44"/>
  <c r="S436" i="44" s="1"/>
  <c r="T105" i="44"/>
  <c r="T436" i="44" s="1"/>
  <c r="F105" i="44"/>
  <c r="F436" i="44" s="1"/>
  <c r="J840" i="78"/>
  <c r="A841" i="78" l="1"/>
  <c r="B841" i="78" s="1"/>
  <c r="I841" i="78"/>
  <c r="G840" i="78"/>
  <c r="D840" i="78"/>
  <c r="H840" i="78"/>
  <c r="C840" i="78"/>
  <c r="E840" i="78"/>
  <c r="F840" i="78"/>
  <c r="F105" i="51"/>
  <c r="F36" i="51"/>
  <c r="W32" i="48"/>
  <c r="G36" i="51"/>
  <c r="F440" i="44"/>
  <c r="F173" i="44"/>
  <c r="G32" i="51"/>
  <c r="G105" i="51"/>
  <c r="P60" i="14"/>
  <c r="P440" i="44"/>
  <c r="I93" i="14"/>
  <c r="I459" i="44"/>
  <c r="R126" i="14"/>
  <c r="R478" i="44"/>
  <c r="S60" i="14"/>
  <c r="S440" i="44"/>
  <c r="O60" i="14"/>
  <c r="O440" i="44"/>
  <c r="K60" i="14"/>
  <c r="K440" i="44"/>
  <c r="G60" i="14"/>
  <c r="G440" i="44"/>
  <c r="T93" i="14"/>
  <c r="T459" i="44"/>
  <c r="P93" i="14"/>
  <c r="P459" i="44"/>
  <c r="L93" i="14"/>
  <c r="L459" i="44"/>
  <c r="H93" i="14"/>
  <c r="H459" i="44"/>
  <c r="Q126" i="14"/>
  <c r="Q478" i="44"/>
  <c r="M126" i="14"/>
  <c r="M478" i="44"/>
  <c r="I126" i="14"/>
  <c r="I478" i="44"/>
  <c r="T60" i="14"/>
  <c r="T440" i="44"/>
  <c r="H60" i="14"/>
  <c r="H440" i="44"/>
  <c r="Q93" i="14"/>
  <c r="Q459" i="44"/>
  <c r="N126" i="14"/>
  <c r="N478" i="44"/>
  <c r="R60" i="14"/>
  <c r="R440" i="44"/>
  <c r="N60" i="14"/>
  <c r="N440" i="44"/>
  <c r="J60" i="14"/>
  <c r="J440" i="44"/>
  <c r="S93" i="14"/>
  <c r="S459" i="44"/>
  <c r="O93" i="14"/>
  <c r="O459" i="44"/>
  <c r="K93" i="14"/>
  <c r="K459" i="44"/>
  <c r="G93" i="14"/>
  <c r="G459" i="44"/>
  <c r="T126" i="14"/>
  <c r="T478" i="44"/>
  <c r="P126" i="14"/>
  <c r="P478" i="44"/>
  <c r="L126" i="14"/>
  <c r="L478" i="44"/>
  <c r="H126" i="14"/>
  <c r="H478" i="44"/>
  <c r="L60" i="14"/>
  <c r="L440" i="44"/>
  <c r="M93" i="14"/>
  <c r="M459" i="44"/>
  <c r="F126" i="14"/>
  <c r="F478" i="44"/>
  <c r="J126" i="14"/>
  <c r="J478" i="44"/>
  <c r="Q60" i="14"/>
  <c r="Q440" i="44"/>
  <c r="M60" i="14"/>
  <c r="M440" i="44"/>
  <c r="I60" i="14"/>
  <c r="I440" i="44"/>
  <c r="F93" i="14"/>
  <c r="F459" i="44"/>
  <c r="R93" i="14"/>
  <c r="R459" i="44"/>
  <c r="N93" i="14"/>
  <c r="N459" i="44"/>
  <c r="J93" i="14"/>
  <c r="J459" i="44"/>
  <c r="S126" i="14"/>
  <c r="S478" i="44"/>
  <c r="O126" i="14"/>
  <c r="O478" i="44"/>
  <c r="K126" i="14"/>
  <c r="K478" i="44"/>
  <c r="G126" i="14"/>
  <c r="G478" i="44"/>
  <c r="W56" i="19"/>
  <c r="CM21" i="67"/>
  <c r="S24" i="19"/>
  <c r="O24" i="19"/>
  <c r="K24" i="19"/>
  <c r="G24" i="19"/>
  <c r="S25" i="19"/>
  <c r="O25" i="19"/>
  <c r="R25" i="19"/>
  <c r="N25" i="19"/>
  <c r="J25" i="19"/>
  <c r="S26" i="19"/>
  <c r="O26" i="19"/>
  <c r="F26" i="19"/>
  <c r="K25" i="19"/>
  <c r="G25" i="19"/>
  <c r="K26" i="19"/>
  <c r="G26" i="19"/>
  <c r="F24" i="19"/>
  <c r="F25" i="19"/>
  <c r="R26" i="19"/>
  <c r="N26" i="19"/>
  <c r="J26" i="19"/>
  <c r="F60" i="14"/>
  <c r="R24" i="19"/>
  <c r="R177" i="19" s="1"/>
  <c r="N24" i="19"/>
  <c r="N177" i="19" s="1"/>
  <c r="J24" i="19"/>
  <c r="J177" i="19" s="1"/>
  <c r="Q24" i="19"/>
  <c r="Q177" i="19" s="1"/>
  <c r="M24" i="19"/>
  <c r="M177" i="19" s="1"/>
  <c r="I24" i="19"/>
  <c r="I177" i="19" s="1"/>
  <c r="Q25" i="19"/>
  <c r="M25" i="19"/>
  <c r="I25" i="19"/>
  <c r="Q26" i="19"/>
  <c r="M26" i="19"/>
  <c r="I26" i="19"/>
  <c r="T24" i="19"/>
  <c r="T177" i="19" s="1"/>
  <c r="P24" i="19"/>
  <c r="P177" i="19" s="1"/>
  <c r="L24" i="19"/>
  <c r="L177" i="19" s="1"/>
  <c r="H24" i="19"/>
  <c r="H177" i="19" s="1"/>
  <c r="T25" i="19"/>
  <c r="P25" i="19"/>
  <c r="L25" i="19"/>
  <c r="H25" i="19"/>
  <c r="T26" i="19"/>
  <c r="P26" i="19"/>
  <c r="L26" i="19"/>
  <c r="H26" i="19"/>
  <c r="I44" i="65"/>
  <c r="B47" i="65"/>
  <c r="W27" i="14"/>
  <c r="J841" i="78"/>
  <c r="I842" i="78" l="1"/>
  <c r="A842" i="78"/>
  <c r="B842" i="78" s="1"/>
  <c r="C841" i="78"/>
  <c r="E841" i="78"/>
  <c r="D841" i="78"/>
  <c r="H841" i="78"/>
  <c r="F841" i="78"/>
  <c r="G841" i="78"/>
  <c r="Z27" i="14"/>
  <c r="O60" i="67"/>
  <c r="I27" i="14"/>
  <c r="BC7" i="67" s="1"/>
  <c r="N27" i="14"/>
  <c r="BC12" i="67" s="1"/>
  <c r="L27" i="14"/>
  <c r="BC10" i="67" s="1"/>
  <c r="H27" i="14"/>
  <c r="BC6" i="67" s="1"/>
  <c r="M27" i="14"/>
  <c r="BC11" i="67" s="1"/>
  <c r="Q27" i="14"/>
  <c r="BC15" i="67" s="1"/>
  <c r="T27" i="14"/>
  <c r="BC18" i="67" s="1"/>
  <c r="BC21" i="67"/>
  <c r="J27" i="14"/>
  <c r="BC8" i="67" s="1"/>
  <c r="R27" i="14"/>
  <c r="BC16" i="67" s="1"/>
  <c r="P27" i="14"/>
  <c r="BC14" i="67" s="1"/>
  <c r="BK15" i="67"/>
  <c r="Q178" i="19"/>
  <c r="BL12" i="67"/>
  <c r="N179" i="19"/>
  <c r="BL4" i="67"/>
  <c r="F179" i="19"/>
  <c r="BK12" i="67"/>
  <c r="N178" i="19"/>
  <c r="BK14" i="67"/>
  <c r="P178" i="19"/>
  <c r="BL9" i="67"/>
  <c r="K179" i="19"/>
  <c r="BL13" i="67"/>
  <c r="O179" i="19"/>
  <c r="BJ5" i="67"/>
  <c r="G177" i="19"/>
  <c r="BL18" i="67"/>
  <c r="T179" i="19"/>
  <c r="BJ9" i="67"/>
  <c r="K177" i="19"/>
  <c r="K27" i="14"/>
  <c r="BC9" i="67" s="1"/>
  <c r="S27" i="14"/>
  <c r="BC17" i="67" s="1"/>
  <c r="BL10" i="67"/>
  <c r="L179" i="19"/>
  <c r="BL11" i="67"/>
  <c r="M179" i="19"/>
  <c r="BL5" i="67"/>
  <c r="G179" i="19"/>
  <c r="BL14" i="67"/>
  <c r="P179" i="19"/>
  <c r="BL15" i="67"/>
  <c r="Q179" i="19"/>
  <c r="BL16" i="67"/>
  <c r="R179" i="19"/>
  <c r="BK16" i="67"/>
  <c r="R178" i="19"/>
  <c r="BK18" i="67"/>
  <c r="T178" i="19"/>
  <c r="BK7" i="67"/>
  <c r="I178" i="19"/>
  <c r="F27" i="14"/>
  <c r="N60" i="67" s="1"/>
  <c r="BK4" i="67"/>
  <c r="F178" i="19"/>
  <c r="BK5" i="67"/>
  <c r="G178" i="19"/>
  <c r="BL17" i="67"/>
  <c r="S179" i="19"/>
  <c r="BK13" i="67"/>
  <c r="O178" i="19"/>
  <c r="BL6" i="67"/>
  <c r="H179" i="19"/>
  <c r="BK6" i="67"/>
  <c r="H178" i="19"/>
  <c r="BL7" i="67"/>
  <c r="I179" i="19"/>
  <c r="BK11" i="67"/>
  <c r="M178" i="19"/>
  <c r="BL8" i="67"/>
  <c r="J179" i="19"/>
  <c r="BJ4" i="67"/>
  <c r="F177" i="19"/>
  <c r="BK9" i="67"/>
  <c r="K178" i="19"/>
  <c r="BK8" i="67"/>
  <c r="J178" i="19"/>
  <c r="BK17" i="67"/>
  <c r="S178" i="19"/>
  <c r="BJ13" i="67"/>
  <c r="O177" i="19"/>
  <c r="BK10" i="67"/>
  <c r="L178" i="19"/>
  <c r="BJ17" i="67"/>
  <c r="S177" i="19"/>
  <c r="G27" i="14"/>
  <c r="BC5" i="67" s="1"/>
  <c r="O27" i="14"/>
  <c r="BC13" i="67" s="1"/>
  <c r="BJ6" i="67"/>
  <c r="BJ15" i="67"/>
  <c r="BJ12" i="67"/>
  <c r="BJ10" i="67"/>
  <c r="BJ16" i="67"/>
  <c r="BJ14" i="67"/>
  <c r="BJ7" i="67"/>
  <c r="BJ18" i="67"/>
  <c r="BJ11" i="67"/>
  <c r="BJ8" i="67"/>
  <c r="B45" i="65"/>
  <c r="I45" i="65" s="1"/>
  <c r="I47" i="65"/>
  <c r="G186" i="63"/>
  <c r="B186" i="63"/>
  <c r="G185" i="63"/>
  <c r="B185" i="63"/>
  <c r="G184" i="63"/>
  <c r="B184" i="63"/>
  <c r="G183" i="63"/>
  <c r="B183" i="63"/>
  <c r="G182" i="63"/>
  <c r="B182" i="63"/>
  <c r="G181" i="63"/>
  <c r="B181" i="63"/>
  <c r="G180" i="63"/>
  <c r="B180" i="63"/>
  <c r="G179" i="63"/>
  <c r="B179" i="63"/>
  <c r="G178" i="63"/>
  <c r="B178" i="63"/>
  <c r="G177" i="63"/>
  <c r="B177" i="63"/>
  <c r="G176" i="63"/>
  <c r="B176" i="63"/>
  <c r="G175" i="63"/>
  <c r="B175" i="63"/>
  <c r="G174" i="63"/>
  <c r="B174" i="63"/>
  <c r="G173" i="63"/>
  <c r="B173" i="63"/>
  <c r="G172" i="63"/>
  <c r="B172" i="63"/>
  <c r="G171" i="63"/>
  <c r="B171" i="63"/>
  <c r="G170" i="63"/>
  <c r="B170" i="63"/>
  <c r="G169" i="63"/>
  <c r="B169" i="63"/>
  <c r="G168" i="63"/>
  <c r="B168" i="63"/>
  <c r="G167" i="63"/>
  <c r="B167" i="63"/>
  <c r="G166" i="63"/>
  <c r="B166" i="63"/>
  <c r="G165" i="63"/>
  <c r="B165" i="63"/>
  <c r="G164" i="63"/>
  <c r="B164" i="63"/>
  <c r="G163" i="63"/>
  <c r="B163" i="63"/>
  <c r="G162" i="63"/>
  <c r="B162" i="63"/>
  <c r="G161" i="63"/>
  <c r="B161" i="63"/>
  <c r="G160" i="63"/>
  <c r="B160" i="63"/>
  <c r="G159" i="63"/>
  <c r="B159" i="63"/>
  <c r="G158" i="63"/>
  <c r="B158" i="63"/>
  <c r="G157" i="63"/>
  <c r="B157" i="63"/>
  <c r="G156" i="63"/>
  <c r="B156" i="63"/>
  <c r="G155" i="63"/>
  <c r="B155" i="63"/>
  <c r="G154" i="63"/>
  <c r="B154" i="63"/>
  <c r="G153" i="63"/>
  <c r="B153" i="63"/>
  <c r="G152" i="63"/>
  <c r="B152" i="63"/>
  <c r="G151" i="63"/>
  <c r="B151" i="63"/>
  <c r="G150" i="63"/>
  <c r="B150" i="63"/>
  <c r="G149" i="63"/>
  <c r="B149" i="63"/>
  <c r="G148" i="63"/>
  <c r="B148" i="63"/>
  <c r="G147" i="63"/>
  <c r="B147" i="63"/>
  <c r="G146" i="63"/>
  <c r="B146" i="63"/>
  <c r="G145" i="63"/>
  <c r="B145" i="63"/>
  <c r="G144" i="63"/>
  <c r="B144" i="63"/>
  <c r="G143" i="63"/>
  <c r="B143" i="63"/>
  <c r="G142" i="63"/>
  <c r="B142" i="63"/>
  <c r="G141" i="63"/>
  <c r="B141" i="63"/>
  <c r="G140" i="63"/>
  <c r="B140" i="63"/>
  <c r="G139" i="63"/>
  <c r="B139" i="63"/>
  <c r="G138" i="63"/>
  <c r="B138" i="63"/>
  <c r="G137" i="63"/>
  <c r="B137" i="63"/>
  <c r="G136" i="63"/>
  <c r="B136" i="63"/>
  <c r="G135" i="63"/>
  <c r="B135" i="63"/>
  <c r="G134" i="63"/>
  <c r="B134" i="63"/>
  <c r="G133" i="63"/>
  <c r="B133" i="63"/>
  <c r="G132" i="63"/>
  <c r="B132" i="63"/>
  <c r="G131" i="63"/>
  <c r="B131" i="63"/>
  <c r="G130" i="63"/>
  <c r="B130" i="63"/>
  <c r="G129" i="63"/>
  <c r="B129" i="63"/>
  <c r="G128" i="63"/>
  <c r="B128" i="63"/>
  <c r="G127" i="63"/>
  <c r="B127" i="63"/>
  <c r="G126" i="63"/>
  <c r="B126" i="63"/>
  <c r="G125" i="63"/>
  <c r="B125" i="63"/>
  <c r="G124" i="63"/>
  <c r="B124" i="63"/>
  <c r="G123" i="63"/>
  <c r="B123" i="63"/>
  <c r="G122" i="63"/>
  <c r="B122" i="63"/>
  <c r="G121" i="63"/>
  <c r="B121" i="63"/>
  <c r="G120" i="63"/>
  <c r="B120" i="63"/>
  <c r="G119" i="63"/>
  <c r="B119" i="63"/>
  <c r="G118" i="63"/>
  <c r="B118" i="63"/>
  <c r="G117" i="63"/>
  <c r="B117" i="63"/>
  <c r="G116" i="63"/>
  <c r="B116" i="63"/>
  <c r="G115" i="63"/>
  <c r="B115" i="63"/>
  <c r="G114" i="63"/>
  <c r="B114" i="63"/>
  <c r="G113" i="63"/>
  <c r="B113" i="63"/>
  <c r="G112" i="63"/>
  <c r="B112" i="63"/>
  <c r="G111" i="63"/>
  <c r="B111" i="63"/>
  <c r="G110" i="63"/>
  <c r="B110" i="63"/>
  <c r="G109" i="63"/>
  <c r="B109" i="63"/>
  <c r="G108" i="63"/>
  <c r="B108" i="63"/>
  <c r="G107" i="63"/>
  <c r="B107" i="63"/>
  <c r="G106" i="63"/>
  <c r="B106" i="63"/>
  <c r="G105" i="63"/>
  <c r="B105" i="63"/>
  <c r="G104" i="63"/>
  <c r="B104" i="63"/>
  <c r="G103" i="63"/>
  <c r="B103" i="63"/>
  <c r="G102" i="63"/>
  <c r="B102" i="63"/>
  <c r="G101" i="63"/>
  <c r="B101" i="63"/>
  <c r="G100" i="63"/>
  <c r="B100" i="63"/>
  <c r="G99" i="63"/>
  <c r="B99" i="63"/>
  <c r="G98" i="63"/>
  <c r="B98" i="63"/>
  <c r="G97" i="63"/>
  <c r="B97" i="63"/>
  <c r="G96" i="63"/>
  <c r="B96" i="63"/>
  <c r="G95" i="63"/>
  <c r="B95" i="63"/>
  <c r="G94" i="63"/>
  <c r="B94" i="63"/>
  <c r="G93" i="63"/>
  <c r="B93" i="63"/>
  <c r="G92" i="63"/>
  <c r="B92" i="63"/>
  <c r="G91" i="63"/>
  <c r="B91" i="63"/>
  <c r="G90" i="63"/>
  <c r="B90" i="63"/>
  <c r="G89" i="63"/>
  <c r="B89" i="63"/>
  <c r="G88" i="63"/>
  <c r="B88" i="63"/>
  <c r="G87" i="63"/>
  <c r="B87" i="63"/>
  <c r="G86" i="63"/>
  <c r="B86" i="63"/>
  <c r="G85" i="63"/>
  <c r="B85" i="63"/>
  <c r="G84" i="63"/>
  <c r="B84" i="63"/>
  <c r="G83" i="63"/>
  <c r="B83" i="63"/>
  <c r="G82" i="63"/>
  <c r="B82" i="63"/>
  <c r="G81" i="63"/>
  <c r="B81" i="63"/>
  <c r="G80" i="63"/>
  <c r="B80" i="63"/>
  <c r="G79" i="63"/>
  <c r="B79" i="63"/>
  <c r="G78" i="63"/>
  <c r="B78" i="63"/>
  <c r="G77" i="63"/>
  <c r="B77" i="63"/>
  <c r="G76" i="63"/>
  <c r="B76" i="63"/>
  <c r="G75" i="63"/>
  <c r="B75" i="63"/>
  <c r="G74" i="63"/>
  <c r="B74" i="63"/>
  <c r="G73" i="63"/>
  <c r="B73" i="63"/>
  <c r="G72" i="63"/>
  <c r="B72" i="63"/>
  <c r="G71" i="63"/>
  <c r="B71" i="63"/>
  <c r="G70" i="63"/>
  <c r="B70" i="63"/>
  <c r="G69" i="63"/>
  <c r="B69" i="63"/>
  <c r="G68" i="63"/>
  <c r="B68" i="63"/>
  <c r="G67" i="63"/>
  <c r="B67" i="63"/>
  <c r="G66" i="63"/>
  <c r="B66" i="63"/>
  <c r="G65" i="63"/>
  <c r="B65" i="63"/>
  <c r="G64" i="63"/>
  <c r="B64" i="63"/>
  <c r="G63" i="63"/>
  <c r="B63" i="63"/>
  <c r="G62" i="63"/>
  <c r="B62" i="63"/>
  <c r="G61" i="63"/>
  <c r="B61" i="63"/>
  <c r="G60" i="63"/>
  <c r="B60" i="63"/>
  <c r="G59" i="63"/>
  <c r="B59" i="63"/>
  <c r="G58" i="63"/>
  <c r="B58" i="63"/>
  <c r="G57" i="63"/>
  <c r="B57" i="63"/>
  <c r="G56" i="63"/>
  <c r="B56" i="63"/>
  <c r="G55" i="63"/>
  <c r="B55" i="63"/>
  <c r="G54" i="63"/>
  <c r="B54" i="63"/>
  <c r="G53" i="63"/>
  <c r="B53" i="63"/>
  <c r="G52" i="63"/>
  <c r="B52" i="63"/>
  <c r="G51" i="63"/>
  <c r="B51" i="63"/>
  <c r="G50" i="63"/>
  <c r="B50" i="63"/>
  <c r="G49" i="63"/>
  <c r="B49" i="63"/>
  <c r="G48" i="63"/>
  <c r="B48" i="63"/>
  <c r="G47" i="63"/>
  <c r="B47" i="63"/>
  <c r="G46" i="63"/>
  <c r="B46" i="63"/>
  <c r="G45" i="63"/>
  <c r="B45" i="63"/>
  <c r="G44" i="63"/>
  <c r="B44" i="63"/>
  <c r="G43" i="63"/>
  <c r="B43" i="63"/>
  <c r="G42" i="63"/>
  <c r="B42" i="63"/>
  <c r="G41" i="63"/>
  <c r="B41" i="63"/>
  <c r="G40" i="63"/>
  <c r="B40" i="63"/>
  <c r="G39" i="63"/>
  <c r="B39" i="63"/>
  <c r="G38" i="63"/>
  <c r="B38" i="63"/>
  <c r="G37" i="63"/>
  <c r="B37" i="63"/>
  <c r="G36" i="63"/>
  <c r="B36" i="63"/>
  <c r="G35" i="63"/>
  <c r="B35" i="63"/>
  <c r="G34" i="63"/>
  <c r="B34" i="63"/>
  <c r="G33" i="63"/>
  <c r="B33" i="63"/>
  <c r="G32" i="63"/>
  <c r="B32" i="63"/>
  <c r="G31" i="63"/>
  <c r="B31" i="63"/>
  <c r="G30" i="63"/>
  <c r="B30" i="63"/>
  <c r="G29" i="63"/>
  <c r="B29" i="63"/>
  <c r="G28" i="63"/>
  <c r="B28" i="63"/>
  <c r="G27" i="63"/>
  <c r="B27" i="63"/>
  <c r="G26" i="63"/>
  <c r="B26" i="63"/>
  <c r="G25" i="63"/>
  <c r="B25" i="63"/>
  <c r="G24" i="63"/>
  <c r="B24" i="63"/>
  <c r="G23" i="63"/>
  <c r="B23" i="63"/>
  <c r="G22" i="63"/>
  <c r="B22" i="63"/>
  <c r="J842" i="78"/>
  <c r="E842" i="78" l="1"/>
  <c r="D842" i="78"/>
  <c r="H842" i="78"/>
  <c r="C842" i="78"/>
  <c r="F842" i="78"/>
  <c r="G842" i="78"/>
  <c r="A843" i="78"/>
  <c r="B843" i="78" s="1"/>
  <c r="I843" i="78"/>
  <c r="P60" i="67"/>
  <c r="Q60" i="67" s="1"/>
  <c r="AA27" i="14"/>
  <c r="BC4" i="67"/>
  <c r="F296" i="14"/>
  <c r="T96" i="48"/>
  <c r="S96" i="48"/>
  <c r="R96" i="48"/>
  <c r="Q96" i="48"/>
  <c r="P96" i="48"/>
  <c r="O96" i="48"/>
  <c r="N96" i="48"/>
  <c r="M96" i="48"/>
  <c r="L96" i="48"/>
  <c r="K96" i="48"/>
  <c r="J96" i="48"/>
  <c r="I96" i="48"/>
  <c r="H96" i="48"/>
  <c r="G96" i="48"/>
  <c r="F96" i="48"/>
  <c r="T95" i="48"/>
  <c r="S95" i="48"/>
  <c r="R95" i="48"/>
  <c r="Q95" i="48"/>
  <c r="P95" i="48"/>
  <c r="O95" i="48"/>
  <c r="N95" i="48"/>
  <c r="M95" i="48"/>
  <c r="L95" i="48"/>
  <c r="K95" i="48"/>
  <c r="J95" i="48"/>
  <c r="I95" i="48"/>
  <c r="H95" i="48"/>
  <c r="G95" i="48"/>
  <c r="F95" i="48"/>
  <c r="T93" i="48"/>
  <c r="S93" i="48"/>
  <c r="R93" i="48"/>
  <c r="Q93" i="48"/>
  <c r="P93" i="48"/>
  <c r="O93" i="48"/>
  <c r="N93" i="48"/>
  <c r="M93" i="48"/>
  <c r="L93" i="48"/>
  <c r="K93" i="48"/>
  <c r="J93" i="48"/>
  <c r="I93" i="48"/>
  <c r="H93" i="48"/>
  <c r="G93" i="48"/>
  <c r="F93" i="48"/>
  <c r="T92" i="48"/>
  <c r="S92" i="48"/>
  <c r="R92" i="48"/>
  <c r="Q92" i="48"/>
  <c r="P92" i="48"/>
  <c r="O92" i="48"/>
  <c r="N92" i="48"/>
  <c r="M92" i="48"/>
  <c r="L92" i="48"/>
  <c r="K92" i="48"/>
  <c r="J92" i="48"/>
  <c r="I92" i="48"/>
  <c r="H92" i="48"/>
  <c r="G92" i="48"/>
  <c r="F92" i="48"/>
  <c r="T86" i="48"/>
  <c r="S86" i="48"/>
  <c r="R86" i="48"/>
  <c r="Q86" i="48"/>
  <c r="P86" i="48"/>
  <c r="O86" i="48"/>
  <c r="N86" i="48"/>
  <c r="M86" i="48"/>
  <c r="L86" i="48"/>
  <c r="K86" i="48"/>
  <c r="J86" i="48"/>
  <c r="I86" i="48"/>
  <c r="H86" i="48"/>
  <c r="G86" i="48"/>
  <c r="F86" i="48"/>
  <c r="T83" i="48"/>
  <c r="S83" i="48"/>
  <c r="R83" i="48"/>
  <c r="Q83" i="48"/>
  <c r="P83" i="48"/>
  <c r="O83" i="48"/>
  <c r="N83" i="48"/>
  <c r="M83" i="48"/>
  <c r="L83" i="48"/>
  <c r="K83" i="48"/>
  <c r="J83" i="48"/>
  <c r="I83" i="48"/>
  <c r="H83" i="48"/>
  <c r="G83" i="48"/>
  <c r="F83" i="48"/>
  <c r="T82" i="48"/>
  <c r="S82" i="48"/>
  <c r="R82" i="48"/>
  <c r="Q82" i="48"/>
  <c r="P82" i="48"/>
  <c r="O82" i="48"/>
  <c r="N82" i="48"/>
  <c r="M82" i="48"/>
  <c r="L82" i="48"/>
  <c r="K82" i="48"/>
  <c r="J82" i="48"/>
  <c r="I82" i="48"/>
  <c r="H82" i="48"/>
  <c r="G82" i="48"/>
  <c r="F82" i="48"/>
  <c r="T403" i="14"/>
  <c r="S403" i="14"/>
  <c r="R403" i="14"/>
  <c r="Q403" i="14"/>
  <c r="P403" i="14"/>
  <c r="O403" i="14"/>
  <c r="N403" i="14"/>
  <c r="M403" i="14"/>
  <c r="L403" i="14"/>
  <c r="K403" i="14"/>
  <c r="J403" i="14"/>
  <c r="I403" i="14"/>
  <c r="H403" i="14"/>
  <c r="G403" i="14"/>
  <c r="F403" i="14"/>
  <c r="T396" i="14"/>
  <c r="S396" i="14"/>
  <c r="R396" i="14"/>
  <c r="Q396" i="14"/>
  <c r="P396" i="14"/>
  <c r="O396" i="14"/>
  <c r="N396" i="14"/>
  <c r="M396" i="14"/>
  <c r="L396" i="14"/>
  <c r="K396" i="14"/>
  <c r="J396" i="14"/>
  <c r="I396" i="14"/>
  <c r="H396" i="14"/>
  <c r="G396" i="14"/>
  <c r="F396" i="14"/>
  <c r="T395" i="14"/>
  <c r="S395" i="14"/>
  <c r="R395" i="14"/>
  <c r="Q395" i="14"/>
  <c r="P395" i="14"/>
  <c r="O395" i="14"/>
  <c r="N395" i="14"/>
  <c r="M395" i="14"/>
  <c r="L395" i="14"/>
  <c r="K395" i="14"/>
  <c r="J395" i="14"/>
  <c r="I395" i="14"/>
  <c r="H395" i="14"/>
  <c r="G395" i="14"/>
  <c r="F395" i="14"/>
  <c r="T390" i="14"/>
  <c r="S390" i="14"/>
  <c r="R390" i="14"/>
  <c r="Q390" i="14"/>
  <c r="P390" i="14"/>
  <c r="O390" i="14"/>
  <c r="N390" i="14"/>
  <c r="M390" i="14"/>
  <c r="L390" i="14"/>
  <c r="K390" i="14"/>
  <c r="J390" i="14"/>
  <c r="I390" i="14"/>
  <c r="H390" i="14"/>
  <c r="G390" i="14"/>
  <c r="F390" i="14"/>
  <c r="T389" i="14"/>
  <c r="S389" i="14"/>
  <c r="R389" i="14"/>
  <c r="Q389" i="14"/>
  <c r="P389" i="14"/>
  <c r="O389" i="14"/>
  <c r="N389" i="14"/>
  <c r="M389" i="14"/>
  <c r="L389" i="14"/>
  <c r="K389" i="14"/>
  <c r="J389" i="14"/>
  <c r="I389" i="14"/>
  <c r="H389" i="14"/>
  <c r="G389" i="14"/>
  <c r="F389" i="14"/>
  <c r="T388" i="14"/>
  <c r="S388" i="14"/>
  <c r="R388" i="14"/>
  <c r="Q388" i="14"/>
  <c r="P388" i="14"/>
  <c r="O388" i="14"/>
  <c r="N388" i="14"/>
  <c r="M388" i="14"/>
  <c r="L388" i="14"/>
  <c r="K388" i="14"/>
  <c r="J388" i="14"/>
  <c r="I388" i="14"/>
  <c r="H388" i="14"/>
  <c r="G388" i="14"/>
  <c r="F388" i="14"/>
  <c r="T387" i="14"/>
  <c r="S387" i="14"/>
  <c r="R387" i="14"/>
  <c r="Q387" i="14"/>
  <c r="P387" i="14"/>
  <c r="O387" i="14"/>
  <c r="N387" i="14"/>
  <c r="M387" i="14"/>
  <c r="L387" i="14"/>
  <c r="K387" i="14"/>
  <c r="J387" i="14"/>
  <c r="I387" i="14"/>
  <c r="H387" i="14"/>
  <c r="G387" i="14"/>
  <c r="F387" i="14"/>
  <c r="T386" i="14"/>
  <c r="S386" i="14"/>
  <c r="R386" i="14"/>
  <c r="Q386" i="14"/>
  <c r="P386" i="14"/>
  <c r="O386" i="14"/>
  <c r="N386" i="14"/>
  <c r="M386" i="14"/>
  <c r="L386" i="14"/>
  <c r="K386" i="14"/>
  <c r="J386" i="14"/>
  <c r="I386" i="14"/>
  <c r="H386" i="14"/>
  <c r="G386" i="14"/>
  <c r="F386" i="14"/>
  <c r="T385" i="14"/>
  <c r="S385" i="14"/>
  <c r="R385" i="14"/>
  <c r="Q385" i="14"/>
  <c r="P385" i="14"/>
  <c r="O385" i="14"/>
  <c r="N385" i="14"/>
  <c r="M385" i="14"/>
  <c r="L385" i="14"/>
  <c r="K385" i="14"/>
  <c r="J385" i="14"/>
  <c r="I385" i="14"/>
  <c r="H385" i="14"/>
  <c r="G385" i="14"/>
  <c r="F385" i="14"/>
  <c r="T384" i="14"/>
  <c r="S384" i="14"/>
  <c r="R384" i="14"/>
  <c r="Q384" i="14"/>
  <c r="P384" i="14"/>
  <c r="O384" i="14"/>
  <c r="N384" i="14"/>
  <c r="M384" i="14"/>
  <c r="L384" i="14"/>
  <c r="K384" i="14"/>
  <c r="J384" i="14"/>
  <c r="I384" i="14"/>
  <c r="H384" i="14"/>
  <c r="G384" i="14"/>
  <c r="F384" i="14"/>
  <c r="T383" i="14"/>
  <c r="S383" i="14"/>
  <c r="R383" i="14"/>
  <c r="Q383" i="14"/>
  <c r="P383" i="14"/>
  <c r="O383" i="14"/>
  <c r="N383" i="14"/>
  <c r="M383" i="14"/>
  <c r="L383" i="14"/>
  <c r="K383" i="14"/>
  <c r="J383" i="14"/>
  <c r="I383" i="14"/>
  <c r="H383" i="14"/>
  <c r="G383" i="14"/>
  <c r="F383" i="14"/>
  <c r="T382" i="14"/>
  <c r="S382" i="14"/>
  <c r="R382" i="14"/>
  <c r="Q382" i="14"/>
  <c r="P382" i="14"/>
  <c r="O382" i="14"/>
  <c r="N382" i="14"/>
  <c r="M382" i="14"/>
  <c r="L382" i="14"/>
  <c r="K382" i="14"/>
  <c r="J382" i="14"/>
  <c r="I382" i="14"/>
  <c r="H382" i="14"/>
  <c r="G382" i="14"/>
  <c r="F382" i="14"/>
  <c r="T381" i="14"/>
  <c r="S381" i="14"/>
  <c r="R381" i="14"/>
  <c r="Q381" i="14"/>
  <c r="P381" i="14"/>
  <c r="O381" i="14"/>
  <c r="N381" i="14"/>
  <c r="M381" i="14"/>
  <c r="L381" i="14"/>
  <c r="K381" i="14"/>
  <c r="J381" i="14"/>
  <c r="I381" i="14"/>
  <c r="H381" i="14"/>
  <c r="G381" i="14"/>
  <c r="F381" i="14"/>
  <c r="T380" i="14"/>
  <c r="S380" i="14"/>
  <c r="R380" i="14"/>
  <c r="Q380" i="14"/>
  <c r="P380" i="14"/>
  <c r="O380" i="14"/>
  <c r="N380" i="14"/>
  <c r="M380" i="14"/>
  <c r="L380" i="14"/>
  <c r="K380" i="14"/>
  <c r="J380" i="14"/>
  <c r="I380" i="14"/>
  <c r="H380" i="14"/>
  <c r="G380" i="14"/>
  <c r="F380" i="14"/>
  <c r="T379" i="14"/>
  <c r="S379" i="14"/>
  <c r="R379" i="14"/>
  <c r="Q379" i="14"/>
  <c r="P379" i="14"/>
  <c r="O379" i="14"/>
  <c r="N379" i="14"/>
  <c r="M379" i="14"/>
  <c r="L379" i="14"/>
  <c r="K379" i="14"/>
  <c r="J379" i="14"/>
  <c r="I379" i="14"/>
  <c r="H379" i="14"/>
  <c r="G379" i="14"/>
  <c r="F379" i="14"/>
  <c r="T378" i="14"/>
  <c r="S378" i="14"/>
  <c r="R378" i="14"/>
  <c r="Q378" i="14"/>
  <c r="P378" i="14"/>
  <c r="O378" i="14"/>
  <c r="N378" i="14"/>
  <c r="M378" i="14"/>
  <c r="L378" i="14"/>
  <c r="K378" i="14"/>
  <c r="J378" i="14"/>
  <c r="I378" i="14"/>
  <c r="H378" i="14"/>
  <c r="G378" i="14"/>
  <c r="F378" i="14"/>
  <c r="T370" i="14"/>
  <c r="S370" i="14"/>
  <c r="R370" i="14"/>
  <c r="Q370" i="14"/>
  <c r="P370" i="14"/>
  <c r="O370" i="14"/>
  <c r="N370" i="14"/>
  <c r="M370" i="14"/>
  <c r="L370" i="14"/>
  <c r="K370" i="14"/>
  <c r="J370" i="14"/>
  <c r="I370" i="14"/>
  <c r="H370" i="14"/>
  <c r="G370" i="14"/>
  <c r="F370" i="14"/>
  <c r="T363" i="14"/>
  <c r="S363" i="14"/>
  <c r="R363" i="14"/>
  <c r="Q363" i="14"/>
  <c r="P363" i="14"/>
  <c r="O363" i="14"/>
  <c r="N363" i="14"/>
  <c r="M363" i="14"/>
  <c r="L363" i="14"/>
  <c r="K363" i="14"/>
  <c r="J363" i="14"/>
  <c r="I363" i="14"/>
  <c r="H363" i="14"/>
  <c r="G363" i="14"/>
  <c r="F363" i="14"/>
  <c r="T362" i="14"/>
  <c r="S362" i="14"/>
  <c r="R362" i="14"/>
  <c r="Q362" i="14"/>
  <c r="P362" i="14"/>
  <c r="O362" i="14"/>
  <c r="N362" i="14"/>
  <c r="M362" i="14"/>
  <c r="L362" i="14"/>
  <c r="K362" i="14"/>
  <c r="J362" i="14"/>
  <c r="I362" i="14"/>
  <c r="H362" i="14"/>
  <c r="G362" i="14"/>
  <c r="F362" i="14"/>
  <c r="T357" i="14"/>
  <c r="S357" i="14"/>
  <c r="R357" i="14"/>
  <c r="Q357" i="14"/>
  <c r="P357" i="14"/>
  <c r="O357" i="14"/>
  <c r="N357" i="14"/>
  <c r="M357" i="14"/>
  <c r="L357" i="14"/>
  <c r="K357" i="14"/>
  <c r="J357" i="14"/>
  <c r="I357" i="14"/>
  <c r="H357" i="14"/>
  <c r="G357" i="14"/>
  <c r="F357" i="14"/>
  <c r="T356" i="14"/>
  <c r="S356" i="14"/>
  <c r="R356" i="14"/>
  <c r="Q356" i="14"/>
  <c r="P356" i="14"/>
  <c r="O356" i="14"/>
  <c r="N356" i="14"/>
  <c r="M356" i="14"/>
  <c r="L356" i="14"/>
  <c r="K356" i="14"/>
  <c r="J356" i="14"/>
  <c r="I356" i="14"/>
  <c r="H356" i="14"/>
  <c r="G356" i="14"/>
  <c r="F356" i="14"/>
  <c r="T355" i="14"/>
  <c r="S355" i="14"/>
  <c r="R355" i="14"/>
  <c r="Q355" i="14"/>
  <c r="P355" i="14"/>
  <c r="O355" i="14"/>
  <c r="N355" i="14"/>
  <c r="M355" i="14"/>
  <c r="L355" i="14"/>
  <c r="K355" i="14"/>
  <c r="J355" i="14"/>
  <c r="I355" i="14"/>
  <c r="H355" i="14"/>
  <c r="G355" i="14"/>
  <c r="F355" i="14"/>
  <c r="T354" i="14"/>
  <c r="S354" i="14"/>
  <c r="R354" i="14"/>
  <c r="Q354" i="14"/>
  <c r="P354" i="14"/>
  <c r="O354" i="14"/>
  <c r="N354" i="14"/>
  <c r="M354" i="14"/>
  <c r="L354" i="14"/>
  <c r="K354" i="14"/>
  <c r="J354" i="14"/>
  <c r="I354" i="14"/>
  <c r="H354" i="14"/>
  <c r="G354" i="14"/>
  <c r="F354" i="14"/>
  <c r="T353" i="14"/>
  <c r="S353" i="14"/>
  <c r="R353" i="14"/>
  <c r="Q353" i="14"/>
  <c r="P353" i="14"/>
  <c r="O353" i="14"/>
  <c r="N353" i="14"/>
  <c r="M353" i="14"/>
  <c r="L353" i="14"/>
  <c r="K353" i="14"/>
  <c r="J353" i="14"/>
  <c r="I353" i="14"/>
  <c r="H353" i="14"/>
  <c r="G353" i="14"/>
  <c r="F353" i="14"/>
  <c r="T352" i="14"/>
  <c r="S352" i="14"/>
  <c r="R352" i="14"/>
  <c r="Q352" i="14"/>
  <c r="P352" i="14"/>
  <c r="O352" i="14"/>
  <c r="N352" i="14"/>
  <c r="M352" i="14"/>
  <c r="L352" i="14"/>
  <c r="K352" i="14"/>
  <c r="J352" i="14"/>
  <c r="I352" i="14"/>
  <c r="H352" i="14"/>
  <c r="G352" i="14"/>
  <c r="F352" i="14"/>
  <c r="T351" i="14"/>
  <c r="S351" i="14"/>
  <c r="R351" i="14"/>
  <c r="Q351" i="14"/>
  <c r="P351" i="14"/>
  <c r="O351" i="14"/>
  <c r="N351" i="14"/>
  <c r="M351" i="14"/>
  <c r="L351" i="14"/>
  <c r="K351" i="14"/>
  <c r="J351" i="14"/>
  <c r="I351" i="14"/>
  <c r="H351" i="14"/>
  <c r="G351" i="14"/>
  <c r="F351" i="14"/>
  <c r="T350" i="14"/>
  <c r="S350" i="14"/>
  <c r="R350" i="14"/>
  <c r="Q350" i="14"/>
  <c r="P350" i="14"/>
  <c r="O350" i="14"/>
  <c r="N350" i="14"/>
  <c r="M350" i="14"/>
  <c r="L350" i="14"/>
  <c r="K350" i="14"/>
  <c r="J350" i="14"/>
  <c r="I350" i="14"/>
  <c r="H350" i="14"/>
  <c r="G350" i="14"/>
  <c r="F350" i="14"/>
  <c r="T349" i="14"/>
  <c r="S349" i="14"/>
  <c r="R349" i="14"/>
  <c r="Q349" i="14"/>
  <c r="P349" i="14"/>
  <c r="O349" i="14"/>
  <c r="N349" i="14"/>
  <c r="M349" i="14"/>
  <c r="L349" i="14"/>
  <c r="K349" i="14"/>
  <c r="J349" i="14"/>
  <c r="I349" i="14"/>
  <c r="H349" i="14"/>
  <c r="G349" i="14"/>
  <c r="F349" i="14"/>
  <c r="T348" i="14"/>
  <c r="S348" i="14"/>
  <c r="R348" i="14"/>
  <c r="Q348" i="14"/>
  <c r="P348" i="14"/>
  <c r="O348" i="14"/>
  <c r="N348" i="14"/>
  <c r="M348" i="14"/>
  <c r="L348" i="14"/>
  <c r="K348" i="14"/>
  <c r="J348" i="14"/>
  <c r="I348" i="14"/>
  <c r="H348" i="14"/>
  <c r="G348" i="14"/>
  <c r="F348" i="14"/>
  <c r="T347" i="14"/>
  <c r="S347" i="14"/>
  <c r="R347" i="14"/>
  <c r="Q347" i="14"/>
  <c r="P347" i="14"/>
  <c r="O347" i="14"/>
  <c r="N347" i="14"/>
  <c r="M347" i="14"/>
  <c r="L347" i="14"/>
  <c r="K347" i="14"/>
  <c r="J347" i="14"/>
  <c r="I347" i="14"/>
  <c r="H347" i="14"/>
  <c r="G347" i="14"/>
  <c r="F347" i="14"/>
  <c r="T346" i="14"/>
  <c r="S346" i="14"/>
  <c r="R346" i="14"/>
  <c r="Q346" i="14"/>
  <c r="P346" i="14"/>
  <c r="O346" i="14"/>
  <c r="N346" i="14"/>
  <c r="M346" i="14"/>
  <c r="L346" i="14"/>
  <c r="K346" i="14"/>
  <c r="J346" i="14"/>
  <c r="I346" i="14"/>
  <c r="H346" i="14"/>
  <c r="G346" i="14"/>
  <c r="F346" i="14"/>
  <c r="T345" i="14"/>
  <c r="S345" i="14"/>
  <c r="R345" i="14"/>
  <c r="Q345" i="14"/>
  <c r="P345" i="14"/>
  <c r="O345" i="14"/>
  <c r="N345" i="14"/>
  <c r="M345" i="14"/>
  <c r="L345" i="14"/>
  <c r="K345" i="14"/>
  <c r="J345" i="14"/>
  <c r="I345" i="14"/>
  <c r="H345" i="14"/>
  <c r="G345" i="14"/>
  <c r="F345" i="14"/>
  <c r="T337" i="14"/>
  <c r="S337" i="14"/>
  <c r="R337" i="14"/>
  <c r="Q337" i="14"/>
  <c r="P337" i="14"/>
  <c r="O337" i="14"/>
  <c r="N337" i="14"/>
  <c r="M337" i="14"/>
  <c r="L337" i="14"/>
  <c r="K337" i="14"/>
  <c r="J337" i="14"/>
  <c r="I337" i="14"/>
  <c r="H337" i="14"/>
  <c r="G337" i="14"/>
  <c r="F337" i="14"/>
  <c r="T330" i="14"/>
  <c r="S330" i="14"/>
  <c r="R330" i="14"/>
  <c r="Q330" i="14"/>
  <c r="P330" i="14"/>
  <c r="O330" i="14"/>
  <c r="N330" i="14"/>
  <c r="M330" i="14"/>
  <c r="L330" i="14"/>
  <c r="K330" i="14"/>
  <c r="J330" i="14"/>
  <c r="I330" i="14"/>
  <c r="H330" i="14"/>
  <c r="G330" i="14"/>
  <c r="F330" i="14"/>
  <c r="T329" i="14"/>
  <c r="S329" i="14"/>
  <c r="R329" i="14"/>
  <c r="Q329" i="14"/>
  <c r="P329" i="14"/>
  <c r="O329" i="14"/>
  <c r="N329" i="14"/>
  <c r="M329" i="14"/>
  <c r="L329" i="14"/>
  <c r="K329" i="14"/>
  <c r="J329" i="14"/>
  <c r="I329" i="14"/>
  <c r="H329" i="14"/>
  <c r="G329" i="14"/>
  <c r="F329" i="14"/>
  <c r="T324" i="14"/>
  <c r="S324" i="14"/>
  <c r="R324" i="14"/>
  <c r="Q324" i="14"/>
  <c r="P324" i="14"/>
  <c r="O324" i="14"/>
  <c r="N324" i="14"/>
  <c r="M324" i="14"/>
  <c r="L324" i="14"/>
  <c r="K324" i="14"/>
  <c r="J324" i="14"/>
  <c r="I324" i="14"/>
  <c r="H324" i="14"/>
  <c r="G324" i="14"/>
  <c r="F324" i="14"/>
  <c r="T323" i="14"/>
  <c r="S323" i="14"/>
  <c r="R323" i="14"/>
  <c r="Q323" i="14"/>
  <c r="P323" i="14"/>
  <c r="O323" i="14"/>
  <c r="N323" i="14"/>
  <c r="M323" i="14"/>
  <c r="L323" i="14"/>
  <c r="K323" i="14"/>
  <c r="J323" i="14"/>
  <c r="I323" i="14"/>
  <c r="H323" i="14"/>
  <c r="G323" i="14"/>
  <c r="F323" i="14"/>
  <c r="T322" i="14"/>
  <c r="S322" i="14"/>
  <c r="R322" i="14"/>
  <c r="Q322" i="14"/>
  <c r="P322" i="14"/>
  <c r="O322" i="14"/>
  <c r="N322" i="14"/>
  <c r="M322" i="14"/>
  <c r="L322" i="14"/>
  <c r="K322" i="14"/>
  <c r="J322" i="14"/>
  <c r="I322" i="14"/>
  <c r="H322" i="14"/>
  <c r="G322" i="14"/>
  <c r="F322" i="14"/>
  <c r="T321" i="14"/>
  <c r="S321" i="14"/>
  <c r="R321" i="14"/>
  <c r="Q321" i="14"/>
  <c r="P321" i="14"/>
  <c r="O321" i="14"/>
  <c r="N321" i="14"/>
  <c r="M321" i="14"/>
  <c r="L321" i="14"/>
  <c r="K321" i="14"/>
  <c r="J321" i="14"/>
  <c r="I321" i="14"/>
  <c r="H321" i="14"/>
  <c r="G321" i="14"/>
  <c r="F321" i="14"/>
  <c r="T320" i="14"/>
  <c r="S320" i="14"/>
  <c r="R320" i="14"/>
  <c r="Q320" i="14"/>
  <c r="P320" i="14"/>
  <c r="O320" i="14"/>
  <c r="N320" i="14"/>
  <c r="M320" i="14"/>
  <c r="L320" i="14"/>
  <c r="K320" i="14"/>
  <c r="J320" i="14"/>
  <c r="I320" i="14"/>
  <c r="H320" i="14"/>
  <c r="G320" i="14"/>
  <c r="F320" i="14"/>
  <c r="T319" i="14"/>
  <c r="S319" i="14"/>
  <c r="R319" i="14"/>
  <c r="Q319" i="14"/>
  <c r="P319" i="14"/>
  <c r="O319" i="14"/>
  <c r="N319" i="14"/>
  <c r="M319" i="14"/>
  <c r="L319" i="14"/>
  <c r="K319" i="14"/>
  <c r="J319" i="14"/>
  <c r="I319" i="14"/>
  <c r="H319" i="14"/>
  <c r="G319" i="14"/>
  <c r="F319" i="14"/>
  <c r="T318" i="14"/>
  <c r="S318" i="14"/>
  <c r="R318" i="14"/>
  <c r="Q318" i="14"/>
  <c r="P318" i="14"/>
  <c r="O318" i="14"/>
  <c r="N318" i="14"/>
  <c r="M318" i="14"/>
  <c r="L318" i="14"/>
  <c r="K318" i="14"/>
  <c r="J318" i="14"/>
  <c r="I318" i="14"/>
  <c r="H318" i="14"/>
  <c r="G318" i="14"/>
  <c r="F318" i="14"/>
  <c r="T317" i="14"/>
  <c r="S317" i="14"/>
  <c r="R317" i="14"/>
  <c r="Q317" i="14"/>
  <c r="P317" i="14"/>
  <c r="O317" i="14"/>
  <c r="N317" i="14"/>
  <c r="M317" i="14"/>
  <c r="L317" i="14"/>
  <c r="K317" i="14"/>
  <c r="J317" i="14"/>
  <c r="I317" i="14"/>
  <c r="H317" i="14"/>
  <c r="G317" i="14"/>
  <c r="F317" i="14"/>
  <c r="T316" i="14"/>
  <c r="S316" i="14"/>
  <c r="R316" i="14"/>
  <c r="Q316" i="14"/>
  <c r="P316" i="14"/>
  <c r="O316" i="14"/>
  <c r="N316" i="14"/>
  <c r="M316" i="14"/>
  <c r="L316" i="14"/>
  <c r="K316" i="14"/>
  <c r="J316" i="14"/>
  <c r="I316" i="14"/>
  <c r="H316" i="14"/>
  <c r="G316" i="14"/>
  <c r="F316" i="14"/>
  <c r="T315" i="14"/>
  <c r="S315" i="14"/>
  <c r="R315" i="14"/>
  <c r="Q315" i="14"/>
  <c r="P315" i="14"/>
  <c r="O315" i="14"/>
  <c r="N315" i="14"/>
  <c r="M315" i="14"/>
  <c r="L315" i="14"/>
  <c r="K315" i="14"/>
  <c r="J315" i="14"/>
  <c r="I315" i="14"/>
  <c r="H315" i="14"/>
  <c r="G315" i="14"/>
  <c r="F315" i="14"/>
  <c r="T314" i="14"/>
  <c r="S314" i="14"/>
  <c r="R314" i="14"/>
  <c r="Q314" i="14"/>
  <c r="P314" i="14"/>
  <c r="O314" i="14"/>
  <c r="N314" i="14"/>
  <c r="M314" i="14"/>
  <c r="L314" i="14"/>
  <c r="K314" i="14"/>
  <c r="J314" i="14"/>
  <c r="I314" i="14"/>
  <c r="H314" i="14"/>
  <c r="G314" i="14"/>
  <c r="F314" i="14"/>
  <c r="T313" i="14"/>
  <c r="S313" i="14"/>
  <c r="R313" i="14"/>
  <c r="Q313" i="14"/>
  <c r="P313" i="14"/>
  <c r="O313" i="14"/>
  <c r="N313" i="14"/>
  <c r="M313" i="14"/>
  <c r="L313" i="14"/>
  <c r="K313" i="14"/>
  <c r="J313" i="14"/>
  <c r="I313" i="14"/>
  <c r="H313" i="14"/>
  <c r="G313" i="14"/>
  <c r="F313" i="14"/>
  <c r="T312" i="14"/>
  <c r="S312" i="14"/>
  <c r="R312" i="14"/>
  <c r="Q312" i="14"/>
  <c r="P312" i="14"/>
  <c r="O312" i="14"/>
  <c r="N312" i="14"/>
  <c r="M312" i="14"/>
  <c r="L312" i="14"/>
  <c r="K312" i="14"/>
  <c r="J312" i="14"/>
  <c r="I312" i="14"/>
  <c r="H312" i="14"/>
  <c r="G312" i="14"/>
  <c r="F312" i="14"/>
  <c r="G223" i="19"/>
  <c r="H223" i="19"/>
  <c r="I223" i="19"/>
  <c r="J223" i="19"/>
  <c r="K223" i="19"/>
  <c r="L223" i="19"/>
  <c r="M223" i="19"/>
  <c r="N223" i="19"/>
  <c r="O223" i="19"/>
  <c r="P223" i="19"/>
  <c r="Q223" i="19"/>
  <c r="R223" i="19"/>
  <c r="S223" i="19"/>
  <c r="T223" i="19"/>
  <c r="G224" i="19"/>
  <c r="H224" i="19"/>
  <c r="I224" i="19"/>
  <c r="J224" i="19"/>
  <c r="K224" i="19"/>
  <c r="L224" i="19"/>
  <c r="M224" i="19"/>
  <c r="N224" i="19"/>
  <c r="O224" i="19"/>
  <c r="P224" i="19"/>
  <c r="Q224" i="19"/>
  <c r="R224" i="19"/>
  <c r="S224" i="19"/>
  <c r="T224" i="19"/>
  <c r="G225" i="19"/>
  <c r="H225" i="19"/>
  <c r="I225" i="19"/>
  <c r="J225" i="19"/>
  <c r="K225" i="19"/>
  <c r="L225" i="19"/>
  <c r="M225" i="19"/>
  <c r="N225" i="19"/>
  <c r="O225" i="19"/>
  <c r="P225" i="19"/>
  <c r="Q225" i="19"/>
  <c r="R225" i="19"/>
  <c r="S225" i="19"/>
  <c r="T225" i="19"/>
  <c r="F223" i="19"/>
  <c r="F224" i="19"/>
  <c r="F225" i="19"/>
  <c r="G213" i="19"/>
  <c r="H213" i="19"/>
  <c r="I213" i="19"/>
  <c r="J213" i="19"/>
  <c r="K213" i="19"/>
  <c r="L213" i="19"/>
  <c r="M213" i="19"/>
  <c r="N213" i="19"/>
  <c r="O213" i="19"/>
  <c r="P213" i="19"/>
  <c r="Q213" i="19"/>
  <c r="R213" i="19"/>
  <c r="S213" i="19"/>
  <c r="T213" i="19"/>
  <c r="F213" i="19"/>
  <c r="J843" i="78"/>
  <c r="A844" i="78" l="1"/>
  <c r="B844" i="78" s="1"/>
  <c r="I844" i="78"/>
  <c r="F843" i="78"/>
  <c r="G843" i="78"/>
  <c r="C843" i="78"/>
  <c r="D843" i="78"/>
  <c r="H843" i="78"/>
  <c r="E843" i="78"/>
  <c r="G190" i="47"/>
  <c r="H190" i="47"/>
  <c r="I190" i="47"/>
  <c r="J190" i="47"/>
  <c r="K190" i="47"/>
  <c r="L190" i="47"/>
  <c r="M190" i="47"/>
  <c r="N190" i="47"/>
  <c r="O190" i="47"/>
  <c r="P190" i="47"/>
  <c r="Q190" i="47"/>
  <c r="R190" i="47"/>
  <c r="S190" i="47"/>
  <c r="T190" i="47"/>
  <c r="S191" i="47"/>
  <c r="F190" i="47"/>
  <c r="J844" i="78"/>
  <c r="I845" i="78" l="1"/>
  <c r="A845" i="78"/>
  <c r="B845" i="78" s="1"/>
  <c r="F844" i="78"/>
  <c r="E844" i="78"/>
  <c r="G844" i="78"/>
  <c r="D844" i="78"/>
  <c r="H844" i="78"/>
  <c r="C844" i="78"/>
  <c r="R191" i="47"/>
  <c r="Q191" i="47"/>
  <c r="P191" i="47"/>
  <c r="J845" i="78"/>
  <c r="D845" i="78" l="1"/>
  <c r="E845" i="78"/>
  <c r="F845" i="78"/>
  <c r="G845" i="78"/>
  <c r="H845" i="78"/>
  <c r="C845" i="78"/>
  <c r="A846" i="78"/>
  <c r="B846" i="78" s="1"/>
  <c r="I846" i="78"/>
  <c r="S51" i="47"/>
  <c r="S181" i="47" s="1"/>
  <c r="R51" i="47"/>
  <c r="R181" i="47" s="1"/>
  <c r="N51" i="47"/>
  <c r="N181" i="47" s="1"/>
  <c r="J51" i="47"/>
  <c r="J181" i="47" s="1"/>
  <c r="F51" i="47"/>
  <c r="F181" i="47" s="1"/>
  <c r="S45" i="47"/>
  <c r="S175" i="47" s="1"/>
  <c r="S39" i="47"/>
  <c r="S169" i="47" s="1"/>
  <c r="W39" i="47"/>
  <c r="T39" i="47"/>
  <c r="T169" i="47" s="1"/>
  <c r="R45" i="47"/>
  <c r="R175" i="47" s="1"/>
  <c r="Q39" i="47"/>
  <c r="Q169" i="47" s="1"/>
  <c r="P39" i="47"/>
  <c r="P169" i="47" s="1"/>
  <c r="O39" i="47"/>
  <c r="O169" i="47" s="1"/>
  <c r="N39" i="47"/>
  <c r="N169" i="47" s="1"/>
  <c r="M39" i="47"/>
  <c r="M169" i="47" s="1"/>
  <c r="L39" i="47"/>
  <c r="L169" i="47" s="1"/>
  <c r="K39" i="47"/>
  <c r="K169" i="47" s="1"/>
  <c r="J45" i="47"/>
  <c r="J175" i="47" s="1"/>
  <c r="I39" i="47"/>
  <c r="I169" i="47" s="1"/>
  <c r="H39" i="47"/>
  <c r="H169" i="47" s="1"/>
  <c r="G39" i="47"/>
  <c r="G169" i="47" s="1"/>
  <c r="F39" i="47"/>
  <c r="F169" i="47" s="1"/>
  <c r="J846" i="78"/>
  <c r="A847" i="78" l="1"/>
  <c r="B847" i="78" s="1"/>
  <c r="I847" i="78"/>
  <c r="D846" i="78"/>
  <c r="E846" i="78"/>
  <c r="F846" i="78"/>
  <c r="H846" i="78"/>
  <c r="C846" i="78"/>
  <c r="G846" i="78"/>
  <c r="G51" i="47"/>
  <c r="G181" i="47" s="1"/>
  <c r="K51" i="47"/>
  <c r="K181" i="47" s="1"/>
  <c r="O51" i="47"/>
  <c r="O181" i="47" s="1"/>
  <c r="H51" i="47"/>
  <c r="H181" i="47" s="1"/>
  <c r="L51" i="47"/>
  <c r="L181" i="47" s="1"/>
  <c r="P51" i="47"/>
  <c r="P181" i="47" s="1"/>
  <c r="T51" i="47"/>
  <c r="T181" i="47" s="1"/>
  <c r="I51" i="47"/>
  <c r="I181" i="47" s="1"/>
  <c r="M51" i="47"/>
  <c r="M181" i="47" s="1"/>
  <c r="Q51" i="47"/>
  <c r="Q181" i="47" s="1"/>
  <c r="W51" i="47"/>
  <c r="F45" i="47"/>
  <c r="F175" i="47" s="1"/>
  <c r="N45" i="47"/>
  <c r="N175" i="47" s="1"/>
  <c r="G45" i="47"/>
  <c r="G175" i="47" s="1"/>
  <c r="K45" i="47"/>
  <c r="K175" i="47" s="1"/>
  <c r="O45" i="47"/>
  <c r="O175" i="47" s="1"/>
  <c r="J39" i="47"/>
  <c r="J169" i="47" s="1"/>
  <c r="R39" i="47"/>
  <c r="R169" i="47" s="1"/>
  <c r="H45" i="47"/>
  <c r="H175" i="47" s="1"/>
  <c r="L45" i="47"/>
  <c r="L175" i="47" s="1"/>
  <c r="P45" i="47"/>
  <c r="P175" i="47" s="1"/>
  <c r="T45" i="47"/>
  <c r="T175" i="47" s="1"/>
  <c r="I45" i="47"/>
  <c r="I175" i="47" s="1"/>
  <c r="M45" i="47"/>
  <c r="M175" i="47" s="1"/>
  <c r="Q45" i="47"/>
  <c r="Q175" i="47" s="1"/>
  <c r="W45" i="47"/>
  <c r="J847" i="78"/>
  <c r="I848" i="78" l="1"/>
  <c r="A848" i="78"/>
  <c r="B848" i="78" s="1"/>
  <c r="G847" i="78"/>
  <c r="H847" i="78"/>
  <c r="E847" i="78"/>
  <c r="D847" i="78"/>
  <c r="F847" i="78"/>
  <c r="C847" i="78"/>
  <c r="G279" i="14"/>
  <c r="H279" i="14"/>
  <c r="I279" i="14"/>
  <c r="J279" i="14"/>
  <c r="K279" i="14"/>
  <c r="L279" i="14"/>
  <c r="M279" i="14"/>
  <c r="N279" i="14"/>
  <c r="O279" i="14"/>
  <c r="P279" i="14"/>
  <c r="Q279" i="14"/>
  <c r="R279" i="14"/>
  <c r="S279" i="14"/>
  <c r="T279" i="14"/>
  <c r="G280" i="14"/>
  <c r="H280" i="14"/>
  <c r="I280" i="14"/>
  <c r="J280" i="14"/>
  <c r="K280" i="14"/>
  <c r="L280" i="14"/>
  <c r="M280" i="14"/>
  <c r="N280" i="14"/>
  <c r="O280" i="14"/>
  <c r="P280" i="14"/>
  <c r="Q280" i="14"/>
  <c r="R280" i="14"/>
  <c r="S280" i="14"/>
  <c r="T280" i="14"/>
  <c r="G281" i="14"/>
  <c r="H281" i="14"/>
  <c r="I281" i="14"/>
  <c r="J281" i="14"/>
  <c r="K281" i="14"/>
  <c r="L281" i="14"/>
  <c r="M281" i="14"/>
  <c r="N281" i="14"/>
  <c r="O281" i="14"/>
  <c r="P281" i="14"/>
  <c r="Q281" i="14"/>
  <c r="R281" i="14"/>
  <c r="S281" i="14"/>
  <c r="T281" i="14"/>
  <c r="G282" i="14"/>
  <c r="H282" i="14"/>
  <c r="I282" i="14"/>
  <c r="J282" i="14"/>
  <c r="K282" i="14"/>
  <c r="L282" i="14"/>
  <c r="M282" i="14"/>
  <c r="N282" i="14"/>
  <c r="O282" i="14"/>
  <c r="P282" i="14"/>
  <c r="Q282" i="14"/>
  <c r="R282" i="14"/>
  <c r="S282" i="14"/>
  <c r="T282" i="14"/>
  <c r="G283" i="14"/>
  <c r="H283" i="14"/>
  <c r="I283" i="14"/>
  <c r="J283" i="14"/>
  <c r="K283" i="14"/>
  <c r="L283" i="14"/>
  <c r="M283" i="14"/>
  <c r="N283" i="14"/>
  <c r="O283" i="14"/>
  <c r="P283" i="14"/>
  <c r="Q283" i="14"/>
  <c r="R283" i="14"/>
  <c r="S283" i="14"/>
  <c r="T283" i="14"/>
  <c r="G284" i="14"/>
  <c r="H284" i="14"/>
  <c r="I284" i="14"/>
  <c r="J284" i="14"/>
  <c r="K284" i="14"/>
  <c r="L284" i="14"/>
  <c r="M284" i="14"/>
  <c r="N284" i="14"/>
  <c r="O284" i="14"/>
  <c r="P284" i="14"/>
  <c r="Q284" i="14"/>
  <c r="R284" i="14"/>
  <c r="S284" i="14"/>
  <c r="T284" i="14"/>
  <c r="G285" i="14"/>
  <c r="H285" i="14"/>
  <c r="I285" i="14"/>
  <c r="J285" i="14"/>
  <c r="K285" i="14"/>
  <c r="L285" i="14"/>
  <c r="M285" i="14"/>
  <c r="N285" i="14"/>
  <c r="O285" i="14"/>
  <c r="P285" i="14"/>
  <c r="Q285" i="14"/>
  <c r="R285" i="14"/>
  <c r="S285" i="14"/>
  <c r="T285" i="14"/>
  <c r="G286" i="14"/>
  <c r="H286" i="14"/>
  <c r="I286" i="14"/>
  <c r="J286" i="14"/>
  <c r="K286" i="14"/>
  <c r="L286" i="14"/>
  <c r="M286" i="14"/>
  <c r="N286" i="14"/>
  <c r="O286" i="14"/>
  <c r="P286" i="14"/>
  <c r="Q286" i="14"/>
  <c r="R286" i="14"/>
  <c r="S286" i="14"/>
  <c r="T286" i="14"/>
  <c r="G287" i="14"/>
  <c r="H287" i="14"/>
  <c r="I287" i="14"/>
  <c r="J287" i="14"/>
  <c r="K287" i="14"/>
  <c r="L287" i="14"/>
  <c r="M287" i="14"/>
  <c r="N287" i="14"/>
  <c r="O287" i="14"/>
  <c r="P287" i="14"/>
  <c r="Q287" i="14"/>
  <c r="R287" i="14"/>
  <c r="S287" i="14"/>
  <c r="T287" i="14"/>
  <c r="G288" i="14"/>
  <c r="H288" i="14"/>
  <c r="I288" i="14"/>
  <c r="J288" i="14"/>
  <c r="K288" i="14"/>
  <c r="L288" i="14"/>
  <c r="M288" i="14"/>
  <c r="N288" i="14"/>
  <c r="O288" i="14"/>
  <c r="P288" i="14"/>
  <c r="Q288" i="14"/>
  <c r="R288" i="14"/>
  <c r="S288" i="14"/>
  <c r="T288" i="14"/>
  <c r="G289" i="14"/>
  <c r="H289" i="14"/>
  <c r="I289" i="14"/>
  <c r="J289" i="14"/>
  <c r="K289" i="14"/>
  <c r="L289" i="14"/>
  <c r="M289" i="14"/>
  <c r="N289" i="14"/>
  <c r="O289" i="14"/>
  <c r="P289" i="14"/>
  <c r="Q289" i="14"/>
  <c r="R289" i="14"/>
  <c r="S289" i="14"/>
  <c r="T289" i="14"/>
  <c r="G290" i="14"/>
  <c r="H290" i="14"/>
  <c r="I290" i="14"/>
  <c r="J290" i="14"/>
  <c r="K290" i="14"/>
  <c r="L290" i="14"/>
  <c r="M290" i="14"/>
  <c r="N290" i="14"/>
  <c r="O290" i="14"/>
  <c r="P290" i="14"/>
  <c r="Q290" i="14"/>
  <c r="R290" i="14"/>
  <c r="S290" i="14"/>
  <c r="T290" i="14"/>
  <c r="G291" i="14"/>
  <c r="H291" i="14"/>
  <c r="I291" i="14"/>
  <c r="J291" i="14"/>
  <c r="K291" i="14"/>
  <c r="L291" i="14"/>
  <c r="M291" i="14"/>
  <c r="N291" i="14"/>
  <c r="O291" i="14"/>
  <c r="P291" i="14"/>
  <c r="Q291" i="14"/>
  <c r="R291" i="14"/>
  <c r="S291" i="14"/>
  <c r="T291" i="14"/>
  <c r="G296" i="14"/>
  <c r="H296" i="14"/>
  <c r="I296" i="14"/>
  <c r="J296" i="14"/>
  <c r="K296" i="14"/>
  <c r="L296" i="14"/>
  <c r="M296" i="14"/>
  <c r="N296" i="14"/>
  <c r="O296" i="14"/>
  <c r="P296" i="14"/>
  <c r="Q296" i="14"/>
  <c r="R296" i="14"/>
  <c r="S296" i="14"/>
  <c r="T296" i="14"/>
  <c r="G297" i="14"/>
  <c r="H297" i="14"/>
  <c r="I297" i="14"/>
  <c r="J297" i="14"/>
  <c r="K297" i="14"/>
  <c r="L297" i="14"/>
  <c r="M297" i="14"/>
  <c r="N297" i="14"/>
  <c r="O297" i="14"/>
  <c r="P297" i="14"/>
  <c r="Q297" i="14"/>
  <c r="R297" i="14"/>
  <c r="S297" i="14"/>
  <c r="T297" i="14"/>
  <c r="G304" i="14"/>
  <c r="H304" i="14"/>
  <c r="I304" i="14"/>
  <c r="J304" i="14"/>
  <c r="K304" i="14"/>
  <c r="L304" i="14"/>
  <c r="M304" i="14"/>
  <c r="N304" i="14"/>
  <c r="O304" i="14"/>
  <c r="P304" i="14"/>
  <c r="Q304" i="14"/>
  <c r="R304" i="14"/>
  <c r="S304" i="14"/>
  <c r="T304" i="14"/>
  <c r="F279" i="14"/>
  <c r="F280" i="14"/>
  <c r="F281" i="14"/>
  <c r="F282" i="14"/>
  <c r="F283" i="14"/>
  <c r="F284" i="14"/>
  <c r="F285" i="14"/>
  <c r="F286" i="14"/>
  <c r="F287" i="14"/>
  <c r="F288" i="14"/>
  <c r="F289" i="14"/>
  <c r="F290" i="14"/>
  <c r="F291" i="14"/>
  <c r="F297" i="14"/>
  <c r="F304" i="14"/>
  <c r="J848" i="78"/>
  <c r="C848" i="78" l="1"/>
  <c r="E848" i="78"/>
  <c r="G848" i="78"/>
  <c r="H848" i="78"/>
  <c r="F848" i="78"/>
  <c r="D848" i="78"/>
  <c r="I849" i="78"/>
  <c r="A849" i="78"/>
  <c r="B849" i="78" s="1"/>
  <c r="T34" i="52"/>
  <c r="S34" i="52"/>
  <c r="R34" i="52"/>
  <c r="Q34" i="52"/>
  <c r="P34" i="52"/>
  <c r="O34" i="52"/>
  <c r="N34" i="52"/>
  <c r="M34" i="52"/>
  <c r="L34" i="52"/>
  <c r="K34" i="52"/>
  <c r="J34" i="52"/>
  <c r="I34" i="52"/>
  <c r="H34" i="52"/>
  <c r="G34" i="52"/>
  <c r="F34" i="52"/>
  <c r="T33" i="52"/>
  <c r="S33" i="52"/>
  <c r="R33" i="52"/>
  <c r="Q33" i="52"/>
  <c r="P33" i="52"/>
  <c r="O33" i="52"/>
  <c r="N33" i="52"/>
  <c r="M33" i="52"/>
  <c r="L33" i="52"/>
  <c r="K33" i="52"/>
  <c r="J33" i="52"/>
  <c r="I33" i="52"/>
  <c r="H33" i="52"/>
  <c r="G33" i="52"/>
  <c r="F33" i="52"/>
  <c r="T32" i="52"/>
  <c r="S32" i="52"/>
  <c r="R32" i="52"/>
  <c r="Q32" i="52"/>
  <c r="P32" i="52"/>
  <c r="O32" i="52"/>
  <c r="N32" i="52"/>
  <c r="M32" i="52"/>
  <c r="L32" i="52"/>
  <c r="K32" i="52"/>
  <c r="J32" i="52"/>
  <c r="I32" i="52"/>
  <c r="H32" i="52"/>
  <c r="G32" i="52"/>
  <c r="F32" i="52"/>
  <c r="T31" i="52"/>
  <c r="S31" i="52"/>
  <c r="R31" i="52"/>
  <c r="Q31" i="52"/>
  <c r="P31" i="52"/>
  <c r="O31" i="52"/>
  <c r="N31" i="52"/>
  <c r="M31" i="52"/>
  <c r="L31" i="52"/>
  <c r="K31" i="52"/>
  <c r="J31" i="52"/>
  <c r="I31" i="52"/>
  <c r="H31" i="52"/>
  <c r="G31" i="52"/>
  <c r="F31" i="52"/>
  <c r="T30" i="52"/>
  <c r="S30" i="52"/>
  <c r="R30" i="52"/>
  <c r="Q30" i="52"/>
  <c r="P30" i="52"/>
  <c r="O30" i="52"/>
  <c r="N30" i="52"/>
  <c r="M30" i="52"/>
  <c r="L30" i="52"/>
  <c r="K30" i="52"/>
  <c r="J30" i="52"/>
  <c r="I30" i="52"/>
  <c r="H30" i="52"/>
  <c r="G30" i="52"/>
  <c r="F30" i="52"/>
  <c r="T29" i="52"/>
  <c r="S29" i="52"/>
  <c r="R29" i="52"/>
  <c r="Q29" i="52"/>
  <c r="P29" i="52"/>
  <c r="O29" i="52"/>
  <c r="N29" i="52"/>
  <c r="M29" i="52"/>
  <c r="L29" i="52"/>
  <c r="K29" i="52"/>
  <c r="J29" i="52"/>
  <c r="I29" i="52"/>
  <c r="H29" i="52"/>
  <c r="G29" i="52"/>
  <c r="F29" i="52"/>
  <c r="T28" i="52"/>
  <c r="S28" i="52"/>
  <c r="R28" i="52"/>
  <c r="Q28" i="52"/>
  <c r="P28" i="52"/>
  <c r="O28" i="52"/>
  <c r="N28" i="52"/>
  <c r="M28" i="52"/>
  <c r="L28" i="52"/>
  <c r="K28" i="52"/>
  <c r="J28" i="52"/>
  <c r="I28" i="52"/>
  <c r="H28" i="52"/>
  <c r="G28" i="52"/>
  <c r="F28" i="52"/>
  <c r="T27" i="52"/>
  <c r="S27" i="52"/>
  <c r="R27" i="52"/>
  <c r="Q27" i="52"/>
  <c r="P27" i="52"/>
  <c r="O27" i="52"/>
  <c r="N27" i="52"/>
  <c r="M27" i="52"/>
  <c r="L27" i="52"/>
  <c r="K27" i="52"/>
  <c r="J27" i="52"/>
  <c r="I27" i="52"/>
  <c r="H27" i="52"/>
  <c r="G27" i="52"/>
  <c r="F27" i="52"/>
  <c r="F89" i="51"/>
  <c r="T32" i="48"/>
  <c r="CM18" i="67" s="1"/>
  <c r="S32" i="48"/>
  <c r="R32" i="48"/>
  <c r="CM16" i="67" s="1"/>
  <c r="P32" i="48"/>
  <c r="CM14" i="67" s="1"/>
  <c r="O32" i="48"/>
  <c r="CM13" i="67" s="1"/>
  <c r="N32" i="48"/>
  <c r="CM12" i="67" s="1"/>
  <c r="L32" i="48"/>
  <c r="CM10" i="67" s="1"/>
  <c r="K32" i="48"/>
  <c r="J32" i="48"/>
  <c r="CM8" i="67" s="1"/>
  <c r="H32" i="48"/>
  <c r="CM6" i="67" s="1"/>
  <c r="G32" i="48"/>
  <c r="CM5" i="67" s="1"/>
  <c r="F32" i="48"/>
  <c r="CM4" i="67" s="1"/>
  <c r="C1" i="51"/>
  <c r="T78" i="50"/>
  <c r="S78" i="50"/>
  <c r="R78" i="50"/>
  <c r="Q78" i="50"/>
  <c r="P78" i="50"/>
  <c r="O78" i="50"/>
  <c r="N78" i="50"/>
  <c r="M78" i="50"/>
  <c r="L78" i="50"/>
  <c r="K78" i="50"/>
  <c r="J78" i="50"/>
  <c r="I78" i="50"/>
  <c r="H78" i="50"/>
  <c r="G78" i="50"/>
  <c r="F78" i="50"/>
  <c r="T74" i="50"/>
  <c r="S74" i="50"/>
  <c r="R74" i="50"/>
  <c r="Q74" i="50"/>
  <c r="P74" i="50"/>
  <c r="O74" i="50"/>
  <c r="N74" i="50"/>
  <c r="M74" i="50"/>
  <c r="L74" i="50"/>
  <c r="K74" i="50"/>
  <c r="J74" i="50"/>
  <c r="I74" i="50"/>
  <c r="H74" i="50"/>
  <c r="G74" i="50"/>
  <c r="F74" i="50"/>
  <c r="T70" i="50"/>
  <c r="S70" i="50"/>
  <c r="R70" i="50"/>
  <c r="Q70" i="50"/>
  <c r="P70" i="50"/>
  <c r="O70" i="50"/>
  <c r="N70" i="50"/>
  <c r="M70" i="50"/>
  <c r="L70" i="50"/>
  <c r="K70" i="50"/>
  <c r="J70" i="50"/>
  <c r="I70" i="50"/>
  <c r="H70" i="50"/>
  <c r="G70" i="50"/>
  <c r="F70" i="50"/>
  <c r="C1" i="50"/>
  <c r="T119" i="49"/>
  <c r="S119" i="49"/>
  <c r="R119" i="49"/>
  <c r="Q119" i="49"/>
  <c r="P119" i="49"/>
  <c r="O119" i="49"/>
  <c r="N119" i="49"/>
  <c r="M119" i="49"/>
  <c r="L119" i="49"/>
  <c r="K119" i="49"/>
  <c r="J119" i="49"/>
  <c r="I119" i="49"/>
  <c r="H119" i="49"/>
  <c r="G119" i="49"/>
  <c r="F119" i="49"/>
  <c r="T118" i="49"/>
  <c r="S118" i="49"/>
  <c r="R118" i="49"/>
  <c r="Q118" i="49"/>
  <c r="P118" i="49"/>
  <c r="O118" i="49"/>
  <c r="N118" i="49"/>
  <c r="M118" i="49"/>
  <c r="L118" i="49"/>
  <c r="K118" i="49"/>
  <c r="J118" i="49"/>
  <c r="I118" i="49"/>
  <c r="H118" i="49"/>
  <c r="G118" i="49"/>
  <c r="F118" i="49"/>
  <c r="T117" i="49"/>
  <c r="S117" i="49"/>
  <c r="R117" i="49"/>
  <c r="Q117" i="49"/>
  <c r="P117" i="49"/>
  <c r="O117" i="49"/>
  <c r="N117" i="49"/>
  <c r="M117" i="49"/>
  <c r="L117" i="49"/>
  <c r="K117" i="49"/>
  <c r="J117" i="49"/>
  <c r="I117" i="49"/>
  <c r="H117" i="49"/>
  <c r="G117" i="49"/>
  <c r="F117" i="49"/>
  <c r="T116" i="49"/>
  <c r="S116" i="49"/>
  <c r="R116" i="49"/>
  <c r="Q116" i="49"/>
  <c r="P116" i="49"/>
  <c r="O116" i="49"/>
  <c r="N116" i="49"/>
  <c r="M116" i="49"/>
  <c r="L116" i="49"/>
  <c r="K116" i="49"/>
  <c r="J116" i="49"/>
  <c r="I116" i="49"/>
  <c r="H116" i="49"/>
  <c r="G116" i="49"/>
  <c r="F116" i="49"/>
  <c r="T115" i="49"/>
  <c r="S115" i="49"/>
  <c r="R115" i="49"/>
  <c r="Q115" i="49"/>
  <c r="P115" i="49"/>
  <c r="O115" i="49"/>
  <c r="N115" i="49"/>
  <c r="M115" i="49"/>
  <c r="L115" i="49"/>
  <c r="K115" i="49"/>
  <c r="J115" i="49"/>
  <c r="I115" i="49"/>
  <c r="H115" i="49"/>
  <c r="G115" i="49"/>
  <c r="F115" i="49"/>
  <c r="T114" i="49"/>
  <c r="S114" i="49"/>
  <c r="R114" i="49"/>
  <c r="Q114" i="49"/>
  <c r="P114" i="49"/>
  <c r="O114" i="49"/>
  <c r="N114" i="49"/>
  <c r="M114" i="49"/>
  <c r="L114" i="49"/>
  <c r="K114" i="49"/>
  <c r="J114" i="49"/>
  <c r="I114" i="49"/>
  <c r="H114" i="49"/>
  <c r="G114" i="49"/>
  <c r="F114" i="49"/>
  <c r="T113" i="49"/>
  <c r="S113" i="49"/>
  <c r="R113" i="49"/>
  <c r="Q113" i="49"/>
  <c r="P113" i="49"/>
  <c r="O113" i="49"/>
  <c r="N113" i="49"/>
  <c r="M113" i="49"/>
  <c r="L113" i="49"/>
  <c r="K113" i="49"/>
  <c r="J113" i="49"/>
  <c r="I113" i="49"/>
  <c r="H113" i="49"/>
  <c r="G113" i="49"/>
  <c r="F113" i="49"/>
  <c r="T112" i="49"/>
  <c r="S112" i="49"/>
  <c r="R112" i="49"/>
  <c r="Q112" i="49"/>
  <c r="P112" i="49"/>
  <c r="O112" i="49"/>
  <c r="N112" i="49"/>
  <c r="M112" i="49"/>
  <c r="L112" i="49"/>
  <c r="K112" i="49"/>
  <c r="J112" i="49"/>
  <c r="I112" i="49"/>
  <c r="H112" i="49"/>
  <c r="G112" i="49"/>
  <c r="F112" i="49"/>
  <c r="T108" i="49"/>
  <c r="S108" i="49"/>
  <c r="R108" i="49"/>
  <c r="Q108" i="49"/>
  <c r="P108" i="49"/>
  <c r="O108" i="49"/>
  <c r="N108" i="49"/>
  <c r="M108" i="49"/>
  <c r="L108" i="49"/>
  <c r="K108" i="49"/>
  <c r="J108" i="49"/>
  <c r="I108" i="49"/>
  <c r="H108" i="49"/>
  <c r="G108" i="49"/>
  <c r="F108" i="49"/>
  <c r="T107" i="49"/>
  <c r="S107" i="49"/>
  <c r="R107" i="49"/>
  <c r="Q107" i="49"/>
  <c r="P107" i="49"/>
  <c r="O107" i="49"/>
  <c r="N107" i="49"/>
  <c r="M107" i="49"/>
  <c r="L107" i="49"/>
  <c r="K107" i="49"/>
  <c r="J107" i="49"/>
  <c r="I107" i="49"/>
  <c r="H107" i="49"/>
  <c r="G107" i="49"/>
  <c r="F107" i="49"/>
  <c r="W130" i="49"/>
  <c r="T37" i="49"/>
  <c r="T130" i="49" s="1"/>
  <c r="S37" i="49"/>
  <c r="S130" i="49" s="1"/>
  <c r="R37" i="49"/>
  <c r="R130" i="49" s="1"/>
  <c r="Q37" i="49"/>
  <c r="Q130" i="49" s="1"/>
  <c r="P37" i="49"/>
  <c r="P130" i="49" s="1"/>
  <c r="O37" i="49"/>
  <c r="O130" i="49" s="1"/>
  <c r="N37" i="49"/>
  <c r="N130" i="49" s="1"/>
  <c r="M37" i="49"/>
  <c r="M130" i="49" s="1"/>
  <c r="L37" i="49"/>
  <c r="L130" i="49" s="1"/>
  <c r="K37" i="49"/>
  <c r="K130" i="49" s="1"/>
  <c r="J37" i="49"/>
  <c r="J130" i="49" s="1"/>
  <c r="I37" i="49"/>
  <c r="I130" i="49" s="1"/>
  <c r="H37" i="49"/>
  <c r="H130" i="49" s="1"/>
  <c r="G37" i="49"/>
  <c r="G130" i="49" s="1"/>
  <c r="F37" i="49"/>
  <c r="F130" i="49" s="1"/>
  <c r="W129" i="49"/>
  <c r="T36" i="49"/>
  <c r="T129" i="49" s="1"/>
  <c r="S36" i="49"/>
  <c r="S129" i="49" s="1"/>
  <c r="R36" i="49"/>
  <c r="R129" i="49" s="1"/>
  <c r="Q36" i="49"/>
  <c r="Q129" i="49" s="1"/>
  <c r="P36" i="49"/>
  <c r="P129" i="49" s="1"/>
  <c r="O36" i="49"/>
  <c r="O129" i="49" s="1"/>
  <c r="N36" i="49"/>
  <c r="N129" i="49" s="1"/>
  <c r="M36" i="49"/>
  <c r="M129" i="49" s="1"/>
  <c r="L36" i="49"/>
  <c r="L129" i="49" s="1"/>
  <c r="K36" i="49"/>
  <c r="J36" i="49"/>
  <c r="J129" i="49" s="1"/>
  <c r="I36" i="49"/>
  <c r="I129" i="49" s="1"/>
  <c r="H36" i="49"/>
  <c r="H129" i="49" s="1"/>
  <c r="G36" i="49"/>
  <c r="G129" i="49" s="1"/>
  <c r="F36" i="49"/>
  <c r="F129" i="49" s="1"/>
  <c r="W128" i="49"/>
  <c r="T35" i="49"/>
  <c r="T128" i="49" s="1"/>
  <c r="S35" i="49"/>
  <c r="S128" i="49" s="1"/>
  <c r="R35" i="49"/>
  <c r="R128" i="49" s="1"/>
  <c r="Q35" i="49"/>
  <c r="Q128" i="49" s="1"/>
  <c r="P35" i="49"/>
  <c r="P128" i="49" s="1"/>
  <c r="O35" i="49"/>
  <c r="O128" i="49" s="1"/>
  <c r="N35" i="49"/>
  <c r="N128" i="49" s="1"/>
  <c r="M35" i="49"/>
  <c r="M128" i="49" s="1"/>
  <c r="L35" i="49"/>
  <c r="L128" i="49" s="1"/>
  <c r="K35" i="49"/>
  <c r="K128" i="49" s="1"/>
  <c r="J35" i="49"/>
  <c r="J128" i="49" s="1"/>
  <c r="I35" i="49"/>
  <c r="I128" i="49" s="1"/>
  <c r="H35" i="49"/>
  <c r="H128" i="49" s="1"/>
  <c r="G35" i="49"/>
  <c r="G128" i="49" s="1"/>
  <c r="F35" i="49"/>
  <c r="F128" i="49" s="1"/>
  <c r="W127" i="49"/>
  <c r="T34" i="49"/>
  <c r="T127" i="49" s="1"/>
  <c r="S34" i="49"/>
  <c r="S127" i="49" s="1"/>
  <c r="R34" i="49"/>
  <c r="R127" i="49" s="1"/>
  <c r="Q34" i="49"/>
  <c r="Q127" i="49" s="1"/>
  <c r="P34" i="49"/>
  <c r="P127" i="49" s="1"/>
  <c r="O34" i="49"/>
  <c r="O127" i="49" s="1"/>
  <c r="N34" i="49"/>
  <c r="N127" i="49" s="1"/>
  <c r="M34" i="49"/>
  <c r="M127" i="49" s="1"/>
  <c r="L34" i="49"/>
  <c r="L127" i="49" s="1"/>
  <c r="K34" i="49"/>
  <c r="J34" i="49"/>
  <c r="J127" i="49" s="1"/>
  <c r="I34" i="49"/>
  <c r="I127" i="49" s="1"/>
  <c r="H34" i="49"/>
  <c r="H127" i="49" s="1"/>
  <c r="G34" i="49"/>
  <c r="F34" i="49"/>
  <c r="F127" i="49" s="1"/>
  <c r="W126" i="49"/>
  <c r="T33" i="49"/>
  <c r="T126" i="49" s="1"/>
  <c r="S33" i="49"/>
  <c r="S126" i="49" s="1"/>
  <c r="R33" i="49"/>
  <c r="R126" i="49" s="1"/>
  <c r="Q33" i="49"/>
  <c r="Q126" i="49" s="1"/>
  <c r="P33" i="49"/>
  <c r="P126" i="49" s="1"/>
  <c r="O33" i="49"/>
  <c r="O126" i="49" s="1"/>
  <c r="N33" i="49"/>
  <c r="N126" i="49" s="1"/>
  <c r="M33" i="49"/>
  <c r="M126" i="49" s="1"/>
  <c r="L33" i="49"/>
  <c r="L126" i="49" s="1"/>
  <c r="K33" i="49"/>
  <c r="K126" i="49" s="1"/>
  <c r="J33" i="49"/>
  <c r="J126" i="49" s="1"/>
  <c r="I33" i="49"/>
  <c r="I126" i="49" s="1"/>
  <c r="H33" i="49"/>
  <c r="H126" i="49" s="1"/>
  <c r="G33" i="49"/>
  <c r="G126" i="49" s="1"/>
  <c r="F33" i="49"/>
  <c r="F126" i="49" s="1"/>
  <c r="W125" i="49"/>
  <c r="T32" i="49"/>
  <c r="S32" i="49"/>
  <c r="R32" i="49"/>
  <c r="Q32" i="49"/>
  <c r="P32" i="49"/>
  <c r="O32" i="49"/>
  <c r="N32" i="49"/>
  <c r="M32" i="49"/>
  <c r="L32" i="49"/>
  <c r="K32" i="49"/>
  <c r="J32" i="49"/>
  <c r="I32" i="49"/>
  <c r="H32" i="49"/>
  <c r="G32" i="49"/>
  <c r="F32" i="49"/>
  <c r="W124" i="49"/>
  <c r="T31" i="49"/>
  <c r="T124" i="49" s="1"/>
  <c r="S31" i="49"/>
  <c r="S124" i="49" s="1"/>
  <c r="R31" i="49"/>
  <c r="R124" i="49" s="1"/>
  <c r="Q31" i="49"/>
  <c r="Q124" i="49" s="1"/>
  <c r="P31" i="49"/>
  <c r="P124" i="49" s="1"/>
  <c r="O31" i="49"/>
  <c r="O124" i="49" s="1"/>
  <c r="N31" i="49"/>
  <c r="N124" i="49" s="1"/>
  <c r="M31" i="49"/>
  <c r="M124" i="49" s="1"/>
  <c r="L31" i="49"/>
  <c r="L124" i="49" s="1"/>
  <c r="K31" i="49"/>
  <c r="K124" i="49" s="1"/>
  <c r="J31" i="49"/>
  <c r="J124" i="49" s="1"/>
  <c r="I31" i="49"/>
  <c r="I124" i="49" s="1"/>
  <c r="H31" i="49"/>
  <c r="H124" i="49" s="1"/>
  <c r="G31" i="49"/>
  <c r="G124" i="49" s="1"/>
  <c r="F31" i="49"/>
  <c r="F124" i="49" s="1"/>
  <c r="T30" i="49"/>
  <c r="T123" i="49" s="1"/>
  <c r="S30" i="49"/>
  <c r="S123" i="49" s="1"/>
  <c r="R30" i="49"/>
  <c r="R123" i="49" s="1"/>
  <c r="Q30" i="49"/>
  <c r="P30" i="49"/>
  <c r="O30" i="49"/>
  <c r="O123" i="49" s="1"/>
  <c r="N30" i="49"/>
  <c r="N123" i="49" s="1"/>
  <c r="M30" i="49"/>
  <c r="L30" i="49"/>
  <c r="K30" i="49"/>
  <c r="K123" i="49" s="1"/>
  <c r="J30" i="49"/>
  <c r="J123" i="49" s="1"/>
  <c r="I30" i="49"/>
  <c r="H30" i="49"/>
  <c r="G30" i="49"/>
  <c r="G123" i="49" s="1"/>
  <c r="F30" i="49"/>
  <c r="C1" i="49"/>
  <c r="T76" i="48"/>
  <c r="S76" i="48"/>
  <c r="R76" i="48"/>
  <c r="Q76" i="48"/>
  <c r="P76" i="48"/>
  <c r="O76" i="48"/>
  <c r="N76" i="48"/>
  <c r="M76" i="48"/>
  <c r="L76" i="48"/>
  <c r="K76" i="48"/>
  <c r="J76" i="48"/>
  <c r="I76" i="48"/>
  <c r="H76" i="48"/>
  <c r="G76" i="48"/>
  <c r="F76" i="48"/>
  <c r="T73" i="48"/>
  <c r="S73" i="48"/>
  <c r="R73" i="48"/>
  <c r="Q73" i="48"/>
  <c r="P73" i="48"/>
  <c r="O73" i="48"/>
  <c r="N73" i="48"/>
  <c r="M73" i="48"/>
  <c r="L73" i="48"/>
  <c r="K73" i="48"/>
  <c r="J73" i="48"/>
  <c r="I73" i="48"/>
  <c r="H73" i="48"/>
  <c r="G73" i="48"/>
  <c r="F73" i="48"/>
  <c r="T72" i="48"/>
  <c r="S72" i="48"/>
  <c r="R72" i="48"/>
  <c r="Q72" i="48"/>
  <c r="P72" i="48"/>
  <c r="O72" i="48"/>
  <c r="N72" i="48"/>
  <c r="M72" i="48"/>
  <c r="L72" i="48"/>
  <c r="K72" i="48"/>
  <c r="J72" i="48"/>
  <c r="I72" i="48"/>
  <c r="H72" i="48"/>
  <c r="G72" i="48"/>
  <c r="F72" i="48"/>
  <c r="Q32" i="48"/>
  <c r="M32" i="48"/>
  <c r="I32" i="48"/>
  <c r="W29" i="48"/>
  <c r="W55" i="19" s="1"/>
  <c r="T29" i="48"/>
  <c r="S29" i="48"/>
  <c r="S94" i="48" s="1"/>
  <c r="R29" i="48"/>
  <c r="R94" i="48" s="1"/>
  <c r="Q29" i="48"/>
  <c r="Q94" i="48" s="1"/>
  <c r="P29" i="48"/>
  <c r="O29" i="48"/>
  <c r="O94" i="48" s="1"/>
  <c r="N29" i="48"/>
  <c r="M29" i="48"/>
  <c r="M94" i="48" s="1"/>
  <c r="L29" i="48"/>
  <c r="K29" i="48"/>
  <c r="K94" i="48" s="1"/>
  <c r="J29" i="48"/>
  <c r="I29" i="48"/>
  <c r="I94" i="48" s="1"/>
  <c r="H29" i="48"/>
  <c r="G29" i="48"/>
  <c r="G94" i="48" s="1"/>
  <c r="F29" i="48"/>
  <c r="W22" i="48"/>
  <c r="T22" i="48"/>
  <c r="CL18" i="67" s="1"/>
  <c r="S22" i="48"/>
  <c r="CL17" i="67" s="1"/>
  <c r="R22" i="48"/>
  <c r="R40" i="19" s="1"/>
  <c r="R193" i="19" s="1"/>
  <c r="Q22" i="48"/>
  <c r="P22" i="48"/>
  <c r="CL14" i="67" s="1"/>
  <c r="O22" i="48"/>
  <c r="CL13" i="67" s="1"/>
  <c r="N22" i="48"/>
  <c r="M22" i="48"/>
  <c r="L22" i="48"/>
  <c r="CL10" i="67" s="1"/>
  <c r="K22" i="48"/>
  <c r="CL9" i="67" s="1"/>
  <c r="J22" i="48"/>
  <c r="I22" i="48"/>
  <c r="H22" i="48"/>
  <c r="CL6" i="67" s="1"/>
  <c r="G22" i="48"/>
  <c r="CL5" i="67" s="1"/>
  <c r="F22" i="48"/>
  <c r="W20" i="48"/>
  <c r="T20" i="48"/>
  <c r="T85" i="48" s="1"/>
  <c r="S20" i="48"/>
  <c r="S85" i="48" s="1"/>
  <c r="R20" i="48"/>
  <c r="R85" i="48" s="1"/>
  <c r="Q20" i="48"/>
  <c r="Q85" i="48" s="1"/>
  <c r="P20" i="48"/>
  <c r="P85" i="48" s="1"/>
  <c r="O20" i="48"/>
  <c r="O85" i="48" s="1"/>
  <c r="N20" i="48"/>
  <c r="N85" i="48" s="1"/>
  <c r="M20" i="48"/>
  <c r="M85" i="48" s="1"/>
  <c r="L20" i="48"/>
  <c r="L85" i="48" s="1"/>
  <c r="K20" i="48"/>
  <c r="K85" i="48" s="1"/>
  <c r="J20" i="48"/>
  <c r="J85" i="48" s="1"/>
  <c r="I20" i="48"/>
  <c r="I85" i="48" s="1"/>
  <c r="H20" i="48"/>
  <c r="H85" i="48" s="1"/>
  <c r="G20" i="48"/>
  <c r="G85" i="48" s="1"/>
  <c r="F20" i="48"/>
  <c r="F85" i="48" s="1"/>
  <c r="W19" i="48"/>
  <c r="W39" i="19" s="1"/>
  <c r="W13" i="19" s="1"/>
  <c r="P19" i="48"/>
  <c r="M19" i="48"/>
  <c r="M84" i="48" s="1"/>
  <c r="I19" i="48"/>
  <c r="I84" i="48" s="1"/>
  <c r="G19" i="48"/>
  <c r="T10" i="48"/>
  <c r="T75" i="48" s="1"/>
  <c r="S10" i="48"/>
  <c r="S75" i="48" s="1"/>
  <c r="R10" i="48"/>
  <c r="R75" i="48" s="1"/>
  <c r="Q10" i="48"/>
  <c r="Q75" i="48" s="1"/>
  <c r="P10" i="48"/>
  <c r="P75" i="48" s="1"/>
  <c r="O10" i="48"/>
  <c r="O75" i="48" s="1"/>
  <c r="N10" i="48"/>
  <c r="N75" i="48" s="1"/>
  <c r="M10" i="48"/>
  <c r="M75" i="48" s="1"/>
  <c r="L10" i="48"/>
  <c r="L75" i="48" s="1"/>
  <c r="K10" i="48"/>
  <c r="K75" i="48" s="1"/>
  <c r="J10" i="48"/>
  <c r="J75" i="48" s="1"/>
  <c r="I10" i="48"/>
  <c r="I75" i="48" s="1"/>
  <c r="H10" i="48"/>
  <c r="H75" i="48" s="1"/>
  <c r="G10" i="48"/>
  <c r="G75" i="48" s="1"/>
  <c r="F10" i="48"/>
  <c r="F9" i="48" s="1"/>
  <c r="N69" i="67" s="1"/>
  <c r="W9" i="48"/>
  <c r="Q9" i="48"/>
  <c r="P9" i="48"/>
  <c r="O9" i="48"/>
  <c r="N9" i="48"/>
  <c r="M9" i="48"/>
  <c r="K9" i="48"/>
  <c r="J9" i="48"/>
  <c r="T163" i="47"/>
  <c r="S163" i="47"/>
  <c r="R163" i="47"/>
  <c r="Q163" i="47"/>
  <c r="P163" i="47"/>
  <c r="O163" i="47"/>
  <c r="N163" i="47"/>
  <c r="M163" i="47"/>
  <c r="L163" i="47"/>
  <c r="K163" i="47"/>
  <c r="J163" i="47"/>
  <c r="I163" i="47"/>
  <c r="H163" i="47"/>
  <c r="G163" i="47"/>
  <c r="F163" i="47"/>
  <c r="T161" i="47"/>
  <c r="S161" i="47"/>
  <c r="R161" i="47"/>
  <c r="Q161" i="47"/>
  <c r="P161" i="47"/>
  <c r="O161" i="47"/>
  <c r="N161" i="47"/>
  <c r="M161" i="47"/>
  <c r="L161" i="47"/>
  <c r="K161" i="47"/>
  <c r="J161" i="47"/>
  <c r="I161" i="47"/>
  <c r="H161" i="47"/>
  <c r="G161" i="47"/>
  <c r="F161" i="47"/>
  <c r="T158" i="47"/>
  <c r="S158" i="47"/>
  <c r="R158" i="47"/>
  <c r="Q158" i="47"/>
  <c r="P158" i="47"/>
  <c r="O158" i="47"/>
  <c r="N158" i="47"/>
  <c r="M158" i="47"/>
  <c r="L158" i="47"/>
  <c r="K158" i="47"/>
  <c r="J158" i="47"/>
  <c r="I158" i="47"/>
  <c r="H158" i="47"/>
  <c r="G158" i="47"/>
  <c r="F158" i="47"/>
  <c r="T156" i="47"/>
  <c r="S156" i="47"/>
  <c r="R156" i="47"/>
  <c r="Q156" i="47"/>
  <c r="P156" i="47"/>
  <c r="O156" i="47"/>
  <c r="N156" i="47"/>
  <c r="M156" i="47"/>
  <c r="L156" i="47"/>
  <c r="K156" i="47"/>
  <c r="J156" i="47"/>
  <c r="I156" i="47"/>
  <c r="H156" i="47"/>
  <c r="G156" i="47"/>
  <c r="F156" i="47"/>
  <c r="T153" i="47"/>
  <c r="S153" i="47"/>
  <c r="R153" i="47"/>
  <c r="Q153" i="47"/>
  <c r="P153" i="47"/>
  <c r="O153" i="47"/>
  <c r="N153" i="47"/>
  <c r="M153" i="47"/>
  <c r="L153" i="47"/>
  <c r="K153" i="47"/>
  <c r="J153" i="47"/>
  <c r="I153" i="47"/>
  <c r="H153" i="47"/>
  <c r="G153" i="47"/>
  <c r="F153" i="47"/>
  <c r="T151" i="47"/>
  <c r="S151" i="47"/>
  <c r="R151" i="47"/>
  <c r="Q151" i="47"/>
  <c r="P151" i="47"/>
  <c r="O151" i="47"/>
  <c r="N151" i="47"/>
  <c r="M151" i="47"/>
  <c r="L151" i="47"/>
  <c r="K151" i="47"/>
  <c r="J151" i="47"/>
  <c r="I151" i="47"/>
  <c r="H151" i="47"/>
  <c r="G151" i="47"/>
  <c r="F151" i="47"/>
  <c r="Q146" i="47"/>
  <c r="P146" i="47"/>
  <c r="Q52" i="47"/>
  <c r="Q182" i="47" s="1"/>
  <c r="P52" i="47"/>
  <c r="P182" i="47" s="1"/>
  <c r="S50" i="47"/>
  <c r="S180" i="47" s="1"/>
  <c r="R50" i="47"/>
  <c r="R180" i="47" s="1"/>
  <c r="Q50" i="47"/>
  <c r="Q180" i="47" s="1"/>
  <c r="P50" i="47"/>
  <c r="P180" i="47" s="1"/>
  <c r="Q46" i="47"/>
  <c r="P46" i="47"/>
  <c r="P176" i="47" s="1"/>
  <c r="S44" i="47"/>
  <c r="S174" i="47" s="1"/>
  <c r="R44" i="47"/>
  <c r="R174" i="47" s="1"/>
  <c r="Q44" i="47"/>
  <c r="Q174" i="47" s="1"/>
  <c r="P44" i="47"/>
  <c r="P100" i="14" s="1"/>
  <c r="Q40" i="47"/>
  <c r="P40" i="47"/>
  <c r="P194" i="47" s="1"/>
  <c r="S38" i="47"/>
  <c r="S168" i="47" s="1"/>
  <c r="R38" i="47"/>
  <c r="R168" i="47" s="1"/>
  <c r="Q38" i="47"/>
  <c r="Q168" i="47" s="1"/>
  <c r="P38" i="47"/>
  <c r="P168" i="47" s="1"/>
  <c r="W40" i="47"/>
  <c r="T46" i="47"/>
  <c r="T176" i="47" s="1"/>
  <c r="S46" i="47"/>
  <c r="S176" i="47" s="1"/>
  <c r="R146" i="47"/>
  <c r="O46" i="47"/>
  <c r="O176" i="47" s="1"/>
  <c r="N52" i="47"/>
  <c r="N182" i="47" s="1"/>
  <c r="M146" i="47"/>
  <c r="K46" i="47"/>
  <c r="K176" i="47" s="1"/>
  <c r="J52" i="47"/>
  <c r="J182" i="47" s="1"/>
  <c r="I146" i="47"/>
  <c r="G46" i="47"/>
  <c r="G176" i="47" s="1"/>
  <c r="F52" i="47"/>
  <c r="T191" i="47"/>
  <c r="L191" i="47"/>
  <c r="H191" i="47"/>
  <c r="C1" i="47"/>
  <c r="T502" i="46"/>
  <c r="S502" i="46"/>
  <c r="R502" i="46"/>
  <c r="Q502" i="46"/>
  <c r="P502" i="46"/>
  <c r="O502" i="46"/>
  <c r="N502" i="46"/>
  <c r="M502" i="46"/>
  <c r="L502" i="46"/>
  <c r="K502" i="46"/>
  <c r="J502" i="46"/>
  <c r="I502" i="46"/>
  <c r="H502" i="46"/>
  <c r="G502" i="46"/>
  <c r="F502" i="46"/>
  <c r="T501" i="46"/>
  <c r="S501" i="46"/>
  <c r="R501" i="46"/>
  <c r="Q501" i="46"/>
  <c r="P501" i="46"/>
  <c r="O501" i="46"/>
  <c r="N501" i="46"/>
  <c r="M501" i="46"/>
  <c r="L501" i="46"/>
  <c r="K501" i="46"/>
  <c r="J501" i="46"/>
  <c r="I501" i="46"/>
  <c r="H501" i="46"/>
  <c r="G501" i="46"/>
  <c r="F501" i="46"/>
  <c r="T500" i="46"/>
  <c r="S500" i="46"/>
  <c r="R500" i="46"/>
  <c r="Q500" i="46"/>
  <c r="P500" i="46"/>
  <c r="O500" i="46"/>
  <c r="N500" i="46"/>
  <c r="M500" i="46"/>
  <c r="L500" i="46"/>
  <c r="K500" i="46"/>
  <c r="J500" i="46"/>
  <c r="I500" i="46"/>
  <c r="H500" i="46"/>
  <c r="G500" i="46"/>
  <c r="F500" i="46"/>
  <c r="T499" i="46"/>
  <c r="S499" i="46"/>
  <c r="R499" i="46"/>
  <c r="Q499" i="46"/>
  <c r="P499" i="46"/>
  <c r="O499" i="46"/>
  <c r="N499" i="46"/>
  <c r="M499" i="46"/>
  <c r="L499" i="46"/>
  <c r="K499" i="46"/>
  <c r="J499" i="46"/>
  <c r="I499" i="46"/>
  <c r="H499" i="46"/>
  <c r="G499" i="46"/>
  <c r="F499" i="46"/>
  <c r="T498" i="46"/>
  <c r="S498" i="46"/>
  <c r="R498" i="46"/>
  <c r="Q498" i="46"/>
  <c r="P498" i="46"/>
  <c r="O498" i="46"/>
  <c r="N498" i="46"/>
  <c r="M498" i="46"/>
  <c r="L498" i="46"/>
  <c r="K498" i="46"/>
  <c r="J498" i="46"/>
  <c r="I498" i="46"/>
  <c r="H498" i="46"/>
  <c r="G498" i="46"/>
  <c r="F498" i="46"/>
  <c r="T497" i="46"/>
  <c r="S497" i="46"/>
  <c r="R497" i="46"/>
  <c r="Q497" i="46"/>
  <c r="P497" i="46"/>
  <c r="O497" i="46"/>
  <c r="N497" i="46"/>
  <c r="M497" i="46"/>
  <c r="L497" i="46"/>
  <c r="K497" i="46"/>
  <c r="J497" i="46"/>
  <c r="I497" i="46"/>
  <c r="H497" i="46"/>
  <c r="G497" i="46"/>
  <c r="F497" i="46"/>
  <c r="T495" i="46"/>
  <c r="S495" i="46"/>
  <c r="R495" i="46"/>
  <c r="Q495" i="46"/>
  <c r="P495" i="46"/>
  <c r="O495" i="46"/>
  <c r="N495" i="46"/>
  <c r="M495" i="46"/>
  <c r="L495" i="46"/>
  <c r="K495" i="46"/>
  <c r="J495" i="46"/>
  <c r="I495" i="46"/>
  <c r="H495" i="46"/>
  <c r="G495" i="46"/>
  <c r="F495" i="46"/>
  <c r="T494" i="46"/>
  <c r="S494" i="46"/>
  <c r="R494" i="46"/>
  <c r="Q494" i="46"/>
  <c r="P494" i="46"/>
  <c r="O494" i="46"/>
  <c r="N494" i="46"/>
  <c r="M494" i="46"/>
  <c r="L494" i="46"/>
  <c r="K494" i="46"/>
  <c r="J494" i="46"/>
  <c r="I494" i="46"/>
  <c r="H494" i="46"/>
  <c r="G494" i="46"/>
  <c r="F494" i="46"/>
  <c r="T493" i="46"/>
  <c r="S493" i="46"/>
  <c r="R493" i="46"/>
  <c r="Q493" i="46"/>
  <c r="P493" i="46"/>
  <c r="O493" i="46"/>
  <c r="N493" i="46"/>
  <c r="M493" i="46"/>
  <c r="L493" i="46"/>
  <c r="K493" i="46"/>
  <c r="J493" i="46"/>
  <c r="I493" i="46"/>
  <c r="H493" i="46"/>
  <c r="G493" i="46"/>
  <c r="F493" i="46"/>
  <c r="T492" i="46"/>
  <c r="S492" i="46"/>
  <c r="R492" i="46"/>
  <c r="Q492" i="46"/>
  <c r="P492" i="46"/>
  <c r="O492" i="46"/>
  <c r="N492" i="46"/>
  <c r="M492" i="46"/>
  <c r="L492" i="46"/>
  <c r="K492" i="46"/>
  <c r="J492" i="46"/>
  <c r="I492" i="46"/>
  <c r="H492" i="46"/>
  <c r="G492" i="46"/>
  <c r="F492" i="46"/>
  <c r="T491" i="46"/>
  <c r="S491" i="46"/>
  <c r="R491" i="46"/>
  <c r="Q491" i="46"/>
  <c r="P491" i="46"/>
  <c r="O491" i="46"/>
  <c r="N491" i="46"/>
  <c r="M491" i="46"/>
  <c r="L491" i="46"/>
  <c r="K491" i="46"/>
  <c r="J491" i="46"/>
  <c r="I491" i="46"/>
  <c r="H491" i="46"/>
  <c r="G491" i="46"/>
  <c r="F491" i="46"/>
  <c r="T490" i="46"/>
  <c r="S490" i="46"/>
  <c r="R490" i="46"/>
  <c r="Q490" i="46"/>
  <c r="P490" i="46"/>
  <c r="O490" i="46"/>
  <c r="N490" i="46"/>
  <c r="M490" i="46"/>
  <c r="L490" i="46"/>
  <c r="K490" i="46"/>
  <c r="J490" i="46"/>
  <c r="I490" i="46"/>
  <c r="H490" i="46"/>
  <c r="G490" i="46"/>
  <c r="F490" i="46"/>
  <c r="T489" i="46"/>
  <c r="S489" i="46"/>
  <c r="R489" i="46"/>
  <c r="Q489" i="46"/>
  <c r="P489" i="46"/>
  <c r="O489" i="46"/>
  <c r="N489" i="46"/>
  <c r="M489" i="46"/>
  <c r="L489" i="46"/>
  <c r="K489" i="46"/>
  <c r="J489" i="46"/>
  <c r="I489" i="46"/>
  <c r="H489" i="46"/>
  <c r="G489" i="46"/>
  <c r="F489" i="46"/>
  <c r="T487" i="46"/>
  <c r="S487" i="46"/>
  <c r="R487" i="46"/>
  <c r="Q487" i="46"/>
  <c r="P487" i="46"/>
  <c r="O487" i="46"/>
  <c r="N487" i="46"/>
  <c r="M487" i="46"/>
  <c r="L487" i="46"/>
  <c r="K487" i="46"/>
  <c r="J487" i="46"/>
  <c r="I487" i="46"/>
  <c r="H487" i="46"/>
  <c r="G487" i="46"/>
  <c r="T486" i="46"/>
  <c r="S486" i="46"/>
  <c r="R486" i="46"/>
  <c r="Q486" i="46"/>
  <c r="P486" i="46"/>
  <c r="O486" i="46"/>
  <c r="N486" i="46"/>
  <c r="M486" i="46"/>
  <c r="L486" i="46"/>
  <c r="K486" i="46"/>
  <c r="J486" i="46"/>
  <c r="I486" i="46"/>
  <c r="H486" i="46"/>
  <c r="G486" i="46"/>
  <c r="T485" i="46"/>
  <c r="S485" i="46"/>
  <c r="R485" i="46"/>
  <c r="Q485" i="46"/>
  <c r="P485" i="46"/>
  <c r="O485" i="46"/>
  <c r="N485" i="46"/>
  <c r="M485" i="46"/>
  <c r="L485" i="46"/>
  <c r="K485" i="46"/>
  <c r="J485" i="46"/>
  <c r="I485" i="46"/>
  <c r="H485" i="46"/>
  <c r="G485" i="46"/>
  <c r="T484" i="46"/>
  <c r="S484" i="46"/>
  <c r="R484" i="46"/>
  <c r="Q484" i="46"/>
  <c r="P484" i="46"/>
  <c r="O484" i="46"/>
  <c r="N484" i="46"/>
  <c r="M484" i="46"/>
  <c r="L484" i="46"/>
  <c r="K484" i="46"/>
  <c r="J484" i="46"/>
  <c r="I484" i="46"/>
  <c r="H484" i="46"/>
  <c r="G484" i="46"/>
  <c r="T483" i="46"/>
  <c r="S483" i="46"/>
  <c r="R483" i="46"/>
  <c r="Q483" i="46"/>
  <c r="P483" i="46"/>
  <c r="O483" i="46"/>
  <c r="N483" i="46"/>
  <c r="M483" i="46"/>
  <c r="L483" i="46"/>
  <c r="K483" i="46"/>
  <c r="J483" i="46"/>
  <c r="I483" i="46"/>
  <c r="H483" i="46"/>
  <c r="G483" i="46"/>
  <c r="T482" i="46"/>
  <c r="S482" i="46"/>
  <c r="R482" i="46"/>
  <c r="Q482" i="46"/>
  <c r="P482" i="46"/>
  <c r="O482" i="46"/>
  <c r="N482" i="46"/>
  <c r="M482" i="46"/>
  <c r="L482" i="46"/>
  <c r="K482" i="46"/>
  <c r="J482" i="46"/>
  <c r="I482" i="46"/>
  <c r="H482" i="46"/>
  <c r="G482" i="46"/>
  <c r="T479" i="46"/>
  <c r="S479" i="46"/>
  <c r="R479" i="46"/>
  <c r="Q479" i="46"/>
  <c r="P479" i="46"/>
  <c r="O479" i="46"/>
  <c r="N479" i="46"/>
  <c r="M479" i="46"/>
  <c r="L479" i="46"/>
  <c r="K479" i="46"/>
  <c r="J479" i="46"/>
  <c r="I479" i="46"/>
  <c r="H479" i="46"/>
  <c r="G479" i="46"/>
  <c r="T478" i="46"/>
  <c r="S478" i="46"/>
  <c r="R478" i="46"/>
  <c r="Q478" i="46"/>
  <c r="P478" i="46"/>
  <c r="O478" i="46"/>
  <c r="N478" i="46"/>
  <c r="M478" i="46"/>
  <c r="L478" i="46"/>
  <c r="K478" i="46"/>
  <c r="J478" i="46"/>
  <c r="I478" i="46"/>
  <c r="H478" i="46"/>
  <c r="G478" i="46"/>
  <c r="T477" i="46"/>
  <c r="S477" i="46"/>
  <c r="R477" i="46"/>
  <c r="Q477" i="46"/>
  <c r="P477" i="46"/>
  <c r="O477" i="46"/>
  <c r="N477" i="46"/>
  <c r="M477" i="46"/>
  <c r="L477" i="46"/>
  <c r="K477" i="46"/>
  <c r="J477" i="46"/>
  <c r="I477" i="46"/>
  <c r="H477" i="46"/>
  <c r="G477" i="46"/>
  <c r="T476" i="46"/>
  <c r="S476" i="46"/>
  <c r="R476" i="46"/>
  <c r="Q476" i="46"/>
  <c r="P476" i="46"/>
  <c r="O476" i="46"/>
  <c r="N476" i="46"/>
  <c r="M476" i="46"/>
  <c r="L476" i="46"/>
  <c r="K476" i="46"/>
  <c r="J476" i="46"/>
  <c r="I476" i="46"/>
  <c r="H476" i="46"/>
  <c r="G476" i="46"/>
  <c r="T475" i="46"/>
  <c r="S475" i="46"/>
  <c r="R475" i="46"/>
  <c r="Q475" i="46"/>
  <c r="P475" i="46"/>
  <c r="O475" i="46"/>
  <c r="N475" i="46"/>
  <c r="M475" i="46"/>
  <c r="L475" i="46"/>
  <c r="K475" i="46"/>
  <c r="J475" i="46"/>
  <c r="I475" i="46"/>
  <c r="H475" i="46"/>
  <c r="G475" i="46"/>
  <c r="T474" i="46"/>
  <c r="S474" i="46"/>
  <c r="R474" i="46"/>
  <c r="Q474" i="46"/>
  <c r="P474" i="46"/>
  <c r="O474" i="46"/>
  <c r="N474" i="46"/>
  <c r="M474" i="46"/>
  <c r="L474" i="46"/>
  <c r="K474" i="46"/>
  <c r="J474" i="46"/>
  <c r="I474" i="46"/>
  <c r="H474" i="46"/>
  <c r="G474" i="46"/>
  <c r="T472" i="46"/>
  <c r="S472" i="46"/>
  <c r="R472" i="46"/>
  <c r="Q472" i="46"/>
  <c r="P472" i="46"/>
  <c r="O472" i="46"/>
  <c r="N472" i="46"/>
  <c r="M472" i="46"/>
  <c r="L472" i="46"/>
  <c r="K472" i="46"/>
  <c r="J472" i="46"/>
  <c r="I472" i="46"/>
  <c r="H472" i="46"/>
  <c r="G472" i="46"/>
  <c r="T471" i="46"/>
  <c r="S471" i="46"/>
  <c r="R471" i="46"/>
  <c r="Q471" i="46"/>
  <c r="P471" i="46"/>
  <c r="O471" i="46"/>
  <c r="N471" i="46"/>
  <c r="M471" i="46"/>
  <c r="L471" i="46"/>
  <c r="K471" i="46"/>
  <c r="J471" i="46"/>
  <c r="I471" i="46"/>
  <c r="H471" i="46"/>
  <c r="G471" i="46"/>
  <c r="T470" i="46"/>
  <c r="S470" i="46"/>
  <c r="R470" i="46"/>
  <c r="Q470" i="46"/>
  <c r="P470" i="46"/>
  <c r="O470" i="46"/>
  <c r="N470" i="46"/>
  <c r="M470" i="46"/>
  <c r="L470" i="46"/>
  <c r="K470" i="46"/>
  <c r="J470" i="46"/>
  <c r="I470" i="46"/>
  <c r="H470" i="46"/>
  <c r="G470" i="46"/>
  <c r="T469" i="46"/>
  <c r="S469" i="46"/>
  <c r="R469" i="46"/>
  <c r="Q469" i="46"/>
  <c r="P469" i="46"/>
  <c r="O469" i="46"/>
  <c r="N469" i="46"/>
  <c r="M469" i="46"/>
  <c r="L469" i="46"/>
  <c r="K469" i="46"/>
  <c r="J469" i="46"/>
  <c r="I469" i="46"/>
  <c r="H469" i="46"/>
  <c r="G469" i="46"/>
  <c r="T468" i="46"/>
  <c r="S468" i="46"/>
  <c r="R468" i="46"/>
  <c r="Q468" i="46"/>
  <c r="P468" i="46"/>
  <c r="O468" i="46"/>
  <c r="N468" i="46"/>
  <c r="M468" i="46"/>
  <c r="L468" i="46"/>
  <c r="K468" i="46"/>
  <c r="J468" i="46"/>
  <c r="I468" i="46"/>
  <c r="H468" i="46"/>
  <c r="G468" i="46"/>
  <c r="T467" i="46"/>
  <c r="S467" i="46"/>
  <c r="R467" i="46"/>
  <c r="Q467" i="46"/>
  <c r="P467" i="46"/>
  <c r="O467" i="46"/>
  <c r="N467" i="46"/>
  <c r="M467" i="46"/>
  <c r="L467" i="46"/>
  <c r="K467" i="46"/>
  <c r="J467" i="46"/>
  <c r="I467" i="46"/>
  <c r="H467" i="46"/>
  <c r="G467" i="46"/>
  <c r="T466" i="46"/>
  <c r="S466" i="46"/>
  <c r="R466" i="46"/>
  <c r="Q466" i="46"/>
  <c r="P466" i="46"/>
  <c r="O466" i="46"/>
  <c r="N466" i="46"/>
  <c r="M466" i="46"/>
  <c r="L466" i="46"/>
  <c r="K466" i="46"/>
  <c r="J466" i="46"/>
  <c r="I466" i="46"/>
  <c r="H466" i="46"/>
  <c r="G466" i="46"/>
  <c r="T464" i="46"/>
  <c r="S464" i="46"/>
  <c r="R464" i="46"/>
  <c r="Q464" i="46"/>
  <c r="P464" i="46"/>
  <c r="O464" i="46"/>
  <c r="N464" i="46"/>
  <c r="M464" i="46"/>
  <c r="L464" i="46"/>
  <c r="K464" i="46"/>
  <c r="J464" i="46"/>
  <c r="I464" i="46"/>
  <c r="H464" i="46"/>
  <c r="G464" i="46"/>
  <c r="T463" i="46"/>
  <c r="S463" i="46"/>
  <c r="R463" i="46"/>
  <c r="Q463" i="46"/>
  <c r="P463" i="46"/>
  <c r="O463" i="46"/>
  <c r="N463" i="46"/>
  <c r="M463" i="46"/>
  <c r="L463" i="46"/>
  <c r="K463" i="46"/>
  <c r="J463" i="46"/>
  <c r="I463" i="46"/>
  <c r="H463" i="46"/>
  <c r="G463" i="46"/>
  <c r="T462" i="46"/>
  <c r="S462" i="46"/>
  <c r="R462" i="46"/>
  <c r="Q462" i="46"/>
  <c r="P462" i="46"/>
  <c r="O462" i="46"/>
  <c r="N462" i="46"/>
  <c r="M462" i="46"/>
  <c r="L462" i="46"/>
  <c r="K462" i="46"/>
  <c r="J462" i="46"/>
  <c r="I462" i="46"/>
  <c r="H462" i="46"/>
  <c r="G462" i="46"/>
  <c r="T461" i="46"/>
  <c r="S461" i="46"/>
  <c r="R461" i="46"/>
  <c r="Q461" i="46"/>
  <c r="P461" i="46"/>
  <c r="O461" i="46"/>
  <c r="N461" i="46"/>
  <c r="M461" i="46"/>
  <c r="L461" i="46"/>
  <c r="K461" i="46"/>
  <c r="J461" i="46"/>
  <c r="I461" i="46"/>
  <c r="H461" i="46"/>
  <c r="G461" i="46"/>
  <c r="T460" i="46"/>
  <c r="S460" i="46"/>
  <c r="R460" i="46"/>
  <c r="Q460" i="46"/>
  <c r="P460" i="46"/>
  <c r="O460" i="46"/>
  <c r="N460" i="46"/>
  <c r="M460" i="46"/>
  <c r="L460" i="46"/>
  <c r="K460" i="46"/>
  <c r="J460" i="46"/>
  <c r="I460" i="46"/>
  <c r="H460" i="46"/>
  <c r="G460" i="46"/>
  <c r="T459" i="46"/>
  <c r="S459" i="46"/>
  <c r="R459" i="46"/>
  <c r="Q459" i="46"/>
  <c r="P459" i="46"/>
  <c r="O459" i="46"/>
  <c r="N459" i="46"/>
  <c r="M459" i="46"/>
  <c r="L459" i="46"/>
  <c r="K459" i="46"/>
  <c r="J459" i="46"/>
  <c r="I459" i="46"/>
  <c r="H459" i="46"/>
  <c r="G459" i="46"/>
  <c r="T456" i="46"/>
  <c r="S456" i="46"/>
  <c r="R456" i="46"/>
  <c r="Q456" i="46"/>
  <c r="P456" i="46"/>
  <c r="O456" i="46"/>
  <c r="N456" i="46"/>
  <c r="M456" i="46"/>
  <c r="L456" i="46"/>
  <c r="K456" i="46"/>
  <c r="J456" i="46"/>
  <c r="I456" i="46"/>
  <c r="H456" i="46"/>
  <c r="G456" i="46"/>
  <c r="T455" i="46"/>
  <c r="S455" i="46"/>
  <c r="R455" i="46"/>
  <c r="Q455" i="46"/>
  <c r="P455" i="46"/>
  <c r="O455" i="46"/>
  <c r="N455" i="46"/>
  <c r="M455" i="46"/>
  <c r="L455" i="46"/>
  <c r="K455" i="46"/>
  <c r="J455" i="46"/>
  <c r="I455" i="46"/>
  <c r="H455" i="46"/>
  <c r="G455" i="46"/>
  <c r="T454" i="46"/>
  <c r="S454" i="46"/>
  <c r="R454" i="46"/>
  <c r="Q454" i="46"/>
  <c r="P454" i="46"/>
  <c r="O454" i="46"/>
  <c r="N454" i="46"/>
  <c r="M454" i="46"/>
  <c r="L454" i="46"/>
  <c r="K454" i="46"/>
  <c r="J454" i="46"/>
  <c r="I454" i="46"/>
  <c r="H454" i="46"/>
  <c r="G454" i="46"/>
  <c r="T453" i="46"/>
  <c r="S453" i="46"/>
  <c r="R453" i="46"/>
  <c r="Q453" i="46"/>
  <c r="P453" i="46"/>
  <c r="O453" i="46"/>
  <c r="N453" i="46"/>
  <c r="M453" i="46"/>
  <c r="L453" i="46"/>
  <c r="K453" i="46"/>
  <c r="J453" i="46"/>
  <c r="I453" i="46"/>
  <c r="H453" i="46"/>
  <c r="G453" i="46"/>
  <c r="T452" i="46"/>
  <c r="S452" i="46"/>
  <c r="R452" i="46"/>
  <c r="Q452" i="46"/>
  <c r="P452" i="46"/>
  <c r="O452" i="46"/>
  <c r="N452" i="46"/>
  <c r="M452" i="46"/>
  <c r="L452" i="46"/>
  <c r="K452" i="46"/>
  <c r="J452" i="46"/>
  <c r="I452" i="46"/>
  <c r="H452" i="46"/>
  <c r="G452" i="46"/>
  <c r="T451" i="46"/>
  <c r="S451" i="46"/>
  <c r="R451" i="46"/>
  <c r="Q451" i="46"/>
  <c r="P451" i="46"/>
  <c r="O451" i="46"/>
  <c r="N451" i="46"/>
  <c r="M451" i="46"/>
  <c r="L451" i="46"/>
  <c r="K451" i="46"/>
  <c r="J451" i="46"/>
  <c r="I451" i="46"/>
  <c r="H451" i="46"/>
  <c r="G451" i="46"/>
  <c r="T449" i="46"/>
  <c r="S449" i="46"/>
  <c r="R449" i="46"/>
  <c r="Q449" i="46"/>
  <c r="P449" i="46"/>
  <c r="O449" i="46"/>
  <c r="N449" i="46"/>
  <c r="M449" i="46"/>
  <c r="L449" i="46"/>
  <c r="K449" i="46"/>
  <c r="J449" i="46"/>
  <c r="I449" i="46"/>
  <c r="H449" i="46"/>
  <c r="G449" i="46"/>
  <c r="T448" i="46"/>
  <c r="S448" i="46"/>
  <c r="R448" i="46"/>
  <c r="Q448" i="46"/>
  <c r="P448" i="46"/>
  <c r="O448" i="46"/>
  <c r="N448" i="46"/>
  <c r="M448" i="46"/>
  <c r="L448" i="46"/>
  <c r="K448" i="46"/>
  <c r="J448" i="46"/>
  <c r="I448" i="46"/>
  <c r="H448" i="46"/>
  <c r="G448" i="46"/>
  <c r="T447" i="46"/>
  <c r="S447" i="46"/>
  <c r="R447" i="46"/>
  <c r="Q447" i="46"/>
  <c r="P447" i="46"/>
  <c r="O447" i="46"/>
  <c r="N447" i="46"/>
  <c r="M447" i="46"/>
  <c r="L447" i="46"/>
  <c r="K447" i="46"/>
  <c r="J447" i="46"/>
  <c r="I447" i="46"/>
  <c r="H447" i="46"/>
  <c r="G447" i="46"/>
  <c r="T446" i="46"/>
  <c r="S446" i="46"/>
  <c r="R446" i="46"/>
  <c r="Q446" i="46"/>
  <c r="P446" i="46"/>
  <c r="O446" i="46"/>
  <c r="N446" i="46"/>
  <c r="M446" i="46"/>
  <c r="L446" i="46"/>
  <c r="K446" i="46"/>
  <c r="J446" i="46"/>
  <c r="I446" i="46"/>
  <c r="H446" i="46"/>
  <c r="G446" i="46"/>
  <c r="T445" i="46"/>
  <c r="S445" i="46"/>
  <c r="R445" i="46"/>
  <c r="Q445" i="46"/>
  <c r="P445" i="46"/>
  <c r="O445" i="46"/>
  <c r="N445" i="46"/>
  <c r="M445" i="46"/>
  <c r="L445" i="46"/>
  <c r="K445" i="46"/>
  <c r="J445" i="46"/>
  <c r="I445" i="46"/>
  <c r="H445" i="46"/>
  <c r="G445" i="46"/>
  <c r="T444" i="46"/>
  <c r="S444" i="46"/>
  <c r="R444" i="46"/>
  <c r="Q444" i="46"/>
  <c r="P444" i="46"/>
  <c r="O444" i="46"/>
  <c r="N444" i="46"/>
  <c r="M444" i="46"/>
  <c r="L444" i="46"/>
  <c r="K444" i="46"/>
  <c r="J444" i="46"/>
  <c r="I444" i="46"/>
  <c r="H444" i="46"/>
  <c r="G444" i="46"/>
  <c r="T443" i="46"/>
  <c r="S443" i="46"/>
  <c r="R443" i="46"/>
  <c r="Q443" i="46"/>
  <c r="P443" i="46"/>
  <c r="O443" i="46"/>
  <c r="N443" i="46"/>
  <c r="M443" i="46"/>
  <c r="L443" i="46"/>
  <c r="K443" i="46"/>
  <c r="J443" i="46"/>
  <c r="I443" i="46"/>
  <c r="H443" i="46"/>
  <c r="G443" i="46"/>
  <c r="T441" i="46"/>
  <c r="S441" i="46"/>
  <c r="R441" i="46"/>
  <c r="Q441" i="46"/>
  <c r="P441" i="46"/>
  <c r="O441" i="46"/>
  <c r="N441" i="46"/>
  <c r="M441" i="46"/>
  <c r="L441" i="46"/>
  <c r="K441" i="46"/>
  <c r="J441" i="46"/>
  <c r="I441" i="46"/>
  <c r="H441" i="46"/>
  <c r="G441" i="46"/>
  <c r="T440" i="46"/>
  <c r="S440" i="46"/>
  <c r="R440" i="46"/>
  <c r="Q440" i="46"/>
  <c r="P440" i="46"/>
  <c r="O440" i="46"/>
  <c r="N440" i="46"/>
  <c r="M440" i="46"/>
  <c r="L440" i="46"/>
  <c r="K440" i="46"/>
  <c r="J440" i="46"/>
  <c r="I440" i="46"/>
  <c r="H440" i="46"/>
  <c r="G440" i="46"/>
  <c r="T439" i="46"/>
  <c r="S439" i="46"/>
  <c r="R439" i="46"/>
  <c r="Q439" i="46"/>
  <c r="P439" i="46"/>
  <c r="O439" i="46"/>
  <c r="N439" i="46"/>
  <c r="M439" i="46"/>
  <c r="L439" i="46"/>
  <c r="K439" i="46"/>
  <c r="J439" i="46"/>
  <c r="I439" i="46"/>
  <c r="H439" i="46"/>
  <c r="G439" i="46"/>
  <c r="T438" i="46"/>
  <c r="S438" i="46"/>
  <c r="R438" i="46"/>
  <c r="Q438" i="46"/>
  <c r="P438" i="46"/>
  <c r="O438" i="46"/>
  <c r="N438" i="46"/>
  <c r="M438" i="46"/>
  <c r="L438" i="46"/>
  <c r="K438" i="46"/>
  <c r="J438" i="46"/>
  <c r="I438" i="46"/>
  <c r="H438" i="46"/>
  <c r="G438" i="46"/>
  <c r="T437" i="46"/>
  <c r="S437" i="46"/>
  <c r="R437" i="46"/>
  <c r="Q437" i="46"/>
  <c r="P437" i="46"/>
  <c r="O437" i="46"/>
  <c r="N437" i="46"/>
  <c r="M437" i="46"/>
  <c r="L437" i="46"/>
  <c r="K437" i="46"/>
  <c r="J437" i="46"/>
  <c r="I437" i="46"/>
  <c r="H437" i="46"/>
  <c r="G437" i="46"/>
  <c r="T436" i="46"/>
  <c r="S436" i="46"/>
  <c r="R436" i="46"/>
  <c r="Q436" i="46"/>
  <c r="P436" i="46"/>
  <c r="O436" i="46"/>
  <c r="N436" i="46"/>
  <c r="M436" i="46"/>
  <c r="L436" i="46"/>
  <c r="K436" i="46"/>
  <c r="J436" i="46"/>
  <c r="I436" i="46"/>
  <c r="H436" i="46"/>
  <c r="G436" i="46"/>
  <c r="O431" i="46"/>
  <c r="G431" i="46"/>
  <c r="O430" i="46"/>
  <c r="K427" i="46"/>
  <c r="H427" i="46"/>
  <c r="K426" i="46"/>
  <c r="T424" i="46"/>
  <c r="L424" i="46"/>
  <c r="K423" i="46"/>
  <c r="O422" i="46"/>
  <c r="N422" i="46"/>
  <c r="S421" i="46"/>
  <c r="N421" i="46"/>
  <c r="G421" i="46"/>
  <c r="O419" i="46"/>
  <c r="L419" i="46"/>
  <c r="G419" i="46"/>
  <c r="O418" i="46"/>
  <c r="H418" i="46"/>
  <c r="O416" i="46"/>
  <c r="N416" i="46"/>
  <c r="J416" i="46"/>
  <c r="G416" i="46"/>
  <c r="O415" i="46"/>
  <c r="K415" i="46"/>
  <c r="G415" i="46"/>
  <c r="T414" i="46"/>
  <c r="L414" i="46"/>
  <c r="J414" i="46"/>
  <c r="S413" i="46"/>
  <c r="O413" i="46"/>
  <c r="K413" i="46"/>
  <c r="T412" i="46"/>
  <c r="S412" i="46"/>
  <c r="O412" i="46"/>
  <c r="N412" i="46"/>
  <c r="L412" i="46"/>
  <c r="G412" i="46"/>
  <c r="S411" i="46"/>
  <c r="K411" i="46"/>
  <c r="G411" i="46"/>
  <c r="S179" i="46"/>
  <c r="S575" i="46" s="1"/>
  <c r="K179" i="46"/>
  <c r="K575" i="46" s="1"/>
  <c r="G179" i="46"/>
  <c r="G575" i="46" s="1"/>
  <c r="S178" i="46"/>
  <c r="K178" i="46"/>
  <c r="K574" i="46" s="1"/>
  <c r="G178" i="46"/>
  <c r="G574" i="46" s="1"/>
  <c r="S177" i="46"/>
  <c r="S573" i="46" s="1"/>
  <c r="R177" i="46"/>
  <c r="R573" i="46" s="1"/>
  <c r="K177" i="46"/>
  <c r="I177" i="46"/>
  <c r="I573" i="46" s="1"/>
  <c r="G177" i="46"/>
  <c r="G573" i="46" s="1"/>
  <c r="S176" i="46"/>
  <c r="S572" i="46" s="1"/>
  <c r="R176" i="46"/>
  <c r="R572" i="46" s="1"/>
  <c r="Q176" i="46"/>
  <c r="Q572" i="46" s="1"/>
  <c r="K176" i="46"/>
  <c r="K572" i="46" s="1"/>
  <c r="G176" i="46"/>
  <c r="G572" i="46" s="1"/>
  <c r="S175" i="46"/>
  <c r="S571" i="46" s="1"/>
  <c r="R175" i="46"/>
  <c r="R571" i="46" s="1"/>
  <c r="N175" i="46"/>
  <c r="N571" i="46" s="1"/>
  <c r="K175" i="46"/>
  <c r="K571" i="46" s="1"/>
  <c r="G175" i="46"/>
  <c r="G571" i="46" s="1"/>
  <c r="F175" i="46"/>
  <c r="F571" i="46" s="1"/>
  <c r="S174" i="46"/>
  <c r="S570" i="46" s="1"/>
  <c r="N174" i="46"/>
  <c r="N570" i="46" s="1"/>
  <c r="K174" i="46"/>
  <c r="K570" i="46" s="1"/>
  <c r="G174" i="46"/>
  <c r="F174" i="46"/>
  <c r="S172" i="46"/>
  <c r="S568" i="46" s="1"/>
  <c r="N172" i="46"/>
  <c r="N568" i="46" s="1"/>
  <c r="K172" i="46"/>
  <c r="K568" i="46" s="1"/>
  <c r="G172" i="46"/>
  <c r="G568" i="46" s="1"/>
  <c r="S171" i="46"/>
  <c r="S567" i="46" s="1"/>
  <c r="K171" i="46"/>
  <c r="K567" i="46" s="1"/>
  <c r="G171" i="46"/>
  <c r="G567" i="46" s="1"/>
  <c r="F171" i="46"/>
  <c r="F567" i="46" s="1"/>
  <c r="S170" i="46"/>
  <c r="S566" i="46" s="1"/>
  <c r="K170" i="46"/>
  <c r="K566" i="46" s="1"/>
  <c r="G170" i="46"/>
  <c r="G566" i="46" s="1"/>
  <c r="S169" i="46"/>
  <c r="K169" i="46"/>
  <c r="K565" i="46" s="1"/>
  <c r="G169" i="46"/>
  <c r="G565" i="46" s="1"/>
  <c r="S168" i="46"/>
  <c r="S564" i="46" s="1"/>
  <c r="R168" i="46"/>
  <c r="K168" i="46"/>
  <c r="G168" i="46"/>
  <c r="G564" i="46" s="1"/>
  <c r="S167" i="46"/>
  <c r="S563" i="46" s="1"/>
  <c r="R167" i="46"/>
  <c r="R563" i="46" s="1"/>
  <c r="K167" i="46"/>
  <c r="K563" i="46" s="1"/>
  <c r="I167" i="46"/>
  <c r="I563" i="46" s="1"/>
  <c r="G167" i="46"/>
  <c r="G563" i="46" s="1"/>
  <c r="S166" i="46"/>
  <c r="R166" i="46"/>
  <c r="N166" i="46"/>
  <c r="K166" i="46"/>
  <c r="G166" i="46"/>
  <c r="G130" i="14" s="1"/>
  <c r="F166" i="46"/>
  <c r="S164" i="46"/>
  <c r="S560" i="46" s="1"/>
  <c r="N164" i="46"/>
  <c r="N560" i="46" s="1"/>
  <c r="K164" i="46"/>
  <c r="K560" i="46" s="1"/>
  <c r="G164" i="46"/>
  <c r="G560" i="46" s="1"/>
  <c r="F164" i="46"/>
  <c r="F560" i="46" s="1"/>
  <c r="S163" i="46"/>
  <c r="S559" i="46" s="1"/>
  <c r="N163" i="46"/>
  <c r="N559" i="46" s="1"/>
  <c r="K163" i="46"/>
  <c r="K559" i="46" s="1"/>
  <c r="G163" i="46"/>
  <c r="S162" i="46"/>
  <c r="S558" i="46" s="1"/>
  <c r="K162" i="46"/>
  <c r="K558" i="46" s="1"/>
  <c r="G162" i="46"/>
  <c r="G558" i="46" s="1"/>
  <c r="F162" i="46"/>
  <c r="S161" i="46"/>
  <c r="S557" i="46" s="1"/>
  <c r="K161" i="46"/>
  <c r="K557" i="46" s="1"/>
  <c r="G161" i="46"/>
  <c r="G557" i="46" s="1"/>
  <c r="S160" i="46"/>
  <c r="K160" i="46"/>
  <c r="K556" i="46" s="1"/>
  <c r="G160" i="46"/>
  <c r="G556" i="46" s="1"/>
  <c r="S159" i="46"/>
  <c r="R159" i="46"/>
  <c r="K159" i="46"/>
  <c r="G159" i="46"/>
  <c r="S155" i="46"/>
  <c r="S551" i="46" s="1"/>
  <c r="N155" i="46"/>
  <c r="N551" i="46" s="1"/>
  <c r="M155" i="46"/>
  <c r="M551" i="46" s="1"/>
  <c r="K155" i="46"/>
  <c r="K551" i="46" s="1"/>
  <c r="G155" i="46"/>
  <c r="G551" i="46" s="1"/>
  <c r="F155" i="46"/>
  <c r="S154" i="46"/>
  <c r="S550" i="46" s="1"/>
  <c r="K154" i="46"/>
  <c r="K550" i="46" s="1"/>
  <c r="G154" i="46"/>
  <c r="G550" i="46" s="1"/>
  <c r="F154" i="46"/>
  <c r="F550" i="46" s="1"/>
  <c r="S153" i="46"/>
  <c r="S549" i="46" s="1"/>
  <c r="N153" i="46"/>
  <c r="N549" i="46" s="1"/>
  <c r="K153" i="46"/>
  <c r="K549" i="46" s="1"/>
  <c r="G153" i="46"/>
  <c r="G549" i="46" s="1"/>
  <c r="S152" i="46"/>
  <c r="S548" i="46" s="1"/>
  <c r="R152" i="46"/>
  <c r="R548" i="46" s="1"/>
  <c r="K152" i="46"/>
  <c r="K548" i="46" s="1"/>
  <c r="G152" i="46"/>
  <c r="G548" i="46" s="1"/>
  <c r="S151" i="46"/>
  <c r="R151" i="46"/>
  <c r="R547" i="46" s="1"/>
  <c r="K151" i="46"/>
  <c r="G151" i="46"/>
  <c r="G547" i="46" s="1"/>
  <c r="S150" i="46"/>
  <c r="S546" i="46" s="1"/>
  <c r="N150" i="46"/>
  <c r="N546" i="46" s="1"/>
  <c r="K150" i="46"/>
  <c r="K546" i="46" s="1"/>
  <c r="G150" i="46"/>
  <c r="S148" i="46"/>
  <c r="S544" i="46" s="1"/>
  <c r="R148" i="46"/>
  <c r="R544" i="46" s="1"/>
  <c r="K148" i="46"/>
  <c r="K544" i="46" s="1"/>
  <c r="I148" i="46"/>
  <c r="I544" i="46" s="1"/>
  <c r="G148" i="46"/>
  <c r="G544" i="46" s="1"/>
  <c r="S147" i="46"/>
  <c r="S543" i="46" s="1"/>
  <c r="K147" i="46"/>
  <c r="K543" i="46" s="1"/>
  <c r="G147" i="46"/>
  <c r="G543" i="46" s="1"/>
  <c r="F147" i="46"/>
  <c r="F543" i="46" s="1"/>
  <c r="S146" i="46"/>
  <c r="S542" i="46" s="1"/>
  <c r="N146" i="46"/>
  <c r="N542" i="46" s="1"/>
  <c r="K146" i="46"/>
  <c r="K542" i="46" s="1"/>
  <c r="G146" i="46"/>
  <c r="G542" i="46" s="1"/>
  <c r="F146" i="46"/>
  <c r="F542" i="46" s="1"/>
  <c r="S145" i="46"/>
  <c r="S541" i="46" s="1"/>
  <c r="K145" i="46"/>
  <c r="K541" i="46" s="1"/>
  <c r="G145" i="46"/>
  <c r="G541" i="46" s="1"/>
  <c r="F145" i="46"/>
  <c r="F541" i="46" s="1"/>
  <c r="S144" i="46"/>
  <c r="S540" i="46" s="1"/>
  <c r="N144" i="46"/>
  <c r="N540" i="46" s="1"/>
  <c r="K144" i="46"/>
  <c r="K540" i="46" s="1"/>
  <c r="G144" i="46"/>
  <c r="G540" i="46" s="1"/>
  <c r="S143" i="46"/>
  <c r="S539" i="46" s="1"/>
  <c r="R143" i="46"/>
  <c r="R539" i="46" s="1"/>
  <c r="K143" i="46"/>
  <c r="K539" i="46" s="1"/>
  <c r="G143" i="46"/>
  <c r="G539" i="46" s="1"/>
  <c r="S142" i="46"/>
  <c r="R142" i="46"/>
  <c r="K142" i="46"/>
  <c r="G142" i="46"/>
  <c r="S140" i="46"/>
  <c r="S536" i="46" s="1"/>
  <c r="N140" i="46"/>
  <c r="N536" i="46" s="1"/>
  <c r="K140" i="46"/>
  <c r="K536" i="46" s="1"/>
  <c r="G140" i="46"/>
  <c r="G536" i="46" s="1"/>
  <c r="S139" i="46"/>
  <c r="S535" i="46" s="1"/>
  <c r="R139" i="46"/>
  <c r="R535" i="46" s="1"/>
  <c r="K139" i="46"/>
  <c r="K535" i="46" s="1"/>
  <c r="G139" i="46"/>
  <c r="S138" i="46"/>
  <c r="S534" i="46" s="1"/>
  <c r="K138" i="46"/>
  <c r="K534" i="46" s="1"/>
  <c r="G138" i="46"/>
  <c r="G534" i="46" s="1"/>
  <c r="F138" i="46"/>
  <c r="S137" i="46"/>
  <c r="S533" i="46" s="1"/>
  <c r="N137" i="46"/>
  <c r="N533" i="46" s="1"/>
  <c r="M137" i="46"/>
  <c r="M533" i="46" s="1"/>
  <c r="K137" i="46"/>
  <c r="K533" i="46" s="1"/>
  <c r="G137" i="46"/>
  <c r="G533" i="46" s="1"/>
  <c r="F137" i="46"/>
  <c r="F533" i="46" s="1"/>
  <c r="S136" i="46"/>
  <c r="K136" i="46"/>
  <c r="K532" i="46" s="1"/>
  <c r="G136" i="46"/>
  <c r="G532" i="46" s="1"/>
  <c r="F136" i="46"/>
  <c r="F532" i="46" s="1"/>
  <c r="S135" i="46"/>
  <c r="N135" i="46"/>
  <c r="K135" i="46"/>
  <c r="G135" i="46"/>
  <c r="S131" i="46"/>
  <c r="S527" i="46" s="1"/>
  <c r="R131" i="46"/>
  <c r="R527" i="46" s="1"/>
  <c r="N131" i="46"/>
  <c r="N527" i="46" s="1"/>
  <c r="K131" i="46"/>
  <c r="K527" i="46" s="1"/>
  <c r="G131" i="46"/>
  <c r="G527" i="46" s="1"/>
  <c r="F131" i="46"/>
  <c r="S130" i="46"/>
  <c r="S526" i="46" s="1"/>
  <c r="N130" i="46"/>
  <c r="N526" i="46" s="1"/>
  <c r="K130" i="46"/>
  <c r="K526" i="46" s="1"/>
  <c r="G130" i="46"/>
  <c r="G526" i="46" s="1"/>
  <c r="F130" i="46"/>
  <c r="F526" i="46" s="1"/>
  <c r="S129" i="46"/>
  <c r="S525" i="46" s="1"/>
  <c r="N129" i="46"/>
  <c r="N525" i="46" s="1"/>
  <c r="K129" i="46"/>
  <c r="K525" i="46" s="1"/>
  <c r="G129" i="46"/>
  <c r="G525" i="46" s="1"/>
  <c r="S128" i="46"/>
  <c r="S524" i="46" s="1"/>
  <c r="K128" i="46"/>
  <c r="K524" i="46" s="1"/>
  <c r="G128" i="46"/>
  <c r="G524" i="46" s="1"/>
  <c r="F128" i="46"/>
  <c r="F524" i="46" s="1"/>
  <c r="S127" i="46"/>
  <c r="S523" i="46" s="1"/>
  <c r="K127" i="46"/>
  <c r="K523" i="46" s="1"/>
  <c r="G127" i="46"/>
  <c r="G523" i="46" s="1"/>
  <c r="S126" i="46"/>
  <c r="S522" i="46" s="1"/>
  <c r="K126" i="46"/>
  <c r="K522" i="46" s="1"/>
  <c r="G126" i="46"/>
  <c r="G522" i="46" s="1"/>
  <c r="S124" i="46"/>
  <c r="S520" i="46" s="1"/>
  <c r="R124" i="46"/>
  <c r="R520" i="46" s="1"/>
  <c r="K124" i="46"/>
  <c r="K520" i="46" s="1"/>
  <c r="G124" i="46"/>
  <c r="G520" i="46" s="1"/>
  <c r="S123" i="46"/>
  <c r="S519" i="46" s="1"/>
  <c r="R123" i="46"/>
  <c r="R519" i="46" s="1"/>
  <c r="K123" i="46"/>
  <c r="K519" i="46" s="1"/>
  <c r="G123" i="46"/>
  <c r="G519" i="46" s="1"/>
  <c r="S122" i="46"/>
  <c r="S518" i="46" s="1"/>
  <c r="R122" i="46"/>
  <c r="R518" i="46" s="1"/>
  <c r="N122" i="46"/>
  <c r="N518" i="46" s="1"/>
  <c r="K122" i="46"/>
  <c r="K518" i="46" s="1"/>
  <c r="G122" i="46"/>
  <c r="G518" i="46" s="1"/>
  <c r="F122" i="46"/>
  <c r="F518" i="46" s="1"/>
  <c r="S121" i="46"/>
  <c r="S517" i="46" s="1"/>
  <c r="N121" i="46"/>
  <c r="N517" i="46" s="1"/>
  <c r="K121" i="46"/>
  <c r="K517" i="46" s="1"/>
  <c r="G121" i="46"/>
  <c r="G517" i="46" s="1"/>
  <c r="F121" i="46"/>
  <c r="S120" i="46"/>
  <c r="S516" i="46" s="1"/>
  <c r="Q120" i="46"/>
  <c r="Q516" i="46" s="1"/>
  <c r="N120" i="46"/>
  <c r="N516" i="46" s="1"/>
  <c r="K120" i="46"/>
  <c r="K516" i="46" s="1"/>
  <c r="G120" i="46"/>
  <c r="G516" i="46" s="1"/>
  <c r="S119" i="46"/>
  <c r="S515" i="46" s="1"/>
  <c r="K119" i="46"/>
  <c r="K515" i="46" s="1"/>
  <c r="G119" i="46"/>
  <c r="G515" i="46" s="1"/>
  <c r="F119" i="46"/>
  <c r="F515" i="46" s="1"/>
  <c r="S118" i="46"/>
  <c r="K118" i="46"/>
  <c r="G118" i="46"/>
  <c r="S116" i="46"/>
  <c r="S512" i="46" s="1"/>
  <c r="K116" i="46"/>
  <c r="K512" i="46" s="1"/>
  <c r="G116" i="46"/>
  <c r="G512" i="46" s="1"/>
  <c r="S115" i="46"/>
  <c r="R115" i="46"/>
  <c r="L115" i="46"/>
  <c r="J115" i="46"/>
  <c r="J511" i="46" s="1"/>
  <c r="T114" i="46"/>
  <c r="N114" i="46"/>
  <c r="F114" i="46"/>
  <c r="F185" i="46" s="1"/>
  <c r="P113" i="46"/>
  <c r="P509" i="46" s="1"/>
  <c r="N113" i="46"/>
  <c r="N509" i="46" s="1"/>
  <c r="F113" i="46"/>
  <c r="F509" i="46" s="1"/>
  <c r="Q112" i="46"/>
  <c r="Q508" i="46" s="1"/>
  <c r="J112" i="46"/>
  <c r="J508" i="46" s="1"/>
  <c r="T111" i="46"/>
  <c r="L111" i="46"/>
  <c r="J111" i="46"/>
  <c r="S431" i="46"/>
  <c r="R431" i="46"/>
  <c r="O179" i="46"/>
  <c r="O575" i="46" s="1"/>
  <c r="N431" i="46"/>
  <c r="K431" i="46"/>
  <c r="S430" i="46"/>
  <c r="O178" i="46"/>
  <c r="O574" i="46" s="1"/>
  <c r="N430" i="46"/>
  <c r="K430" i="46"/>
  <c r="G430" i="46"/>
  <c r="S429" i="46"/>
  <c r="R429" i="46"/>
  <c r="O429" i="46"/>
  <c r="N429" i="46"/>
  <c r="K429" i="46"/>
  <c r="G429" i="46"/>
  <c r="S428" i="46"/>
  <c r="R428" i="46"/>
  <c r="O428" i="46"/>
  <c r="K428" i="46"/>
  <c r="I152" i="46"/>
  <c r="I548" i="46" s="1"/>
  <c r="G428" i="46"/>
  <c r="S427" i="46"/>
  <c r="R427" i="46"/>
  <c r="O427" i="46"/>
  <c r="N427" i="46"/>
  <c r="G427" i="46"/>
  <c r="S426" i="46"/>
  <c r="O426" i="46"/>
  <c r="N426" i="46"/>
  <c r="M174" i="46"/>
  <c r="M570" i="46" s="1"/>
  <c r="G426" i="46"/>
  <c r="S424" i="46"/>
  <c r="R424" i="46"/>
  <c r="O424" i="46"/>
  <c r="N424" i="46"/>
  <c r="K424" i="46"/>
  <c r="G424" i="46"/>
  <c r="S423" i="46"/>
  <c r="R423" i="46"/>
  <c r="O423" i="46"/>
  <c r="M147" i="46"/>
  <c r="M543" i="46" s="1"/>
  <c r="G423" i="46"/>
  <c r="S422" i="46"/>
  <c r="R422" i="46"/>
  <c r="O170" i="46"/>
  <c r="O566" i="46" s="1"/>
  <c r="N170" i="46"/>
  <c r="N566" i="46" s="1"/>
  <c r="K422" i="46"/>
  <c r="G422" i="46"/>
  <c r="O421" i="46"/>
  <c r="N169" i="46"/>
  <c r="N565" i="46" s="1"/>
  <c r="K421" i="46"/>
  <c r="S420" i="46"/>
  <c r="R420" i="46"/>
  <c r="O420" i="46"/>
  <c r="N420" i="46"/>
  <c r="K420" i="46"/>
  <c r="G420" i="46"/>
  <c r="S419" i="46"/>
  <c r="R419" i="46"/>
  <c r="O167" i="46"/>
  <c r="O563" i="46" s="1"/>
  <c r="K419" i="46"/>
  <c r="S418" i="46"/>
  <c r="R418" i="46"/>
  <c r="O166" i="46"/>
  <c r="N418" i="46"/>
  <c r="K418" i="46"/>
  <c r="G418" i="46"/>
  <c r="S416" i="46"/>
  <c r="O164" i="46"/>
  <c r="O560" i="46" s="1"/>
  <c r="N116" i="46"/>
  <c r="N512" i="46" s="1"/>
  <c r="K416" i="46"/>
  <c r="I140" i="46"/>
  <c r="I536" i="46" s="1"/>
  <c r="R584" i="46"/>
  <c r="Q139" i="46"/>
  <c r="Q535" i="46" s="1"/>
  <c r="O584" i="46"/>
  <c r="K584" i="46"/>
  <c r="G584" i="46"/>
  <c r="F582" i="46"/>
  <c r="S113" i="46"/>
  <c r="S509" i="46" s="1"/>
  <c r="O161" i="46"/>
  <c r="O557" i="46" s="1"/>
  <c r="N413" i="46"/>
  <c r="K113" i="46"/>
  <c r="K509" i="46" s="1"/>
  <c r="G413" i="46"/>
  <c r="S112" i="46"/>
  <c r="S508" i="46" s="1"/>
  <c r="O160" i="46"/>
  <c r="O556" i="46" s="1"/>
  <c r="N160" i="46"/>
  <c r="N556" i="46" s="1"/>
  <c r="K412" i="46"/>
  <c r="G112" i="46"/>
  <c r="G508" i="46" s="1"/>
  <c r="S583" i="46"/>
  <c r="O583" i="46"/>
  <c r="N583" i="46"/>
  <c r="K583" i="46"/>
  <c r="I159" i="46"/>
  <c r="G583" i="46"/>
  <c r="Q14" i="46"/>
  <c r="P14" i="46"/>
  <c r="C1" i="46"/>
  <c r="H144" i="44"/>
  <c r="H473" i="44" s="1"/>
  <c r="R142" i="44"/>
  <c r="R471" i="44" s="1"/>
  <c r="Q142" i="44"/>
  <c r="Q471" i="44" s="1"/>
  <c r="M142" i="44"/>
  <c r="M471" i="44" s="1"/>
  <c r="I142" i="44"/>
  <c r="I471" i="44" s="1"/>
  <c r="H142" i="44"/>
  <c r="H471" i="44" s="1"/>
  <c r="F142" i="44"/>
  <c r="R141" i="44"/>
  <c r="R470" i="44" s="1"/>
  <c r="Q141" i="44"/>
  <c r="Q470" i="44" s="1"/>
  <c r="M141" i="44"/>
  <c r="M470" i="44" s="1"/>
  <c r="I141" i="44"/>
  <c r="I470" i="44" s="1"/>
  <c r="F141" i="44"/>
  <c r="F470" i="44" s="1"/>
  <c r="R139" i="44"/>
  <c r="R469" i="44" s="1"/>
  <c r="Q139" i="44"/>
  <c r="Q469" i="44" s="1"/>
  <c r="M139" i="44"/>
  <c r="M469" i="44" s="1"/>
  <c r="I139" i="44"/>
  <c r="I469" i="44" s="1"/>
  <c r="F139" i="44"/>
  <c r="F469" i="44" s="1"/>
  <c r="R138" i="44"/>
  <c r="R468" i="44" s="1"/>
  <c r="N138" i="44"/>
  <c r="N468" i="44" s="1"/>
  <c r="J138" i="44"/>
  <c r="J468" i="44" s="1"/>
  <c r="F138" i="44"/>
  <c r="F468" i="44" s="1"/>
  <c r="T137" i="44"/>
  <c r="T467" i="44" s="1"/>
  <c r="L137" i="44"/>
  <c r="L467" i="44" s="1"/>
  <c r="H137" i="44"/>
  <c r="H467" i="44" s="1"/>
  <c r="F137" i="44"/>
  <c r="S135" i="44"/>
  <c r="S465" i="44" s="1"/>
  <c r="O135" i="44"/>
  <c r="O465" i="44" s="1"/>
  <c r="K135" i="44"/>
  <c r="K465" i="44" s="1"/>
  <c r="G135" i="44"/>
  <c r="G465" i="44" s="1"/>
  <c r="S134" i="44"/>
  <c r="S464" i="44" s="1"/>
  <c r="O134" i="44"/>
  <c r="O464" i="44" s="1"/>
  <c r="N134" i="44"/>
  <c r="N464" i="44" s="1"/>
  <c r="K134" i="44"/>
  <c r="K464" i="44" s="1"/>
  <c r="G134" i="44"/>
  <c r="G464" i="44" s="1"/>
  <c r="N133" i="44"/>
  <c r="N463" i="44" s="1"/>
  <c r="M133" i="44"/>
  <c r="M463" i="44" s="1"/>
  <c r="I133" i="44"/>
  <c r="I463" i="44" s="1"/>
  <c r="O124" i="44"/>
  <c r="O454" i="44" s="1"/>
  <c r="G124" i="44"/>
  <c r="G454" i="44" s="1"/>
  <c r="S122" i="44"/>
  <c r="S452" i="44" s="1"/>
  <c r="R122" i="44"/>
  <c r="R452" i="44" s="1"/>
  <c r="Q122" i="44"/>
  <c r="Q452" i="44" s="1"/>
  <c r="O122" i="44"/>
  <c r="O452" i="44" s="1"/>
  <c r="N122" i="44"/>
  <c r="N452" i="44" s="1"/>
  <c r="M122" i="44"/>
  <c r="M452" i="44" s="1"/>
  <c r="I122" i="44"/>
  <c r="I452" i="44" s="1"/>
  <c r="G122" i="44"/>
  <c r="G452" i="44" s="1"/>
  <c r="S121" i="44"/>
  <c r="S451" i="44" s="1"/>
  <c r="R121" i="44"/>
  <c r="R451" i="44" s="1"/>
  <c r="Q121" i="44"/>
  <c r="Q451" i="44" s="1"/>
  <c r="O121" i="44"/>
  <c r="O451" i="44" s="1"/>
  <c r="N121" i="44"/>
  <c r="N451" i="44" s="1"/>
  <c r="M121" i="44"/>
  <c r="M451" i="44" s="1"/>
  <c r="I121" i="44"/>
  <c r="I451" i="44" s="1"/>
  <c r="G121" i="44"/>
  <c r="G451" i="44" s="1"/>
  <c r="S119" i="44"/>
  <c r="S450" i="44" s="1"/>
  <c r="R119" i="44"/>
  <c r="R450" i="44" s="1"/>
  <c r="Q119" i="44"/>
  <c r="Q450" i="44" s="1"/>
  <c r="O119" i="44"/>
  <c r="O450" i="44" s="1"/>
  <c r="N119" i="44"/>
  <c r="N450" i="44" s="1"/>
  <c r="M119" i="44"/>
  <c r="M450" i="44" s="1"/>
  <c r="I119" i="44"/>
  <c r="I450" i="44" s="1"/>
  <c r="G119" i="44"/>
  <c r="G450" i="44" s="1"/>
  <c r="S118" i="44"/>
  <c r="S449" i="44" s="1"/>
  <c r="R118" i="44"/>
  <c r="R449" i="44" s="1"/>
  <c r="O118" i="44"/>
  <c r="O449" i="44" s="1"/>
  <c r="N118" i="44"/>
  <c r="N449" i="44" s="1"/>
  <c r="J118" i="44"/>
  <c r="J449" i="44" s="1"/>
  <c r="G118" i="44"/>
  <c r="G449" i="44" s="1"/>
  <c r="F118" i="44"/>
  <c r="F449" i="44" s="1"/>
  <c r="S117" i="44"/>
  <c r="S448" i="44" s="1"/>
  <c r="O117" i="44"/>
  <c r="O448" i="44" s="1"/>
  <c r="K117" i="44"/>
  <c r="G117" i="44"/>
  <c r="G448" i="44" s="1"/>
  <c r="T115" i="44"/>
  <c r="T446" i="44" s="1"/>
  <c r="S115" i="44"/>
  <c r="S446" i="44" s="1"/>
  <c r="P115" i="44"/>
  <c r="P446" i="44" s="1"/>
  <c r="O115" i="44"/>
  <c r="O446" i="44" s="1"/>
  <c r="K115" i="44"/>
  <c r="K446" i="44" s="1"/>
  <c r="H115" i="44"/>
  <c r="H446" i="44" s="1"/>
  <c r="G115" i="44"/>
  <c r="G446" i="44" s="1"/>
  <c r="T114" i="44"/>
  <c r="T445" i="44" s="1"/>
  <c r="S114" i="44"/>
  <c r="S445" i="44" s="1"/>
  <c r="P114" i="44"/>
  <c r="P445" i="44" s="1"/>
  <c r="O114" i="44"/>
  <c r="O445" i="44" s="1"/>
  <c r="K114" i="44"/>
  <c r="K445" i="44" s="1"/>
  <c r="H114" i="44"/>
  <c r="H445" i="44" s="1"/>
  <c r="G114" i="44"/>
  <c r="G445" i="44" s="1"/>
  <c r="T113" i="44"/>
  <c r="T444" i="44" s="1"/>
  <c r="P113" i="44"/>
  <c r="P444" i="44" s="1"/>
  <c r="O113" i="44"/>
  <c r="O444" i="44" s="1"/>
  <c r="L113" i="44"/>
  <c r="L444" i="44" s="1"/>
  <c r="H113" i="44"/>
  <c r="H444" i="44" s="1"/>
  <c r="O104" i="44"/>
  <c r="N104" i="44"/>
  <c r="S102" i="44"/>
  <c r="S433" i="44" s="1"/>
  <c r="O102" i="44"/>
  <c r="O433" i="44" s="1"/>
  <c r="N102" i="44"/>
  <c r="N433" i="44" s="1"/>
  <c r="K102" i="44"/>
  <c r="K433" i="44" s="1"/>
  <c r="J102" i="44"/>
  <c r="J433" i="44" s="1"/>
  <c r="S101" i="44"/>
  <c r="S432" i="44" s="1"/>
  <c r="O101" i="44"/>
  <c r="O432" i="44" s="1"/>
  <c r="N101" i="44"/>
  <c r="N432" i="44" s="1"/>
  <c r="K101" i="44"/>
  <c r="K432" i="44" s="1"/>
  <c r="J101" i="44"/>
  <c r="J432" i="44" s="1"/>
  <c r="T99" i="44"/>
  <c r="T431" i="44" s="1"/>
  <c r="S99" i="44"/>
  <c r="S431" i="44" s="1"/>
  <c r="O99" i="44"/>
  <c r="O431" i="44" s="1"/>
  <c r="N99" i="44"/>
  <c r="N431" i="44" s="1"/>
  <c r="K99" i="44"/>
  <c r="K431" i="44" s="1"/>
  <c r="J99" i="44"/>
  <c r="J431" i="44" s="1"/>
  <c r="S98" i="44"/>
  <c r="S430" i="44" s="1"/>
  <c r="R98" i="44"/>
  <c r="R430" i="44" s="1"/>
  <c r="O98" i="44"/>
  <c r="O430" i="44" s="1"/>
  <c r="N98" i="44"/>
  <c r="N430" i="44" s="1"/>
  <c r="K98" i="44"/>
  <c r="K430" i="44" s="1"/>
  <c r="J98" i="44"/>
  <c r="J430" i="44" s="1"/>
  <c r="F98" i="44"/>
  <c r="T97" i="44"/>
  <c r="S97" i="44"/>
  <c r="P97" i="44"/>
  <c r="O97" i="44"/>
  <c r="K97" i="44"/>
  <c r="H97" i="44"/>
  <c r="G97" i="44"/>
  <c r="T95" i="44"/>
  <c r="T427" i="44" s="1"/>
  <c r="S95" i="44"/>
  <c r="S427" i="44" s="1"/>
  <c r="P95" i="44"/>
  <c r="P427" i="44" s="1"/>
  <c r="O95" i="44"/>
  <c r="O427" i="44" s="1"/>
  <c r="K95" i="44"/>
  <c r="K427" i="44" s="1"/>
  <c r="H95" i="44"/>
  <c r="H427" i="44" s="1"/>
  <c r="G95" i="44"/>
  <c r="G427" i="44" s="1"/>
  <c r="T94" i="44"/>
  <c r="T426" i="44" s="1"/>
  <c r="S94" i="44"/>
  <c r="S426" i="44" s="1"/>
  <c r="P94" i="44"/>
  <c r="P426" i="44" s="1"/>
  <c r="O94" i="44"/>
  <c r="O426" i="44" s="1"/>
  <c r="K94" i="44"/>
  <c r="K426" i="44" s="1"/>
  <c r="H94" i="44"/>
  <c r="H426" i="44" s="1"/>
  <c r="G94" i="44"/>
  <c r="G426" i="44" s="1"/>
  <c r="T93" i="44"/>
  <c r="T425" i="44" s="1"/>
  <c r="S93" i="44"/>
  <c r="S425" i="44" s="1"/>
  <c r="P425" i="44"/>
  <c r="L93" i="44"/>
  <c r="L425" i="44" s="1"/>
  <c r="H93" i="44"/>
  <c r="H425" i="44" s="1"/>
  <c r="S124" i="44"/>
  <c r="R104" i="44"/>
  <c r="Q104" i="44"/>
  <c r="M104" i="44"/>
  <c r="K104" i="44"/>
  <c r="K59" i="14" s="1"/>
  <c r="I104" i="44"/>
  <c r="F124" i="44"/>
  <c r="R102" i="44"/>
  <c r="R433" i="44" s="1"/>
  <c r="Q102" i="44"/>
  <c r="Q433" i="44" s="1"/>
  <c r="M102" i="44"/>
  <c r="M433" i="44" s="1"/>
  <c r="I102" i="44"/>
  <c r="I433" i="44" s="1"/>
  <c r="F122" i="44"/>
  <c r="R101" i="44"/>
  <c r="R432" i="44" s="1"/>
  <c r="Q101" i="44"/>
  <c r="Q432" i="44" s="1"/>
  <c r="M101" i="44"/>
  <c r="M432" i="44" s="1"/>
  <c r="I101" i="44"/>
  <c r="I432" i="44" s="1"/>
  <c r="H141" i="44"/>
  <c r="H470" i="44" s="1"/>
  <c r="F121" i="44"/>
  <c r="F451" i="44" s="1"/>
  <c r="R99" i="44"/>
  <c r="R431" i="44" s="1"/>
  <c r="Q99" i="44"/>
  <c r="Q431" i="44" s="1"/>
  <c r="M99" i="44"/>
  <c r="M431" i="44" s="1"/>
  <c r="I99" i="44"/>
  <c r="I431" i="44" s="1"/>
  <c r="F119" i="44"/>
  <c r="F450" i="44" s="1"/>
  <c r="H138" i="44"/>
  <c r="H468" i="44" s="1"/>
  <c r="T117" i="44"/>
  <c r="T448" i="44" s="1"/>
  <c r="P117" i="44"/>
  <c r="P448" i="44" s="1"/>
  <c r="L117" i="44"/>
  <c r="L448" i="44" s="1"/>
  <c r="H117" i="44"/>
  <c r="H448" i="44" s="1"/>
  <c r="T135" i="44"/>
  <c r="T465" i="44" s="1"/>
  <c r="P135" i="44"/>
  <c r="P465" i="44" s="1"/>
  <c r="L135" i="44"/>
  <c r="L465" i="44" s="1"/>
  <c r="H135" i="44"/>
  <c r="H465" i="44" s="1"/>
  <c r="T133" i="44"/>
  <c r="T463" i="44" s="1"/>
  <c r="P133" i="44"/>
  <c r="P463" i="44" s="1"/>
  <c r="L133" i="44"/>
  <c r="L463" i="44" s="1"/>
  <c r="H133" i="44"/>
  <c r="C1" i="44"/>
  <c r="T239" i="42"/>
  <c r="S239" i="42"/>
  <c r="R239" i="42"/>
  <c r="Q239" i="42"/>
  <c r="P239" i="42"/>
  <c r="O239" i="42"/>
  <c r="N239" i="42"/>
  <c r="M239" i="42"/>
  <c r="L239" i="42"/>
  <c r="K239" i="42"/>
  <c r="J239" i="42"/>
  <c r="I239" i="42"/>
  <c r="H239" i="42"/>
  <c r="G239" i="42"/>
  <c r="F239" i="42"/>
  <c r="T238" i="42"/>
  <c r="S238" i="42"/>
  <c r="R238" i="42"/>
  <c r="Q238" i="42"/>
  <c r="P238" i="42"/>
  <c r="O238" i="42"/>
  <c r="N238" i="42"/>
  <c r="M238" i="42"/>
  <c r="L238" i="42"/>
  <c r="K238" i="42"/>
  <c r="J238" i="42"/>
  <c r="I238" i="42"/>
  <c r="H238" i="42"/>
  <c r="G238" i="42"/>
  <c r="F238" i="42"/>
  <c r="T237" i="42"/>
  <c r="S237" i="42"/>
  <c r="R237" i="42"/>
  <c r="Q237" i="42"/>
  <c r="P237" i="42"/>
  <c r="O237" i="42"/>
  <c r="N237" i="42"/>
  <c r="M237" i="42"/>
  <c r="L237" i="42"/>
  <c r="K237" i="42"/>
  <c r="J237" i="42"/>
  <c r="I237" i="42"/>
  <c r="H237" i="42"/>
  <c r="G237" i="42"/>
  <c r="F237" i="42"/>
  <c r="T236" i="42"/>
  <c r="S236" i="42"/>
  <c r="R236" i="42"/>
  <c r="Q236" i="42"/>
  <c r="P236" i="42"/>
  <c r="O236" i="42"/>
  <c r="N236" i="42"/>
  <c r="M236" i="42"/>
  <c r="L236" i="42"/>
  <c r="K236" i="42"/>
  <c r="J236" i="42"/>
  <c r="I236" i="42"/>
  <c r="H236" i="42"/>
  <c r="G236" i="42"/>
  <c r="F236" i="42"/>
  <c r="T235" i="42"/>
  <c r="S235" i="42"/>
  <c r="R235" i="42"/>
  <c r="Q235" i="42"/>
  <c r="P235" i="42"/>
  <c r="O235" i="42"/>
  <c r="N235" i="42"/>
  <c r="M235" i="42"/>
  <c r="L235" i="42"/>
  <c r="K235" i="42"/>
  <c r="J235" i="42"/>
  <c r="I235" i="42"/>
  <c r="H235" i="42"/>
  <c r="G235" i="42"/>
  <c r="F235" i="42"/>
  <c r="T234" i="42"/>
  <c r="S234" i="42"/>
  <c r="R234" i="42"/>
  <c r="Q234" i="42"/>
  <c r="P234" i="42"/>
  <c r="O234" i="42"/>
  <c r="N234" i="42"/>
  <c r="M234" i="42"/>
  <c r="L234" i="42"/>
  <c r="K234" i="42"/>
  <c r="J234" i="42"/>
  <c r="I234" i="42"/>
  <c r="H234" i="42"/>
  <c r="G234" i="42"/>
  <c r="F234" i="42"/>
  <c r="T233" i="42"/>
  <c r="S233" i="42"/>
  <c r="R233" i="42"/>
  <c r="Q233" i="42"/>
  <c r="P233" i="42"/>
  <c r="O233" i="42"/>
  <c r="N233" i="42"/>
  <c r="M233" i="42"/>
  <c r="L233" i="42"/>
  <c r="K233" i="42"/>
  <c r="J233" i="42"/>
  <c r="I233" i="42"/>
  <c r="H233" i="42"/>
  <c r="G233" i="42"/>
  <c r="F233" i="42"/>
  <c r="T230" i="42"/>
  <c r="S230" i="42"/>
  <c r="R230" i="42"/>
  <c r="Q230" i="42"/>
  <c r="P230" i="42"/>
  <c r="O230" i="42"/>
  <c r="N230" i="42"/>
  <c r="M230" i="42"/>
  <c r="L230" i="42"/>
  <c r="K230" i="42"/>
  <c r="J230" i="42"/>
  <c r="I230" i="42"/>
  <c r="H230" i="42"/>
  <c r="G230" i="42"/>
  <c r="F230" i="42"/>
  <c r="T229" i="42"/>
  <c r="S229" i="42"/>
  <c r="R229" i="42"/>
  <c r="Q229" i="42"/>
  <c r="P229" i="42"/>
  <c r="O229" i="42"/>
  <c r="N229" i="42"/>
  <c r="M229" i="42"/>
  <c r="L229" i="42"/>
  <c r="K229" i="42"/>
  <c r="J229" i="42"/>
  <c r="I229" i="42"/>
  <c r="H229" i="42"/>
  <c r="G229" i="42"/>
  <c r="F229" i="42"/>
  <c r="T228" i="42"/>
  <c r="S228" i="42"/>
  <c r="R228" i="42"/>
  <c r="Q228" i="42"/>
  <c r="P228" i="42"/>
  <c r="O228" i="42"/>
  <c r="N228" i="42"/>
  <c r="M228" i="42"/>
  <c r="L228" i="42"/>
  <c r="K228" i="42"/>
  <c r="J228" i="42"/>
  <c r="I228" i="42"/>
  <c r="H228" i="42"/>
  <c r="G228" i="42"/>
  <c r="F228" i="42"/>
  <c r="T227" i="42"/>
  <c r="S227" i="42"/>
  <c r="R227" i="42"/>
  <c r="Q227" i="42"/>
  <c r="P227" i="42"/>
  <c r="O227" i="42"/>
  <c r="N227" i="42"/>
  <c r="M227" i="42"/>
  <c r="L227" i="42"/>
  <c r="K227" i="42"/>
  <c r="J227" i="42"/>
  <c r="I227" i="42"/>
  <c r="H227" i="42"/>
  <c r="G227" i="42"/>
  <c r="F227" i="42"/>
  <c r="T226" i="42"/>
  <c r="S226" i="42"/>
  <c r="R226" i="42"/>
  <c r="Q226" i="42"/>
  <c r="P226" i="42"/>
  <c r="O226" i="42"/>
  <c r="N226" i="42"/>
  <c r="M226" i="42"/>
  <c r="L226" i="42"/>
  <c r="K226" i="42"/>
  <c r="J226" i="42"/>
  <c r="I226" i="42"/>
  <c r="H226" i="42"/>
  <c r="G226" i="42"/>
  <c r="F226" i="42"/>
  <c r="T225" i="42"/>
  <c r="S225" i="42"/>
  <c r="R225" i="42"/>
  <c r="Q225" i="42"/>
  <c r="P225" i="42"/>
  <c r="O225" i="42"/>
  <c r="N225" i="42"/>
  <c r="M225" i="42"/>
  <c r="L225" i="42"/>
  <c r="K225" i="42"/>
  <c r="J225" i="42"/>
  <c r="I225" i="42"/>
  <c r="H225" i="42"/>
  <c r="G225" i="42"/>
  <c r="F225" i="42"/>
  <c r="T224" i="42"/>
  <c r="S224" i="42"/>
  <c r="R224" i="42"/>
  <c r="Q224" i="42"/>
  <c r="P224" i="42"/>
  <c r="O224" i="42"/>
  <c r="N224" i="42"/>
  <c r="M224" i="42"/>
  <c r="L224" i="42"/>
  <c r="K224" i="42"/>
  <c r="J224" i="42"/>
  <c r="I224" i="42"/>
  <c r="H224" i="42"/>
  <c r="G224" i="42"/>
  <c r="F224" i="42"/>
  <c r="T221" i="42"/>
  <c r="S221" i="42"/>
  <c r="R221" i="42"/>
  <c r="Q221" i="42"/>
  <c r="P221" i="42"/>
  <c r="O221" i="42"/>
  <c r="N221" i="42"/>
  <c r="M221" i="42"/>
  <c r="L221" i="42"/>
  <c r="K221" i="42"/>
  <c r="J221" i="42"/>
  <c r="I221" i="42"/>
  <c r="H221" i="42"/>
  <c r="G221" i="42"/>
  <c r="F221" i="42"/>
  <c r="T220" i="42"/>
  <c r="S220" i="42"/>
  <c r="R220" i="42"/>
  <c r="Q220" i="42"/>
  <c r="P220" i="42"/>
  <c r="O220" i="42"/>
  <c r="N220" i="42"/>
  <c r="M220" i="42"/>
  <c r="L220" i="42"/>
  <c r="K220" i="42"/>
  <c r="J220" i="42"/>
  <c r="I220" i="42"/>
  <c r="H220" i="42"/>
  <c r="G220" i="42"/>
  <c r="F220" i="42"/>
  <c r="T219" i="42"/>
  <c r="S219" i="42"/>
  <c r="R219" i="42"/>
  <c r="Q219" i="42"/>
  <c r="P219" i="42"/>
  <c r="O219" i="42"/>
  <c r="N219" i="42"/>
  <c r="M219" i="42"/>
  <c r="L219" i="42"/>
  <c r="K219" i="42"/>
  <c r="J219" i="42"/>
  <c r="I219" i="42"/>
  <c r="H219" i="42"/>
  <c r="G219" i="42"/>
  <c r="F219" i="42"/>
  <c r="T218" i="42"/>
  <c r="S218" i="42"/>
  <c r="R218" i="42"/>
  <c r="Q218" i="42"/>
  <c r="P218" i="42"/>
  <c r="O218" i="42"/>
  <c r="N218" i="42"/>
  <c r="M218" i="42"/>
  <c r="L218" i="42"/>
  <c r="K218" i="42"/>
  <c r="J218" i="42"/>
  <c r="I218" i="42"/>
  <c r="H218" i="42"/>
  <c r="G218" i="42"/>
  <c r="F218" i="42"/>
  <c r="T217" i="42"/>
  <c r="S217" i="42"/>
  <c r="R217" i="42"/>
  <c r="Q217" i="42"/>
  <c r="P217" i="42"/>
  <c r="O217" i="42"/>
  <c r="N217" i="42"/>
  <c r="M217" i="42"/>
  <c r="L217" i="42"/>
  <c r="K217" i="42"/>
  <c r="J217" i="42"/>
  <c r="I217" i="42"/>
  <c r="H217" i="42"/>
  <c r="G217" i="42"/>
  <c r="F217" i="42"/>
  <c r="T216" i="42"/>
  <c r="S216" i="42"/>
  <c r="R216" i="42"/>
  <c r="Q216" i="42"/>
  <c r="P216" i="42"/>
  <c r="O216" i="42"/>
  <c r="N216" i="42"/>
  <c r="M216" i="42"/>
  <c r="L216" i="42"/>
  <c r="K216" i="42"/>
  <c r="J216" i="42"/>
  <c r="I216" i="42"/>
  <c r="H216" i="42"/>
  <c r="G216" i="42"/>
  <c r="F216" i="42"/>
  <c r="T215" i="42"/>
  <c r="S215" i="42"/>
  <c r="R215" i="42"/>
  <c r="Q215" i="42"/>
  <c r="P215" i="42"/>
  <c r="O215" i="42"/>
  <c r="N215" i="42"/>
  <c r="M215" i="42"/>
  <c r="L215" i="42"/>
  <c r="K215" i="42"/>
  <c r="J215" i="42"/>
  <c r="I215" i="42"/>
  <c r="H215" i="42"/>
  <c r="G215" i="42"/>
  <c r="F215" i="42"/>
  <c r="S210" i="42"/>
  <c r="O210" i="42"/>
  <c r="L210" i="42"/>
  <c r="K210" i="42"/>
  <c r="G210" i="42"/>
  <c r="S209" i="42"/>
  <c r="R209" i="42"/>
  <c r="O209" i="42"/>
  <c r="K209" i="42"/>
  <c r="G209" i="42"/>
  <c r="F209" i="42"/>
  <c r="S208" i="42"/>
  <c r="Q208" i="42"/>
  <c r="O208" i="42"/>
  <c r="K208" i="42"/>
  <c r="J208" i="42"/>
  <c r="G208" i="42"/>
  <c r="F208" i="42"/>
  <c r="N207" i="42"/>
  <c r="J207" i="42"/>
  <c r="S206" i="42"/>
  <c r="O206" i="42"/>
  <c r="K206" i="42"/>
  <c r="G206" i="42"/>
  <c r="S205" i="42"/>
  <c r="R205" i="42"/>
  <c r="O205" i="42"/>
  <c r="N205" i="42"/>
  <c r="K205" i="42"/>
  <c r="G205" i="42"/>
  <c r="S204" i="42"/>
  <c r="R204" i="42"/>
  <c r="Q204" i="42"/>
  <c r="N204" i="42"/>
  <c r="M204" i="42"/>
  <c r="J204" i="42"/>
  <c r="F204" i="42"/>
  <c r="S81" i="42"/>
  <c r="S271" i="42" s="1"/>
  <c r="R81" i="42"/>
  <c r="R271" i="42" s="1"/>
  <c r="O81" i="42"/>
  <c r="O271" i="42" s="1"/>
  <c r="M81" i="42"/>
  <c r="M271" i="42" s="1"/>
  <c r="K81" i="42"/>
  <c r="K271" i="42" s="1"/>
  <c r="G81" i="42"/>
  <c r="G271" i="42" s="1"/>
  <c r="F81" i="42"/>
  <c r="F271" i="42" s="1"/>
  <c r="S80" i="42"/>
  <c r="S270" i="42" s="1"/>
  <c r="R80" i="42"/>
  <c r="R270" i="42" s="1"/>
  <c r="O80" i="42"/>
  <c r="O270" i="42" s="1"/>
  <c r="M80" i="42"/>
  <c r="M270" i="42" s="1"/>
  <c r="K80" i="42"/>
  <c r="K270" i="42" s="1"/>
  <c r="G80" i="42"/>
  <c r="G270" i="42" s="1"/>
  <c r="F80" i="42"/>
  <c r="F270" i="42" s="1"/>
  <c r="S79" i="42"/>
  <c r="S269" i="42" s="1"/>
  <c r="R79" i="42"/>
  <c r="R269" i="42" s="1"/>
  <c r="O79" i="42"/>
  <c r="O269" i="42" s="1"/>
  <c r="M79" i="42"/>
  <c r="M269" i="42" s="1"/>
  <c r="K79" i="42"/>
  <c r="K269" i="42" s="1"/>
  <c r="G79" i="42"/>
  <c r="G269" i="42" s="1"/>
  <c r="F79" i="42"/>
  <c r="S78" i="42"/>
  <c r="S268" i="42" s="1"/>
  <c r="R78" i="42"/>
  <c r="R268" i="42" s="1"/>
  <c r="O78" i="42"/>
  <c r="O268" i="42" s="1"/>
  <c r="K78" i="42"/>
  <c r="K268" i="42" s="1"/>
  <c r="G78" i="42"/>
  <c r="G268" i="42" s="1"/>
  <c r="F78" i="42"/>
  <c r="S77" i="42"/>
  <c r="S267" i="42" s="1"/>
  <c r="R77" i="42"/>
  <c r="O77" i="42"/>
  <c r="O267" i="42" s="1"/>
  <c r="M77" i="42"/>
  <c r="M267" i="42" s="1"/>
  <c r="K77" i="42"/>
  <c r="K267" i="42" s="1"/>
  <c r="G77" i="42"/>
  <c r="G267" i="42" s="1"/>
  <c r="F77" i="42"/>
  <c r="F267" i="42" s="1"/>
  <c r="S76" i="42"/>
  <c r="S266" i="42" s="1"/>
  <c r="R76" i="42"/>
  <c r="O76" i="42"/>
  <c r="O266" i="42" s="1"/>
  <c r="M76" i="42"/>
  <c r="M266" i="42" s="1"/>
  <c r="K76" i="42"/>
  <c r="K266" i="42" s="1"/>
  <c r="G76" i="42"/>
  <c r="G266" i="42" s="1"/>
  <c r="F76" i="42"/>
  <c r="F266" i="42" s="1"/>
  <c r="S75" i="42"/>
  <c r="R75" i="42"/>
  <c r="Q75" i="42"/>
  <c r="N75" i="42"/>
  <c r="N265" i="42" s="1"/>
  <c r="M75" i="42"/>
  <c r="J75" i="42"/>
  <c r="F75" i="42"/>
  <c r="S70" i="42"/>
  <c r="S260" i="42" s="1"/>
  <c r="R70" i="42"/>
  <c r="R260" i="42" s="1"/>
  <c r="Q70" i="42"/>
  <c r="Q260" i="42" s="1"/>
  <c r="O70" i="42"/>
  <c r="O260" i="42" s="1"/>
  <c r="M70" i="42"/>
  <c r="M260" i="42" s="1"/>
  <c r="K70" i="42"/>
  <c r="K260" i="42" s="1"/>
  <c r="G70" i="42"/>
  <c r="G260" i="42" s="1"/>
  <c r="F70" i="42"/>
  <c r="F260" i="42" s="1"/>
  <c r="S69" i="42"/>
  <c r="S259" i="42" s="1"/>
  <c r="R69" i="42"/>
  <c r="R259" i="42" s="1"/>
  <c r="Q69" i="42"/>
  <c r="Q259" i="42" s="1"/>
  <c r="O69" i="42"/>
  <c r="O259" i="42" s="1"/>
  <c r="M69" i="42"/>
  <c r="M259" i="42" s="1"/>
  <c r="K69" i="42"/>
  <c r="K259" i="42" s="1"/>
  <c r="G69" i="42"/>
  <c r="G259" i="42" s="1"/>
  <c r="F69" i="42"/>
  <c r="F259" i="42" s="1"/>
  <c r="S68" i="42"/>
  <c r="S258" i="42" s="1"/>
  <c r="R68" i="42"/>
  <c r="R258" i="42" s="1"/>
  <c r="Q68" i="42"/>
  <c r="Q258" i="42" s="1"/>
  <c r="O68" i="42"/>
  <c r="O258" i="42" s="1"/>
  <c r="M68" i="42"/>
  <c r="M258" i="42" s="1"/>
  <c r="K68" i="42"/>
  <c r="K258" i="42" s="1"/>
  <c r="G68" i="42"/>
  <c r="G258" i="42" s="1"/>
  <c r="F68" i="42"/>
  <c r="S67" i="42"/>
  <c r="S257" i="42" s="1"/>
  <c r="R67" i="42"/>
  <c r="R257" i="42" s="1"/>
  <c r="Q67" i="42"/>
  <c r="Q257" i="42" s="1"/>
  <c r="O67" i="42"/>
  <c r="O257" i="42" s="1"/>
  <c r="M67" i="42"/>
  <c r="M257" i="42" s="1"/>
  <c r="K67" i="42"/>
  <c r="K257" i="42" s="1"/>
  <c r="G67" i="42"/>
  <c r="G257" i="42" s="1"/>
  <c r="F67" i="42"/>
  <c r="S66" i="42"/>
  <c r="S256" i="42" s="1"/>
  <c r="R66" i="42"/>
  <c r="R256" i="42" s="1"/>
  <c r="Q66" i="42"/>
  <c r="Q256" i="42" s="1"/>
  <c r="O66" i="42"/>
  <c r="O256" i="42" s="1"/>
  <c r="M66" i="42"/>
  <c r="M256" i="42" s="1"/>
  <c r="K66" i="42"/>
  <c r="K256" i="42" s="1"/>
  <c r="G66" i="42"/>
  <c r="G256" i="42" s="1"/>
  <c r="F66" i="42"/>
  <c r="F256" i="42" s="1"/>
  <c r="S65" i="42"/>
  <c r="R65" i="42"/>
  <c r="Q65" i="42"/>
  <c r="O65" i="42"/>
  <c r="M65" i="42"/>
  <c r="K65" i="42"/>
  <c r="G65" i="42"/>
  <c r="F65" i="42"/>
  <c r="S64" i="42"/>
  <c r="S254" i="42" s="1"/>
  <c r="R64" i="42"/>
  <c r="R254" i="42" s="1"/>
  <c r="Q64" i="42"/>
  <c r="N64" i="42"/>
  <c r="N254" i="42" s="1"/>
  <c r="M64" i="42"/>
  <c r="J64" i="42"/>
  <c r="J254" i="42" s="1"/>
  <c r="F64" i="42"/>
  <c r="F92" i="42" s="1"/>
  <c r="S60" i="42"/>
  <c r="S285" i="42" s="1"/>
  <c r="R60" i="42"/>
  <c r="Q60" i="42"/>
  <c r="O60" i="42"/>
  <c r="O285" i="42" s="1"/>
  <c r="K60" i="42"/>
  <c r="G60" i="42"/>
  <c r="F60" i="42"/>
  <c r="F90" i="42" s="1"/>
  <c r="S59" i="42"/>
  <c r="S283" i="42" s="1"/>
  <c r="R59" i="42"/>
  <c r="Q59" i="42"/>
  <c r="O59" i="42"/>
  <c r="O283" i="42" s="1"/>
  <c r="K59" i="42"/>
  <c r="G59" i="42"/>
  <c r="F59" i="42"/>
  <c r="S58" i="42"/>
  <c r="S248" i="42" s="1"/>
  <c r="R58" i="42"/>
  <c r="R248" i="42" s="1"/>
  <c r="O58" i="42"/>
  <c r="O248" i="42" s="1"/>
  <c r="K58" i="42"/>
  <c r="K248" i="42" s="1"/>
  <c r="G58" i="42"/>
  <c r="G248" i="42" s="1"/>
  <c r="F58" i="42"/>
  <c r="S57" i="42"/>
  <c r="S247" i="42" s="1"/>
  <c r="R57" i="42"/>
  <c r="R247" i="42" s="1"/>
  <c r="Q57" i="42"/>
  <c r="Q247" i="42" s="1"/>
  <c r="O57" i="42"/>
  <c r="O247" i="42" s="1"/>
  <c r="K57" i="42"/>
  <c r="K247" i="42" s="1"/>
  <c r="G57" i="42"/>
  <c r="G247" i="42" s="1"/>
  <c r="F57" i="42"/>
  <c r="F247" i="42" s="1"/>
  <c r="S56" i="42"/>
  <c r="S246" i="42" s="1"/>
  <c r="R56" i="42"/>
  <c r="R246" i="42" s="1"/>
  <c r="Q56" i="42"/>
  <c r="Q246" i="42" s="1"/>
  <c r="O56" i="42"/>
  <c r="O246" i="42" s="1"/>
  <c r="K56" i="42"/>
  <c r="K246" i="42" s="1"/>
  <c r="G56" i="42"/>
  <c r="G246" i="42" s="1"/>
  <c r="F56" i="42"/>
  <c r="F246" i="42" s="1"/>
  <c r="S55" i="42"/>
  <c r="S245" i="42" s="1"/>
  <c r="R55" i="42"/>
  <c r="Q55" i="42"/>
  <c r="Q245" i="42" s="1"/>
  <c r="O55" i="42"/>
  <c r="O245" i="42" s="1"/>
  <c r="K55" i="42"/>
  <c r="K245" i="42" s="1"/>
  <c r="G55" i="42"/>
  <c r="G245" i="42" s="1"/>
  <c r="F55" i="42"/>
  <c r="F245" i="42" s="1"/>
  <c r="S54" i="42"/>
  <c r="R54" i="42"/>
  <c r="R244" i="42" s="1"/>
  <c r="Q54" i="42"/>
  <c r="N54" i="42"/>
  <c r="N244" i="42" s="1"/>
  <c r="M54" i="42"/>
  <c r="J54" i="42"/>
  <c r="J244" i="42" s="1"/>
  <c r="F54" i="42"/>
  <c r="O281" i="42"/>
  <c r="K281" i="42"/>
  <c r="G281" i="42"/>
  <c r="S279" i="42"/>
  <c r="R279" i="42"/>
  <c r="O279" i="42"/>
  <c r="N279" i="42"/>
  <c r="K279" i="42"/>
  <c r="J279" i="42"/>
  <c r="G279" i="42"/>
  <c r="F279" i="42"/>
  <c r="R208" i="42"/>
  <c r="Q79" i="42"/>
  <c r="Q269" i="42" s="1"/>
  <c r="N208" i="42"/>
  <c r="J79" i="42"/>
  <c r="J269" i="42" s="1"/>
  <c r="S207" i="42"/>
  <c r="R207" i="42"/>
  <c r="O207" i="42"/>
  <c r="N78" i="42"/>
  <c r="N268" i="42" s="1"/>
  <c r="K207" i="42"/>
  <c r="J78" i="42"/>
  <c r="J268" i="42" s="1"/>
  <c r="G207" i="42"/>
  <c r="F207" i="42"/>
  <c r="R206" i="42"/>
  <c r="N206" i="42"/>
  <c r="J206" i="42"/>
  <c r="F206" i="42"/>
  <c r="R280" i="42"/>
  <c r="N76" i="42"/>
  <c r="J76" i="42"/>
  <c r="J266" i="42" s="1"/>
  <c r="F205" i="42"/>
  <c r="S280" i="42"/>
  <c r="G75" i="42"/>
  <c r="C1" i="42"/>
  <c r="T393" i="4"/>
  <c r="S393" i="4"/>
  <c r="R393" i="4"/>
  <c r="Q393" i="4"/>
  <c r="P393" i="4"/>
  <c r="O393" i="4"/>
  <c r="N393" i="4"/>
  <c r="M393" i="4"/>
  <c r="L393" i="4"/>
  <c r="K393" i="4"/>
  <c r="J393" i="4"/>
  <c r="I393" i="4"/>
  <c r="H393" i="4"/>
  <c r="G393" i="4"/>
  <c r="F393" i="4"/>
  <c r="T392" i="4"/>
  <c r="S392" i="4"/>
  <c r="R392" i="4"/>
  <c r="Q392" i="4"/>
  <c r="P392" i="4"/>
  <c r="O392" i="4"/>
  <c r="N392" i="4"/>
  <c r="M392" i="4"/>
  <c r="L392" i="4"/>
  <c r="K392" i="4"/>
  <c r="J392" i="4"/>
  <c r="I392" i="4"/>
  <c r="H392" i="4"/>
  <c r="G392" i="4"/>
  <c r="F392" i="4"/>
  <c r="T378" i="4"/>
  <c r="S378" i="4"/>
  <c r="R378" i="4"/>
  <c r="Q378" i="4"/>
  <c r="P378" i="4"/>
  <c r="O378" i="4"/>
  <c r="N378" i="4"/>
  <c r="M378" i="4"/>
  <c r="L378" i="4"/>
  <c r="K378" i="4"/>
  <c r="J378" i="4"/>
  <c r="I378" i="4"/>
  <c r="H378" i="4"/>
  <c r="G378" i="4"/>
  <c r="F378" i="4"/>
  <c r="T377" i="4"/>
  <c r="S377" i="4"/>
  <c r="R377" i="4"/>
  <c r="Q377" i="4"/>
  <c r="P377" i="4"/>
  <c r="O377" i="4"/>
  <c r="N377" i="4"/>
  <c r="M377" i="4"/>
  <c r="L377" i="4"/>
  <c r="K377" i="4"/>
  <c r="J377" i="4"/>
  <c r="I377" i="4"/>
  <c r="H377" i="4"/>
  <c r="G377" i="4"/>
  <c r="F377" i="4"/>
  <c r="T363" i="4"/>
  <c r="S363" i="4"/>
  <c r="R363" i="4"/>
  <c r="Q363" i="4"/>
  <c r="P363" i="4"/>
  <c r="O363" i="4"/>
  <c r="N363" i="4"/>
  <c r="M363" i="4"/>
  <c r="L363" i="4"/>
  <c r="K363" i="4"/>
  <c r="J363" i="4"/>
  <c r="I363" i="4"/>
  <c r="H363" i="4"/>
  <c r="G363" i="4"/>
  <c r="F363" i="4"/>
  <c r="T362" i="4"/>
  <c r="S362" i="4"/>
  <c r="R362" i="4"/>
  <c r="Q362" i="4"/>
  <c r="P362" i="4"/>
  <c r="O362" i="4"/>
  <c r="N362" i="4"/>
  <c r="M362" i="4"/>
  <c r="L362" i="4"/>
  <c r="K362" i="4"/>
  <c r="J362" i="4"/>
  <c r="I362" i="4"/>
  <c r="H362" i="4"/>
  <c r="G362" i="4"/>
  <c r="F362" i="4"/>
  <c r="T347" i="4"/>
  <c r="S347" i="4"/>
  <c r="R347" i="4"/>
  <c r="Q347" i="4"/>
  <c r="P347" i="4"/>
  <c r="O347" i="4"/>
  <c r="N347" i="4"/>
  <c r="M347" i="4"/>
  <c r="L347" i="4"/>
  <c r="K347" i="4"/>
  <c r="J347" i="4"/>
  <c r="I347" i="4"/>
  <c r="H347" i="4"/>
  <c r="G347" i="4"/>
  <c r="F347" i="4"/>
  <c r="T346" i="4"/>
  <c r="S346" i="4"/>
  <c r="R346" i="4"/>
  <c r="Q346" i="4"/>
  <c r="P346" i="4"/>
  <c r="O346" i="4"/>
  <c r="N346" i="4"/>
  <c r="M346" i="4"/>
  <c r="L346" i="4"/>
  <c r="K346" i="4"/>
  <c r="J346" i="4"/>
  <c r="I346" i="4"/>
  <c r="H346" i="4"/>
  <c r="G346" i="4"/>
  <c r="F346" i="4"/>
  <c r="T344" i="4"/>
  <c r="S344" i="4"/>
  <c r="R344" i="4"/>
  <c r="Q344" i="4"/>
  <c r="P344" i="4"/>
  <c r="O344" i="4"/>
  <c r="N344" i="4"/>
  <c r="M344" i="4"/>
  <c r="L344" i="4"/>
  <c r="K344" i="4"/>
  <c r="J344" i="4"/>
  <c r="I344" i="4"/>
  <c r="H344" i="4"/>
  <c r="G344" i="4"/>
  <c r="F344" i="4"/>
  <c r="T343" i="4"/>
  <c r="S343" i="4"/>
  <c r="R343" i="4"/>
  <c r="Q343" i="4"/>
  <c r="P343" i="4"/>
  <c r="O343" i="4"/>
  <c r="N343" i="4"/>
  <c r="M343" i="4"/>
  <c r="L343" i="4"/>
  <c r="K343" i="4"/>
  <c r="J343" i="4"/>
  <c r="I343" i="4"/>
  <c r="H343" i="4"/>
  <c r="G343" i="4"/>
  <c r="F343" i="4"/>
  <c r="T342" i="4"/>
  <c r="S342" i="4"/>
  <c r="R342" i="4"/>
  <c r="Q342" i="4"/>
  <c r="P342" i="4"/>
  <c r="O342" i="4"/>
  <c r="N342" i="4"/>
  <c r="M342" i="4"/>
  <c r="L342" i="4"/>
  <c r="K342" i="4"/>
  <c r="J342" i="4"/>
  <c r="I342" i="4"/>
  <c r="H342" i="4"/>
  <c r="G342" i="4"/>
  <c r="F342" i="4"/>
  <c r="T340" i="4"/>
  <c r="S340" i="4"/>
  <c r="R340" i="4"/>
  <c r="Q340" i="4"/>
  <c r="P340" i="4"/>
  <c r="O340" i="4"/>
  <c r="N340" i="4"/>
  <c r="M340" i="4"/>
  <c r="L340" i="4"/>
  <c r="K340" i="4"/>
  <c r="J340" i="4"/>
  <c r="I340" i="4"/>
  <c r="H340" i="4"/>
  <c r="G340" i="4"/>
  <c r="F340" i="4"/>
  <c r="T339" i="4"/>
  <c r="S339" i="4"/>
  <c r="R339" i="4"/>
  <c r="Q339" i="4"/>
  <c r="P339" i="4"/>
  <c r="O339" i="4"/>
  <c r="N339" i="4"/>
  <c r="M339" i="4"/>
  <c r="L339" i="4"/>
  <c r="K339" i="4"/>
  <c r="J339" i="4"/>
  <c r="I339" i="4"/>
  <c r="H339" i="4"/>
  <c r="G339" i="4"/>
  <c r="F339" i="4"/>
  <c r="T338" i="4"/>
  <c r="S338" i="4"/>
  <c r="R338" i="4"/>
  <c r="Q338" i="4"/>
  <c r="P338" i="4"/>
  <c r="O338" i="4"/>
  <c r="N338" i="4"/>
  <c r="M338" i="4"/>
  <c r="L338" i="4"/>
  <c r="K338" i="4"/>
  <c r="J338" i="4"/>
  <c r="I338" i="4"/>
  <c r="H338" i="4"/>
  <c r="G338" i="4"/>
  <c r="F338" i="4"/>
  <c r="T337" i="4"/>
  <c r="S337" i="4"/>
  <c r="R337" i="4"/>
  <c r="Q337" i="4"/>
  <c r="P337" i="4"/>
  <c r="O337" i="4"/>
  <c r="N337" i="4"/>
  <c r="M337" i="4"/>
  <c r="L337" i="4"/>
  <c r="K337" i="4"/>
  <c r="J337" i="4"/>
  <c r="I337" i="4"/>
  <c r="H337" i="4"/>
  <c r="G337" i="4"/>
  <c r="F337" i="4"/>
  <c r="T336" i="4"/>
  <c r="S336" i="4"/>
  <c r="R336" i="4"/>
  <c r="Q336" i="4"/>
  <c r="P336" i="4"/>
  <c r="O336" i="4"/>
  <c r="N336" i="4"/>
  <c r="M336" i="4"/>
  <c r="L336" i="4"/>
  <c r="K336" i="4"/>
  <c r="J336" i="4"/>
  <c r="I336" i="4"/>
  <c r="H336" i="4"/>
  <c r="G336" i="4"/>
  <c r="F336" i="4"/>
  <c r="T333" i="4"/>
  <c r="S333" i="4"/>
  <c r="R333" i="4"/>
  <c r="Q333" i="4"/>
  <c r="P333" i="4"/>
  <c r="O333" i="4"/>
  <c r="N333" i="4"/>
  <c r="M333" i="4"/>
  <c r="L333" i="4"/>
  <c r="K333" i="4"/>
  <c r="J333" i="4"/>
  <c r="I333" i="4"/>
  <c r="H333" i="4"/>
  <c r="G333" i="4"/>
  <c r="F333" i="4"/>
  <c r="T332" i="4"/>
  <c r="S332" i="4"/>
  <c r="R332" i="4"/>
  <c r="Q332" i="4"/>
  <c r="P332" i="4"/>
  <c r="O332" i="4"/>
  <c r="N332" i="4"/>
  <c r="M332" i="4"/>
  <c r="L332" i="4"/>
  <c r="K332" i="4"/>
  <c r="J332" i="4"/>
  <c r="I332" i="4"/>
  <c r="H332" i="4"/>
  <c r="G332" i="4"/>
  <c r="F332" i="4"/>
  <c r="T330" i="4"/>
  <c r="S330" i="4"/>
  <c r="R330" i="4"/>
  <c r="Q330" i="4"/>
  <c r="P330" i="4"/>
  <c r="O330" i="4"/>
  <c r="N330" i="4"/>
  <c r="M330" i="4"/>
  <c r="L330" i="4"/>
  <c r="K330" i="4"/>
  <c r="J330" i="4"/>
  <c r="I330" i="4"/>
  <c r="H330" i="4"/>
  <c r="G330" i="4"/>
  <c r="F330" i="4"/>
  <c r="T329" i="4"/>
  <c r="S329" i="4"/>
  <c r="R329" i="4"/>
  <c r="Q329" i="4"/>
  <c r="P329" i="4"/>
  <c r="O329" i="4"/>
  <c r="N329" i="4"/>
  <c r="M329" i="4"/>
  <c r="L329" i="4"/>
  <c r="K329" i="4"/>
  <c r="J329" i="4"/>
  <c r="I329" i="4"/>
  <c r="H329" i="4"/>
  <c r="G329" i="4"/>
  <c r="F329" i="4"/>
  <c r="T328" i="4"/>
  <c r="S328" i="4"/>
  <c r="R328" i="4"/>
  <c r="Q328" i="4"/>
  <c r="P328" i="4"/>
  <c r="O328" i="4"/>
  <c r="N328" i="4"/>
  <c r="M328" i="4"/>
  <c r="L328" i="4"/>
  <c r="K328" i="4"/>
  <c r="J328" i="4"/>
  <c r="I328" i="4"/>
  <c r="H328" i="4"/>
  <c r="G328" i="4"/>
  <c r="F328" i="4"/>
  <c r="T326" i="4"/>
  <c r="S326" i="4"/>
  <c r="R326" i="4"/>
  <c r="Q326" i="4"/>
  <c r="P326" i="4"/>
  <c r="O326" i="4"/>
  <c r="N326" i="4"/>
  <c r="M326" i="4"/>
  <c r="L326" i="4"/>
  <c r="K326" i="4"/>
  <c r="J326" i="4"/>
  <c r="I326" i="4"/>
  <c r="H326" i="4"/>
  <c r="G326" i="4"/>
  <c r="F326" i="4"/>
  <c r="T325" i="4"/>
  <c r="S325" i="4"/>
  <c r="R325" i="4"/>
  <c r="Q325" i="4"/>
  <c r="P325" i="4"/>
  <c r="O325" i="4"/>
  <c r="N325" i="4"/>
  <c r="M325" i="4"/>
  <c r="L325" i="4"/>
  <c r="K325" i="4"/>
  <c r="J325" i="4"/>
  <c r="I325" i="4"/>
  <c r="H325" i="4"/>
  <c r="G325" i="4"/>
  <c r="F325" i="4"/>
  <c r="T324" i="4"/>
  <c r="S324" i="4"/>
  <c r="R324" i="4"/>
  <c r="Q324" i="4"/>
  <c r="P324" i="4"/>
  <c r="O324" i="4"/>
  <c r="N324" i="4"/>
  <c r="M324" i="4"/>
  <c r="L324" i="4"/>
  <c r="K324" i="4"/>
  <c r="J324" i="4"/>
  <c r="I324" i="4"/>
  <c r="H324" i="4"/>
  <c r="G324" i="4"/>
  <c r="F324" i="4"/>
  <c r="T323" i="4"/>
  <c r="S323" i="4"/>
  <c r="R323" i="4"/>
  <c r="Q323" i="4"/>
  <c r="P323" i="4"/>
  <c r="O323" i="4"/>
  <c r="N323" i="4"/>
  <c r="M323" i="4"/>
  <c r="L323" i="4"/>
  <c r="K323" i="4"/>
  <c r="J323" i="4"/>
  <c r="I323" i="4"/>
  <c r="H323" i="4"/>
  <c r="G323" i="4"/>
  <c r="F323" i="4"/>
  <c r="T322" i="4"/>
  <c r="S322" i="4"/>
  <c r="R322" i="4"/>
  <c r="Q322" i="4"/>
  <c r="P322" i="4"/>
  <c r="O322" i="4"/>
  <c r="N322" i="4"/>
  <c r="M322" i="4"/>
  <c r="L322" i="4"/>
  <c r="K322" i="4"/>
  <c r="J322" i="4"/>
  <c r="I322" i="4"/>
  <c r="H322" i="4"/>
  <c r="G322" i="4"/>
  <c r="F322" i="4"/>
  <c r="T319" i="4"/>
  <c r="S319" i="4"/>
  <c r="R319" i="4"/>
  <c r="Q319" i="4"/>
  <c r="P319" i="4"/>
  <c r="O319" i="4"/>
  <c r="N319" i="4"/>
  <c r="M319" i="4"/>
  <c r="L319" i="4"/>
  <c r="K319" i="4"/>
  <c r="J319" i="4"/>
  <c r="I319" i="4"/>
  <c r="H319" i="4"/>
  <c r="G319" i="4"/>
  <c r="F319" i="4"/>
  <c r="T318" i="4"/>
  <c r="S318" i="4"/>
  <c r="R318" i="4"/>
  <c r="Q318" i="4"/>
  <c r="P318" i="4"/>
  <c r="O318" i="4"/>
  <c r="N318" i="4"/>
  <c r="M318" i="4"/>
  <c r="L318" i="4"/>
  <c r="K318" i="4"/>
  <c r="J318" i="4"/>
  <c r="I318" i="4"/>
  <c r="H318" i="4"/>
  <c r="G318" i="4"/>
  <c r="F318" i="4"/>
  <c r="T316" i="4"/>
  <c r="S316" i="4"/>
  <c r="R316" i="4"/>
  <c r="Q316" i="4"/>
  <c r="P316" i="4"/>
  <c r="O316" i="4"/>
  <c r="N316" i="4"/>
  <c r="M316" i="4"/>
  <c r="L316" i="4"/>
  <c r="K316" i="4"/>
  <c r="J316" i="4"/>
  <c r="I316" i="4"/>
  <c r="H316" i="4"/>
  <c r="G316" i="4"/>
  <c r="F316" i="4"/>
  <c r="T315" i="4"/>
  <c r="S315" i="4"/>
  <c r="R315" i="4"/>
  <c r="Q315" i="4"/>
  <c r="P315" i="4"/>
  <c r="O315" i="4"/>
  <c r="N315" i="4"/>
  <c r="M315" i="4"/>
  <c r="L315" i="4"/>
  <c r="K315" i="4"/>
  <c r="J315" i="4"/>
  <c r="I315" i="4"/>
  <c r="H315" i="4"/>
  <c r="G315" i="4"/>
  <c r="F315" i="4"/>
  <c r="T314" i="4"/>
  <c r="S314" i="4"/>
  <c r="R314" i="4"/>
  <c r="Q314" i="4"/>
  <c r="P314" i="4"/>
  <c r="O314" i="4"/>
  <c r="N314" i="4"/>
  <c r="M314" i="4"/>
  <c r="L314" i="4"/>
  <c r="K314" i="4"/>
  <c r="J314" i="4"/>
  <c r="I314" i="4"/>
  <c r="H314" i="4"/>
  <c r="G314" i="4"/>
  <c r="F314" i="4"/>
  <c r="T312" i="4"/>
  <c r="S312" i="4"/>
  <c r="R312" i="4"/>
  <c r="Q312" i="4"/>
  <c r="P312" i="4"/>
  <c r="O312" i="4"/>
  <c r="N312" i="4"/>
  <c r="M312" i="4"/>
  <c r="L312" i="4"/>
  <c r="K312" i="4"/>
  <c r="J312" i="4"/>
  <c r="I312" i="4"/>
  <c r="H312" i="4"/>
  <c r="G312" i="4"/>
  <c r="F312" i="4"/>
  <c r="T311" i="4"/>
  <c r="S311" i="4"/>
  <c r="R311" i="4"/>
  <c r="Q311" i="4"/>
  <c r="P311" i="4"/>
  <c r="O311" i="4"/>
  <c r="N311" i="4"/>
  <c r="M311" i="4"/>
  <c r="L311" i="4"/>
  <c r="K311" i="4"/>
  <c r="J311" i="4"/>
  <c r="I311" i="4"/>
  <c r="H311" i="4"/>
  <c r="G311" i="4"/>
  <c r="F311" i="4"/>
  <c r="T310" i="4"/>
  <c r="S310" i="4"/>
  <c r="R310" i="4"/>
  <c r="Q310" i="4"/>
  <c r="P310" i="4"/>
  <c r="O310" i="4"/>
  <c r="N310" i="4"/>
  <c r="M310" i="4"/>
  <c r="L310" i="4"/>
  <c r="K310" i="4"/>
  <c r="J310" i="4"/>
  <c r="I310" i="4"/>
  <c r="H310" i="4"/>
  <c r="G310" i="4"/>
  <c r="F310" i="4"/>
  <c r="T309" i="4"/>
  <c r="S309" i="4"/>
  <c r="R309" i="4"/>
  <c r="Q309" i="4"/>
  <c r="P309" i="4"/>
  <c r="O309" i="4"/>
  <c r="N309" i="4"/>
  <c r="M309" i="4"/>
  <c r="L309" i="4"/>
  <c r="K309" i="4"/>
  <c r="J309" i="4"/>
  <c r="I309" i="4"/>
  <c r="H309" i="4"/>
  <c r="G309" i="4"/>
  <c r="F309" i="4"/>
  <c r="T308" i="4"/>
  <c r="S308" i="4"/>
  <c r="R308" i="4"/>
  <c r="Q308" i="4"/>
  <c r="P308" i="4"/>
  <c r="O308" i="4"/>
  <c r="N308" i="4"/>
  <c r="M308" i="4"/>
  <c r="L308" i="4"/>
  <c r="K308" i="4"/>
  <c r="J308" i="4"/>
  <c r="I308" i="4"/>
  <c r="H308" i="4"/>
  <c r="G308" i="4"/>
  <c r="F308" i="4"/>
  <c r="T303" i="4"/>
  <c r="S303" i="4"/>
  <c r="R303" i="4"/>
  <c r="Q303" i="4"/>
  <c r="P303" i="4"/>
  <c r="O303" i="4"/>
  <c r="N303" i="4"/>
  <c r="M303" i="4"/>
  <c r="L303" i="4"/>
  <c r="K303" i="4"/>
  <c r="J303" i="4"/>
  <c r="I303" i="4"/>
  <c r="H303" i="4"/>
  <c r="G303" i="4"/>
  <c r="F303" i="4"/>
  <c r="T302" i="4"/>
  <c r="S302" i="4"/>
  <c r="R302" i="4"/>
  <c r="Q302" i="4"/>
  <c r="P302" i="4"/>
  <c r="O302" i="4"/>
  <c r="N302" i="4"/>
  <c r="M302" i="4"/>
  <c r="L302" i="4"/>
  <c r="K302" i="4"/>
  <c r="J302" i="4"/>
  <c r="I302" i="4"/>
  <c r="H302" i="4"/>
  <c r="G302" i="4"/>
  <c r="F302" i="4"/>
  <c r="T300" i="4"/>
  <c r="Q300" i="4"/>
  <c r="P300" i="4"/>
  <c r="M300" i="4"/>
  <c r="L300" i="4"/>
  <c r="I300" i="4"/>
  <c r="H300" i="4"/>
  <c r="T299" i="4"/>
  <c r="S299" i="4"/>
  <c r="Q299" i="4"/>
  <c r="P299" i="4"/>
  <c r="O299" i="4"/>
  <c r="M299" i="4"/>
  <c r="L299" i="4"/>
  <c r="K299" i="4"/>
  <c r="I299" i="4"/>
  <c r="H299" i="4"/>
  <c r="S298" i="4"/>
  <c r="O298" i="4"/>
  <c r="K298" i="4"/>
  <c r="J298" i="4"/>
  <c r="G298" i="4"/>
  <c r="Q296" i="4"/>
  <c r="N296" i="4"/>
  <c r="M296" i="4"/>
  <c r="I296" i="4"/>
  <c r="F296" i="4"/>
  <c r="T295" i="4"/>
  <c r="Q295" i="4"/>
  <c r="P295" i="4"/>
  <c r="M295" i="4"/>
  <c r="L295" i="4"/>
  <c r="I295" i="4"/>
  <c r="H295" i="4"/>
  <c r="T294" i="4"/>
  <c r="Q294" i="4"/>
  <c r="P294" i="4"/>
  <c r="O294" i="4"/>
  <c r="M294" i="4"/>
  <c r="L294" i="4"/>
  <c r="K294" i="4"/>
  <c r="I294" i="4"/>
  <c r="H294" i="4"/>
  <c r="G294" i="4"/>
  <c r="S293" i="4"/>
  <c r="N293" i="4"/>
  <c r="K293" i="4"/>
  <c r="S292" i="4"/>
  <c r="R292" i="4"/>
  <c r="O292" i="4"/>
  <c r="N292" i="4"/>
  <c r="K292" i="4"/>
  <c r="J292" i="4"/>
  <c r="G292" i="4"/>
  <c r="F292" i="4"/>
  <c r="R113" i="4"/>
  <c r="R390" i="4" s="1"/>
  <c r="Q113" i="4"/>
  <c r="Q390" i="4" s="1"/>
  <c r="M113" i="4"/>
  <c r="M390" i="4" s="1"/>
  <c r="I113" i="4"/>
  <c r="I390" i="4" s="1"/>
  <c r="Q112" i="4"/>
  <c r="Q389" i="4" s="1"/>
  <c r="M112" i="4"/>
  <c r="M389" i="4" s="1"/>
  <c r="J112" i="4"/>
  <c r="J389" i="4" s="1"/>
  <c r="I112" i="4"/>
  <c r="I389" i="4" s="1"/>
  <c r="Q111" i="4"/>
  <c r="M111" i="4"/>
  <c r="I111" i="4"/>
  <c r="Q109" i="4"/>
  <c r="M109" i="4"/>
  <c r="I109" i="4"/>
  <c r="Q108" i="4"/>
  <c r="Q385" i="4" s="1"/>
  <c r="M108" i="4"/>
  <c r="M385" i="4" s="1"/>
  <c r="I108" i="4"/>
  <c r="I385" i="4" s="1"/>
  <c r="Q107" i="4"/>
  <c r="Q384" i="4" s="1"/>
  <c r="M107" i="4"/>
  <c r="M384" i="4" s="1"/>
  <c r="I107" i="4"/>
  <c r="I384" i="4" s="1"/>
  <c r="Q106" i="4"/>
  <c r="Q383" i="4" s="1"/>
  <c r="M106" i="4"/>
  <c r="M383" i="4" s="1"/>
  <c r="J106" i="4"/>
  <c r="J383" i="4" s="1"/>
  <c r="I106" i="4"/>
  <c r="I383" i="4" s="1"/>
  <c r="S105" i="4"/>
  <c r="R105" i="4"/>
  <c r="O105" i="4"/>
  <c r="N105" i="4"/>
  <c r="K105" i="4"/>
  <c r="J105" i="4"/>
  <c r="G105" i="4"/>
  <c r="F105" i="4"/>
  <c r="Q98" i="4"/>
  <c r="Q375" i="4" s="1"/>
  <c r="M98" i="4"/>
  <c r="M375" i="4" s="1"/>
  <c r="I98" i="4"/>
  <c r="I375" i="4" s="1"/>
  <c r="Q97" i="4"/>
  <c r="Q374" i="4" s="1"/>
  <c r="M97" i="4"/>
  <c r="M374" i="4" s="1"/>
  <c r="I97" i="4"/>
  <c r="I374" i="4" s="1"/>
  <c r="Q96" i="4"/>
  <c r="M96" i="4"/>
  <c r="I96" i="4"/>
  <c r="Q94" i="4"/>
  <c r="W15" i="67" s="1"/>
  <c r="M94" i="4"/>
  <c r="I94" i="4"/>
  <c r="R93" i="4"/>
  <c r="R370" i="4" s="1"/>
  <c r="Q93" i="4"/>
  <c r="Q370" i="4" s="1"/>
  <c r="M93" i="4"/>
  <c r="M370" i="4" s="1"/>
  <c r="I93" i="4"/>
  <c r="I370" i="4" s="1"/>
  <c r="Q92" i="4"/>
  <c r="Q369" i="4" s="1"/>
  <c r="M92" i="4"/>
  <c r="M369" i="4" s="1"/>
  <c r="J92" i="4"/>
  <c r="J369" i="4" s="1"/>
  <c r="I92" i="4"/>
  <c r="I369" i="4" s="1"/>
  <c r="Q91" i="4"/>
  <c r="Q368" i="4" s="1"/>
  <c r="M91" i="4"/>
  <c r="M368" i="4" s="1"/>
  <c r="I91" i="4"/>
  <c r="I368" i="4" s="1"/>
  <c r="S90" i="4"/>
  <c r="R90" i="4"/>
  <c r="O90" i="4"/>
  <c r="N90" i="4"/>
  <c r="K90" i="4"/>
  <c r="J90" i="4"/>
  <c r="G90" i="4"/>
  <c r="F90" i="4"/>
  <c r="W406" i="4"/>
  <c r="Q83" i="4"/>
  <c r="M83" i="4"/>
  <c r="M406" i="4" s="1"/>
  <c r="I83" i="4"/>
  <c r="Q82" i="4"/>
  <c r="Q359" i="4" s="1"/>
  <c r="M82" i="4"/>
  <c r="M359" i="4" s="1"/>
  <c r="J82" i="4"/>
  <c r="J359" i="4" s="1"/>
  <c r="I82" i="4"/>
  <c r="I359" i="4" s="1"/>
  <c r="Q81" i="4"/>
  <c r="M81" i="4"/>
  <c r="I81" i="4"/>
  <c r="S79" i="4"/>
  <c r="K79" i="4"/>
  <c r="F79" i="4"/>
  <c r="S78" i="4"/>
  <c r="S355" i="4" s="1"/>
  <c r="K78" i="4"/>
  <c r="K355" i="4" s="1"/>
  <c r="S77" i="4"/>
  <c r="S354" i="4" s="1"/>
  <c r="K77" i="4"/>
  <c r="S76" i="4"/>
  <c r="S353" i="4" s="1"/>
  <c r="R76" i="4"/>
  <c r="K76" i="4"/>
  <c r="K353" i="4" s="1"/>
  <c r="S75" i="4"/>
  <c r="R75" i="4"/>
  <c r="O75" i="4"/>
  <c r="N75" i="4"/>
  <c r="K75" i="4"/>
  <c r="J75" i="4"/>
  <c r="G75" i="4"/>
  <c r="F75" i="4"/>
  <c r="W402" i="4"/>
  <c r="T402" i="4"/>
  <c r="Q402" i="4"/>
  <c r="P402" i="4"/>
  <c r="M402" i="4"/>
  <c r="L402" i="4"/>
  <c r="I402" i="4"/>
  <c r="H402" i="4"/>
  <c r="T112" i="4"/>
  <c r="T389" i="4" s="1"/>
  <c r="P112" i="4"/>
  <c r="P389" i="4" s="1"/>
  <c r="L112" i="4"/>
  <c r="L389" i="4" s="1"/>
  <c r="J299" i="4"/>
  <c r="H112" i="4"/>
  <c r="H389" i="4" s="1"/>
  <c r="T111" i="4"/>
  <c r="R111" i="4"/>
  <c r="Q298" i="4"/>
  <c r="P111" i="4"/>
  <c r="M298" i="4"/>
  <c r="L111" i="4"/>
  <c r="J96" i="4"/>
  <c r="I298" i="4"/>
  <c r="H111" i="4"/>
  <c r="T296" i="4"/>
  <c r="R109" i="4"/>
  <c r="Q79" i="4"/>
  <c r="P296" i="4"/>
  <c r="M79" i="4"/>
  <c r="L296" i="4"/>
  <c r="J94" i="4"/>
  <c r="I79" i="4"/>
  <c r="H296" i="4"/>
  <c r="T108" i="4"/>
  <c r="T385" i="4" s="1"/>
  <c r="R295" i="4"/>
  <c r="Q78" i="4"/>
  <c r="Q355" i="4" s="1"/>
  <c r="P108" i="4"/>
  <c r="P385" i="4" s="1"/>
  <c r="N78" i="4"/>
  <c r="N355" i="4" s="1"/>
  <c r="M78" i="4"/>
  <c r="M355" i="4" s="1"/>
  <c r="L108" i="4"/>
  <c r="L385" i="4" s="1"/>
  <c r="I78" i="4"/>
  <c r="I355" i="4" s="1"/>
  <c r="H108" i="4"/>
  <c r="H385" i="4" s="1"/>
  <c r="W400" i="4"/>
  <c r="T400" i="4"/>
  <c r="Q400" i="4"/>
  <c r="P400" i="4"/>
  <c r="M400" i="4"/>
  <c r="L400" i="4"/>
  <c r="J107" i="4"/>
  <c r="J384" i="4" s="1"/>
  <c r="I400" i="4"/>
  <c r="H400" i="4"/>
  <c r="T106" i="4"/>
  <c r="T383" i="4" s="1"/>
  <c r="R106" i="4"/>
  <c r="R383" i="4" s="1"/>
  <c r="Q293" i="4"/>
  <c r="P106" i="4"/>
  <c r="P383" i="4" s="1"/>
  <c r="M293" i="4"/>
  <c r="L106" i="4"/>
  <c r="L383" i="4" s="1"/>
  <c r="J293" i="4"/>
  <c r="I293" i="4"/>
  <c r="H106" i="4"/>
  <c r="H383" i="4" s="1"/>
  <c r="M292" i="4"/>
  <c r="I292" i="4"/>
  <c r="C1" i="4"/>
  <c r="T107" i="14"/>
  <c r="T376" i="14" s="1"/>
  <c r="S107" i="14"/>
  <c r="S376" i="14" s="1"/>
  <c r="R107" i="14"/>
  <c r="R376" i="14" s="1"/>
  <c r="Q107" i="14"/>
  <c r="Q376" i="14" s="1"/>
  <c r="P107" i="14"/>
  <c r="P376" i="14" s="1"/>
  <c r="O107" i="14"/>
  <c r="O376" i="14" s="1"/>
  <c r="N107" i="14"/>
  <c r="N376" i="14" s="1"/>
  <c r="M107" i="14"/>
  <c r="M376" i="14" s="1"/>
  <c r="L107" i="14"/>
  <c r="L376" i="14" s="1"/>
  <c r="K107" i="14"/>
  <c r="K376" i="14" s="1"/>
  <c r="J107" i="14"/>
  <c r="J376" i="14" s="1"/>
  <c r="I107" i="14"/>
  <c r="I376" i="14" s="1"/>
  <c r="H107" i="14"/>
  <c r="H376" i="14" s="1"/>
  <c r="G107" i="14"/>
  <c r="G376" i="14" s="1"/>
  <c r="F107" i="14"/>
  <c r="F376" i="14" s="1"/>
  <c r="T74" i="14"/>
  <c r="T343" i="14" s="1"/>
  <c r="S74" i="14"/>
  <c r="S343" i="14" s="1"/>
  <c r="R74" i="14"/>
  <c r="R343" i="14" s="1"/>
  <c r="Q74" i="14"/>
  <c r="Q343" i="14" s="1"/>
  <c r="P74" i="14"/>
  <c r="P343" i="14" s="1"/>
  <c r="O74" i="14"/>
  <c r="O343" i="14" s="1"/>
  <c r="N74" i="14"/>
  <c r="N343" i="14" s="1"/>
  <c r="M74" i="14"/>
  <c r="M343" i="14" s="1"/>
  <c r="L74" i="14"/>
  <c r="L343" i="14" s="1"/>
  <c r="K74" i="14"/>
  <c r="K343" i="14" s="1"/>
  <c r="J74" i="14"/>
  <c r="J343" i="14" s="1"/>
  <c r="I74" i="14"/>
  <c r="I343" i="14" s="1"/>
  <c r="H74" i="14"/>
  <c r="H343" i="14" s="1"/>
  <c r="G74" i="14"/>
  <c r="G343" i="14" s="1"/>
  <c r="F74" i="14"/>
  <c r="F343" i="14" s="1"/>
  <c r="P57" i="14"/>
  <c r="O57" i="14"/>
  <c r="G57" i="14"/>
  <c r="G326" i="14" s="1"/>
  <c r="B13" i="65"/>
  <c r="T41" i="14"/>
  <c r="S41" i="14"/>
  <c r="R41" i="14"/>
  <c r="R310" i="14" s="1"/>
  <c r="Q41" i="14"/>
  <c r="Q310" i="14" s="1"/>
  <c r="P41" i="14"/>
  <c r="O41" i="14"/>
  <c r="N41" i="14"/>
  <c r="N310" i="14" s="1"/>
  <c r="M41" i="14"/>
  <c r="M310" i="14" s="1"/>
  <c r="L41" i="14"/>
  <c r="L310" i="14" s="1"/>
  <c r="K41" i="14"/>
  <c r="J41" i="14"/>
  <c r="J310" i="14" s="1"/>
  <c r="I41" i="14"/>
  <c r="I310" i="14" s="1"/>
  <c r="H41" i="14"/>
  <c r="G41" i="14"/>
  <c r="F41" i="14"/>
  <c r="F310" i="14" s="1"/>
  <c r="T181" i="19"/>
  <c r="S181" i="19"/>
  <c r="R181" i="19"/>
  <c r="Q181" i="19"/>
  <c r="P181" i="19"/>
  <c r="O181" i="19"/>
  <c r="N181" i="19"/>
  <c r="M181" i="19"/>
  <c r="L181" i="19"/>
  <c r="K181" i="19"/>
  <c r="J181" i="19"/>
  <c r="I181" i="19"/>
  <c r="H181" i="19"/>
  <c r="G181" i="19"/>
  <c r="F181" i="19"/>
  <c r="T171" i="19"/>
  <c r="S171" i="19"/>
  <c r="R171" i="19"/>
  <c r="Q171" i="19"/>
  <c r="P171" i="19"/>
  <c r="T170" i="19"/>
  <c r="S170" i="19"/>
  <c r="R170" i="19"/>
  <c r="Q170" i="19"/>
  <c r="P170" i="19"/>
  <c r="T169" i="19"/>
  <c r="S169" i="19"/>
  <c r="R169" i="19"/>
  <c r="Q169" i="19"/>
  <c r="P169" i="19"/>
  <c r="T76" i="19"/>
  <c r="T229" i="19" s="1"/>
  <c r="S76" i="19"/>
  <c r="S229" i="19" s="1"/>
  <c r="R76" i="19"/>
  <c r="R229" i="19" s="1"/>
  <c r="Q76" i="19"/>
  <c r="Q229" i="19" s="1"/>
  <c r="P76" i="19"/>
  <c r="P229" i="19" s="1"/>
  <c r="O76" i="19"/>
  <c r="O229" i="19" s="1"/>
  <c r="N76" i="19"/>
  <c r="N229" i="19" s="1"/>
  <c r="M76" i="19"/>
  <c r="M229" i="19" s="1"/>
  <c r="L76" i="19"/>
  <c r="L229" i="19" s="1"/>
  <c r="K76" i="19"/>
  <c r="K229" i="19" s="1"/>
  <c r="J76" i="19"/>
  <c r="J229" i="19" s="1"/>
  <c r="I76" i="19"/>
  <c r="I229" i="19" s="1"/>
  <c r="H76" i="19"/>
  <c r="H229" i="19" s="1"/>
  <c r="G76" i="19"/>
  <c r="G229" i="19" s="1"/>
  <c r="F76" i="19"/>
  <c r="F229" i="19" s="1"/>
  <c r="T75" i="19"/>
  <c r="T228" i="19" s="1"/>
  <c r="S75" i="19"/>
  <c r="S228" i="19" s="1"/>
  <c r="R75" i="19"/>
  <c r="R228" i="19" s="1"/>
  <c r="Q75" i="19"/>
  <c r="Q228" i="19" s="1"/>
  <c r="P75" i="19"/>
  <c r="P228" i="19" s="1"/>
  <c r="O75" i="19"/>
  <c r="O228" i="19" s="1"/>
  <c r="N75" i="19"/>
  <c r="N228" i="19" s="1"/>
  <c r="M75" i="19"/>
  <c r="M228" i="19" s="1"/>
  <c r="L75" i="19"/>
  <c r="L228" i="19" s="1"/>
  <c r="K75" i="19"/>
  <c r="K228" i="19" s="1"/>
  <c r="J75" i="19"/>
  <c r="J228" i="19" s="1"/>
  <c r="I75" i="19"/>
  <c r="I228" i="19" s="1"/>
  <c r="H75" i="19"/>
  <c r="H228" i="19" s="1"/>
  <c r="G75" i="19"/>
  <c r="G228" i="19" s="1"/>
  <c r="F75" i="19"/>
  <c r="F228" i="19" s="1"/>
  <c r="T74" i="19"/>
  <c r="T227" i="19" s="1"/>
  <c r="S74" i="19"/>
  <c r="S227" i="19" s="1"/>
  <c r="R74" i="19"/>
  <c r="R227" i="19" s="1"/>
  <c r="Q74" i="19"/>
  <c r="Q227" i="19" s="1"/>
  <c r="P74" i="19"/>
  <c r="P227" i="19" s="1"/>
  <c r="O74" i="19"/>
  <c r="O227" i="19" s="1"/>
  <c r="N74" i="19"/>
  <c r="N227" i="19" s="1"/>
  <c r="M74" i="19"/>
  <c r="M227" i="19" s="1"/>
  <c r="L74" i="19"/>
  <c r="L227" i="19" s="1"/>
  <c r="K74" i="19"/>
  <c r="K227" i="19" s="1"/>
  <c r="J74" i="19"/>
  <c r="J227" i="19" s="1"/>
  <c r="I74" i="19"/>
  <c r="I227" i="19" s="1"/>
  <c r="H74" i="19"/>
  <c r="H227" i="19" s="1"/>
  <c r="G74" i="19"/>
  <c r="G227" i="19" s="1"/>
  <c r="F74" i="19"/>
  <c r="F227" i="19" s="1"/>
  <c r="T69" i="19"/>
  <c r="T222" i="19" s="1"/>
  <c r="S69" i="19"/>
  <c r="S222" i="19" s="1"/>
  <c r="R69" i="19"/>
  <c r="R222" i="19" s="1"/>
  <c r="Q69" i="19"/>
  <c r="Q222" i="19" s="1"/>
  <c r="P69" i="19"/>
  <c r="P222" i="19" s="1"/>
  <c r="O69" i="19"/>
  <c r="O222" i="19" s="1"/>
  <c r="N69" i="19"/>
  <c r="N222" i="19" s="1"/>
  <c r="M69" i="19"/>
  <c r="M222" i="19" s="1"/>
  <c r="L69" i="19"/>
  <c r="L222" i="19" s="1"/>
  <c r="K69" i="19"/>
  <c r="K222" i="19" s="1"/>
  <c r="J69" i="19"/>
  <c r="J222" i="19" s="1"/>
  <c r="I69" i="19"/>
  <c r="I222" i="19" s="1"/>
  <c r="H69" i="19"/>
  <c r="H222" i="19" s="1"/>
  <c r="G69" i="19"/>
  <c r="G222" i="19" s="1"/>
  <c r="F69" i="19"/>
  <c r="F222" i="19" s="1"/>
  <c r="T59" i="19"/>
  <c r="T212" i="19" s="1"/>
  <c r="S59" i="19"/>
  <c r="S212" i="19" s="1"/>
  <c r="R59" i="19"/>
  <c r="R212" i="19" s="1"/>
  <c r="Q59" i="19"/>
  <c r="Q212" i="19" s="1"/>
  <c r="P59" i="19"/>
  <c r="P212" i="19" s="1"/>
  <c r="O59" i="19"/>
  <c r="O212" i="19" s="1"/>
  <c r="N59" i="19"/>
  <c r="N212" i="19" s="1"/>
  <c r="M59" i="19"/>
  <c r="M212" i="19" s="1"/>
  <c r="L59" i="19"/>
  <c r="L212" i="19" s="1"/>
  <c r="K59" i="19"/>
  <c r="K212" i="19" s="1"/>
  <c r="J59" i="19"/>
  <c r="J212" i="19" s="1"/>
  <c r="I59" i="19"/>
  <c r="I212" i="19" s="1"/>
  <c r="H59" i="19"/>
  <c r="H212" i="19" s="1"/>
  <c r="G59" i="19"/>
  <c r="G212" i="19" s="1"/>
  <c r="F59" i="19"/>
  <c r="F212" i="19" s="1"/>
  <c r="T58" i="19"/>
  <c r="T211" i="19" s="1"/>
  <c r="S58" i="19"/>
  <c r="S211" i="19" s="1"/>
  <c r="R58" i="19"/>
  <c r="R211" i="19" s="1"/>
  <c r="Q58" i="19"/>
  <c r="Q211" i="19" s="1"/>
  <c r="P58" i="19"/>
  <c r="P211" i="19" s="1"/>
  <c r="O58" i="19"/>
  <c r="O211" i="19" s="1"/>
  <c r="N58" i="19"/>
  <c r="N211" i="19" s="1"/>
  <c r="M58" i="19"/>
  <c r="M211" i="19" s="1"/>
  <c r="L58" i="19"/>
  <c r="L211" i="19" s="1"/>
  <c r="K58" i="19"/>
  <c r="K211" i="19" s="1"/>
  <c r="J58" i="19"/>
  <c r="J211" i="19" s="1"/>
  <c r="I58" i="19"/>
  <c r="I211" i="19" s="1"/>
  <c r="H58" i="19"/>
  <c r="H211" i="19" s="1"/>
  <c r="G58" i="19"/>
  <c r="G211" i="19" s="1"/>
  <c r="F58" i="19"/>
  <c r="F211" i="19" s="1"/>
  <c r="S55" i="19"/>
  <c r="S208" i="19" s="1"/>
  <c r="R55" i="19"/>
  <c r="R208" i="19" s="1"/>
  <c r="O55" i="19"/>
  <c r="O208" i="19" s="1"/>
  <c r="K55" i="19"/>
  <c r="K208" i="19" s="1"/>
  <c r="G55" i="19"/>
  <c r="G208" i="19" s="1"/>
  <c r="T44" i="19"/>
  <c r="T197" i="19" s="1"/>
  <c r="S44" i="19"/>
  <c r="S197" i="19" s="1"/>
  <c r="R44" i="19"/>
  <c r="R197" i="19" s="1"/>
  <c r="Q44" i="19"/>
  <c r="Q197" i="19" s="1"/>
  <c r="P44" i="19"/>
  <c r="P197" i="19" s="1"/>
  <c r="O44" i="19"/>
  <c r="O197" i="19" s="1"/>
  <c r="N44" i="19"/>
  <c r="N197" i="19" s="1"/>
  <c r="M44" i="19"/>
  <c r="M197" i="19" s="1"/>
  <c r="L44" i="19"/>
  <c r="L197" i="19" s="1"/>
  <c r="K44" i="19"/>
  <c r="K197" i="19" s="1"/>
  <c r="J44" i="19"/>
  <c r="J197" i="19" s="1"/>
  <c r="I44" i="19"/>
  <c r="I197" i="19" s="1"/>
  <c r="H44" i="19"/>
  <c r="H197" i="19" s="1"/>
  <c r="G44" i="19"/>
  <c r="G197" i="19" s="1"/>
  <c r="F44" i="19"/>
  <c r="F197" i="19" s="1"/>
  <c r="T43" i="19"/>
  <c r="T196" i="19" s="1"/>
  <c r="S43" i="19"/>
  <c r="S196" i="19" s="1"/>
  <c r="R43" i="19"/>
  <c r="R196" i="19" s="1"/>
  <c r="Q43" i="19"/>
  <c r="Q196" i="19" s="1"/>
  <c r="P43" i="19"/>
  <c r="P196" i="19" s="1"/>
  <c r="O43" i="19"/>
  <c r="O196" i="19" s="1"/>
  <c r="N43" i="19"/>
  <c r="N196" i="19" s="1"/>
  <c r="M43" i="19"/>
  <c r="M196" i="19" s="1"/>
  <c r="L43" i="19"/>
  <c r="L196" i="19" s="1"/>
  <c r="K43" i="19"/>
  <c r="K196" i="19" s="1"/>
  <c r="J43" i="19"/>
  <c r="J196" i="19" s="1"/>
  <c r="I43" i="19"/>
  <c r="I196" i="19" s="1"/>
  <c r="H43" i="19"/>
  <c r="H196" i="19" s="1"/>
  <c r="G43" i="19"/>
  <c r="G196" i="19" s="1"/>
  <c r="F43" i="19"/>
  <c r="F196" i="19" s="1"/>
  <c r="T42" i="19"/>
  <c r="T195" i="19" s="1"/>
  <c r="S42" i="19"/>
  <c r="S195" i="19" s="1"/>
  <c r="R42" i="19"/>
  <c r="R195" i="19" s="1"/>
  <c r="Q42" i="19"/>
  <c r="Q195" i="19" s="1"/>
  <c r="P42" i="19"/>
  <c r="P195" i="19" s="1"/>
  <c r="O42" i="19"/>
  <c r="O195" i="19" s="1"/>
  <c r="N42" i="19"/>
  <c r="N195" i="19" s="1"/>
  <c r="M42" i="19"/>
  <c r="M195" i="19" s="1"/>
  <c r="L42" i="19"/>
  <c r="L195" i="19" s="1"/>
  <c r="K42" i="19"/>
  <c r="K195" i="19" s="1"/>
  <c r="J42" i="19"/>
  <c r="J195" i="19" s="1"/>
  <c r="I42" i="19"/>
  <c r="I195" i="19" s="1"/>
  <c r="H42" i="19"/>
  <c r="H195" i="19" s="1"/>
  <c r="G42" i="19"/>
  <c r="G195" i="19" s="1"/>
  <c r="F42" i="19"/>
  <c r="F195" i="19" s="1"/>
  <c r="Q40" i="19"/>
  <c r="Q193" i="19" s="1"/>
  <c r="M40" i="19"/>
  <c r="M193" i="19" s="1"/>
  <c r="I40" i="19"/>
  <c r="I193" i="19" s="1"/>
  <c r="M39" i="19"/>
  <c r="M192" i="19" s="1"/>
  <c r="I39" i="19"/>
  <c r="I192" i="19" s="1"/>
  <c r="J849" i="78"/>
  <c r="H849" i="78" l="1"/>
  <c r="D849" i="78"/>
  <c r="C849" i="78"/>
  <c r="E849" i="78"/>
  <c r="G849" i="78"/>
  <c r="F849" i="78"/>
  <c r="A850" i="78"/>
  <c r="B850" i="78" s="1"/>
  <c r="I850" i="78"/>
  <c r="F89" i="42"/>
  <c r="K19" i="48"/>
  <c r="G180" i="46"/>
  <c r="G82" i="42"/>
  <c r="R9" i="48"/>
  <c r="Q19" i="48"/>
  <c r="Q84" i="48" s="1"/>
  <c r="G9" i="48"/>
  <c r="S9" i="48"/>
  <c r="R19" i="48"/>
  <c r="R84" i="48" s="1"/>
  <c r="F43" i="49"/>
  <c r="H9" i="48"/>
  <c r="T9" i="48"/>
  <c r="T74" i="48" s="1"/>
  <c r="S19" i="48"/>
  <c r="G97" i="14"/>
  <c r="I9" i="48"/>
  <c r="T19" i="48"/>
  <c r="F95" i="42"/>
  <c r="L9" i="48"/>
  <c r="F248" i="42"/>
  <c r="F88" i="42"/>
  <c r="F257" i="42"/>
  <c r="F93" i="42"/>
  <c r="F258" i="42"/>
  <c r="F91" i="42"/>
  <c r="F268" i="42"/>
  <c r="F96" i="42"/>
  <c r="F269" i="42"/>
  <c r="F94" i="42"/>
  <c r="F517" i="46"/>
  <c r="F194" i="46"/>
  <c r="F527" i="46"/>
  <c r="F200" i="46"/>
  <c r="F534" i="46"/>
  <c r="F188" i="46"/>
  <c r="F551" i="46"/>
  <c r="F202" i="46"/>
  <c r="F558" i="46"/>
  <c r="F191" i="46"/>
  <c r="F570" i="46"/>
  <c r="F182" i="47"/>
  <c r="F62" i="47"/>
  <c r="W194" i="47"/>
  <c r="G58" i="47"/>
  <c r="O69" i="67"/>
  <c r="P69" i="67" s="1"/>
  <c r="Q69" i="67" s="1"/>
  <c r="Z13" i="19"/>
  <c r="AA13" i="19" s="1"/>
  <c r="AB13" i="19"/>
  <c r="F123" i="49"/>
  <c r="F42" i="49"/>
  <c r="O429" i="44"/>
  <c r="O489" i="44"/>
  <c r="G429" i="44"/>
  <c r="P429" i="44"/>
  <c r="H429" i="44"/>
  <c r="S429" i="44"/>
  <c r="K489" i="44"/>
  <c r="T429" i="44"/>
  <c r="K448" i="44"/>
  <c r="K429" i="44"/>
  <c r="K110" i="44"/>
  <c r="K441" i="44" s="1"/>
  <c r="F430" i="44"/>
  <c r="F452" i="44"/>
  <c r="F164" i="44"/>
  <c r="F467" i="44"/>
  <c r="F165" i="44"/>
  <c r="F454" i="44"/>
  <c r="F169" i="44"/>
  <c r="F471" i="44"/>
  <c r="F166" i="44"/>
  <c r="I39" i="49"/>
  <c r="M16" i="48"/>
  <c r="M15" i="48" s="1"/>
  <c r="Q39" i="49"/>
  <c r="Q132" i="49" s="1"/>
  <c r="BU21" i="67"/>
  <c r="Z9" i="48"/>
  <c r="AA9" i="48" s="1"/>
  <c r="AB9" i="48"/>
  <c r="AC9" i="48" s="1"/>
  <c r="P17" i="67"/>
  <c r="AE15" i="67"/>
  <c r="K97" i="14"/>
  <c r="F75" i="48"/>
  <c r="Z10" i="48"/>
  <c r="AA10" i="48" s="1"/>
  <c r="AE7" i="67"/>
  <c r="Q39" i="19"/>
  <c r="Q192" i="19" s="1"/>
  <c r="M371" i="4"/>
  <c r="W11" i="67"/>
  <c r="G382" i="4"/>
  <c r="J265" i="42"/>
  <c r="Q373" i="4"/>
  <c r="AD15" i="67"/>
  <c r="T57" i="14"/>
  <c r="T326" i="14" s="1"/>
  <c r="K90" i="14"/>
  <c r="K359" i="14" s="1"/>
  <c r="S123" i="14"/>
  <c r="S392" i="14" s="1"/>
  <c r="I356" i="4"/>
  <c r="V7" i="67"/>
  <c r="I358" i="4"/>
  <c r="AC7" i="67"/>
  <c r="G367" i="4"/>
  <c r="O367" i="4"/>
  <c r="J382" i="4"/>
  <c r="I386" i="4"/>
  <c r="X7" i="67"/>
  <c r="M388" i="4"/>
  <c r="AE11" i="67"/>
  <c r="Q371" i="4"/>
  <c r="S82" i="42"/>
  <c r="S92" i="14"/>
  <c r="S361" i="14" s="1"/>
  <c r="S454" i="44"/>
  <c r="W40" i="19"/>
  <c r="W14" i="19" s="1"/>
  <c r="CL21" i="67"/>
  <c r="H39" i="49"/>
  <c r="H132" i="49" s="1"/>
  <c r="L39" i="49"/>
  <c r="P39" i="49"/>
  <c r="S356" i="4"/>
  <c r="V17" i="67"/>
  <c r="O382" i="4"/>
  <c r="R265" i="42"/>
  <c r="R82" i="42"/>
  <c r="K57" i="14"/>
  <c r="K326" i="14" s="1"/>
  <c r="J371" i="4"/>
  <c r="W8" i="67"/>
  <c r="Q356" i="4"/>
  <c r="V15" i="67"/>
  <c r="P9" i="67"/>
  <c r="F356" i="4"/>
  <c r="V4" i="67"/>
  <c r="M358" i="4"/>
  <c r="AC11" i="67"/>
  <c r="J367" i="4"/>
  <c r="R367" i="4"/>
  <c r="I373" i="4"/>
  <c r="AD7" i="67"/>
  <c r="K382" i="4"/>
  <c r="S382" i="4"/>
  <c r="M386" i="4"/>
  <c r="X11" i="67"/>
  <c r="M360" i="4"/>
  <c r="H23" i="19"/>
  <c r="H463" i="44"/>
  <c r="M356" i="4"/>
  <c r="V11" i="67"/>
  <c r="F367" i="4"/>
  <c r="R386" i="4"/>
  <c r="X16" i="67"/>
  <c r="J373" i="4"/>
  <c r="K356" i="4"/>
  <c r="V9" i="67"/>
  <c r="Q358" i="4"/>
  <c r="AC15" i="67"/>
  <c r="K367" i="4"/>
  <c r="S367" i="4"/>
  <c r="I371" i="4"/>
  <c r="W7" i="67"/>
  <c r="M373" i="4"/>
  <c r="AD11" i="67"/>
  <c r="F382" i="4"/>
  <c r="N382" i="4"/>
  <c r="Q386" i="4"/>
  <c r="X15" i="67"/>
  <c r="AV5" i="67"/>
  <c r="G272" i="42"/>
  <c r="F82" i="42"/>
  <c r="O110" i="44"/>
  <c r="O441" i="44" s="1"/>
  <c r="L23" i="19"/>
  <c r="I435" i="44"/>
  <c r="I59" i="14"/>
  <c r="I328" i="14" s="1"/>
  <c r="R435" i="44"/>
  <c r="R59" i="14"/>
  <c r="R328" i="14" s="1"/>
  <c r="L21" i="19"/>
  <c r="L174" i="19" s="1"/>
  <c r="N435" i="44"/>
  <c r="N59" i="14"/>
  <c r="N328" i="14" s="1"/>
  <c r="O22" i="19"/>
  <c r="N23" i="19"/>
  <c r="P23" i="19"/>
  <c r="P21" i="19"/>
  <c r="P174" i="19" s="1"/>
  <c r="O435" i="44"/>
  <c r="O59" i="14"/>
  <c r="O328" i="14" s="1"/>
  <c r="P22" i="19"/>
  <c r="T23" i="19"/>
  <c r="M435" i="44"/>
  <c r="M59" i="14"/>
  <c r="M328" i="14" s="1"/>
  <c r="S21" i="19"/>
  <c r="S174" i="19" s="1"/>
  <c r="H22" i="19"/>
  <c r="T22" i="19"/>
  <c r="I23" i="19"/>
  <c r="H125" i="14"/>
  <c r="H394" i="14" s="1"/>
  <c r="Q435" i="44"/>
  <c r="Q59" i="14"/>
  <c r="Q328" i="14" s="1"/>
  <c r="H21" i="19"/>
  <c r="H174" i="19" s="1"/>
  <c r="T21" i="19"/>
  <c r="T174" i="19" s="1"/>
  <c r="L22" i="19"/>
  <c r="M23" i="19"/>
  <c r="S130" i="44"/>
  <c r="S460" i="44" s="1"/>
  <c r="O92" i="14"/>
  <c r="O361" i="14" s="1"/>
  <c r="G130" i="44"/>
  <c r="G460" i="44" s="1"/>
  <c r="F92" i="14"/>
  <c r="F361" i="14" s="1"/>
  <c r="O130" i="44"/>
  <c r="O460" i="44" s="1"/>
  <c r="G92" i="14"/>
  <c r="G361" i="14" s="1"/>
  <c r="G514" i="46"/>
  <c r="G64" i="14"/>
  <c r="G156" i="46"/>
  <c r="G552" i="46" s="1"/>
  <c r="R538" i="46"/>
  <c r="N562" i="46"/>
  <c r="O562" i="46"/>
  <c r="K514" i="46"/>
  <c r="K64" i="14"/>
  <c r="K333" i="14" s="1"/>
  <c r="K156" i="46"/>
  <c r="K552" i="46" s="1"/>
  <c r="S97" i="14"/>
  <c r="S366" i="14" s="1"/>
  <c r="S555" i="46"/>
  <c r="S180" i="46"/>
  <c r="S576" i="46" s="1"/>
  <c r="F562" i="46"/>
  <c r="R562" i="46"/>
  <c r="S514" i="46"/>
  <c r="S64" i="14"/>
  <c r="S333" i="14" s="1"/>
  <c r="S562" i="46"/>
  <c r="S130" i="14"/>
  <c r="S399" i="14" s="1"/>
  <c r="S531" i="46"/>
  <c r="S156" i="46"/>
  <c r="S552" i="46" s="1"/>
  <c r="K180" i="46"/>
  <c r="K576" i="46" s="1"/>
  <c r="K562" i="46"/>
  <c r="K130" i="14"/>
  <c r="K399" i="14" s="1"/>
  <c r="Q170" i="47"/>
  <c r="Q194" i="47"/>
  <c r="H19" i="48"/>
  <c r="L19" i="48"/>
  <c r="L84" i="48" s="1"/>
  <c r="F19" i="48"/>
  <c r="F84" i="48" s="1"/>
  <c r="J19" i="48"/>
  <c r="J84" i="48" s="1"/>
  <c r="N19" i="48"/>
  <c r="N84" i="48" s="1"/>
  <c r="B69" i="65"/>
  <c r="W123" i="49"/>
  <c r="F26" i="48"/>
  <c r="F25" i="48" s="1"/>
  <c r="F90" i="48" s="1"/>
  <c r="BZ4" i="67"/>
  <c r="J125" i="49"/>
  <c r="BZ8" i="67"/>
  <c r="N26" i="48"/>
  <c r="N25" i="48" s="1"/>
  <c r="N90" i="48" s="1"/>
  <c r="BZ12" i="67"/>
  <c r="R125" i="49"/>
  <c r="BZ16" i="67"/>
  <c r="M26" i="48"/>
  <c r="M91" i="48" s="1"/>
  <c r="BZ11" i="67"/>
  <c r="B75" i="65"/>
  <c r="I75" i="65" s="1"/>
  <c r="G125" i="49"/>
  <c r="BZ5" i="67"/>
  <c r="K125" i="49"/>
  <c r="BZ9" i="67"/>
  <c r="O125" i="49"/>
  <c r="BZ13" i="67"/>
  <c r="S125" i="49"/>
  <c r="BZ17" i="67"/>
  <c r="G16" i="48"/>
  <c r="G15" i="48" s="1"/>
  <c r="G38" i="19" s="1"/>
  <c r="G191" i="19" s="1"/>
  <c r="K16" i="48"/>
  <c r="K15" i="48" s="1"/>
  <c r="K26" i="48"/>
  <c r="K25" i="48" s="1"/>
  <c r="K90" i="48" s="1"/>
  <c r="B70" i="65"/>
  <c r="B68" i="65" s="1"/>
  <c r="I125" i="49"/>
  <c r="BZ7" i="67"/>
  <c r="Q125" i="49"/>
  <c r="BZ15" i="67"/>
  <c r="C69" i="65"/>
  <c r="C70" i="65"/>
  <c r="B74" i="65"/>
  <c r="O16" i="48"/>
  <c r="O81" i="48" s="1"/>
  <c r="O26" i="48"/>
  <c r="O25" i="48" s="1"/>
  <c r="O90" i="48" s="1"/>
  <c r="H125" i="49"/>
  <c r="BZ6" i="67"/>
  <c r="L125" i="49"/>
  <c r="BZ10" i="67"/>
  <c r="P125" i="49"/>
  <c r="BZ14" i="67"/>
  <c r="T26" i="48"/>
  <c r="T25" i="48" s="1"/>
  <c r="T90" i="48" s="1"/>
  <c r="BZ18" i="67"/>
  <c r="O19" i="48"/>
  <c r="O74" i="48"/>
  <c r="BU13" i="67"/>
  <c r="S74" i="48"/>
  <c r="BU17" i="67"/>
  <c r="N87" i="48"/>
  <c r="CL12" i="67"/>
  <c r="M55" i="19"/>
  <c r="M208" i="19" s="1"/>
  <c r="L74" i="48"/>
  <c r="BU10" i="67"/>
  <c r="I74" i="48"/>
  <c r="BU7" i="67"/>
  <c r="M74" i="48"/>
  <c r="BU11" i="67"/>
  <c r="Q74" i="48"/>
  <c r="BU15" i="67"/>
  <c r="M97" i="48"/>
  <c r="CM11" i="67"/>
  <c r="G74" i="48"/>
  <c r="BU5" i="67"/>
  <c r="K74" i="48"/>
  <c r="BU9" i="67"/>
  <c r="F87" i="48"/>
  <c r="CL4" i="67"/>
  <c r="J87" i="48"/>
  <c r="CL8" i="67"/>
  <c r="R87" i="48"/>
  <c r="CL16" i="67"/>
  <c r="C99" i="65"/>
  <c r="R39" i="19"/>
  <c r="R192" i="19" s="1"/>
  <c r="H74" i="48"/>
  <c r="BU6" i="67"/>
  <c r="P74" i="48"/>
  <c r="BU14" i="67"/>
  <c r="F55" i="19"/>
  <c r="F208" i="19" s="1"/>
  <c r="F94" i="48"/>
  <c r="J55" i="19"/>
  <c r="J208" i="19" s="1"/>
  <c r="J94" i="48"/>
  <c r="N55" i="19"/>
  <c r="N208" i="19" s="1"/>
  <c r="N94" i="48"/>
  <c r="I97" i="48"/>
  <c r="CM7" i="67"/>
  <c r="K97" i="48"/>
  <c r="CM9" i="67"/>
  <c r="S97" i="48"/>
  <c r="CM17" i="67"/>
  <c r="I55" i="19"/>
  <c r="I208" i="19" s="1"/>
  <c r="Q55" i="19"/>
  <c r="Q208" i="19" s="1"/>
  <c r="F74" i="48"/>
  <c r="BU4" i="67"/>
  <c r="J74" i="48"/>
  <c r="BU8" i="67"/>
  <c r="N74" i="48"/>
  <c r="BU12" i="67"/>
  <c r="R74" i="48"/>
  <c r="BU16" i="67"/>
  <c r="I87" i="48"/>
  <c r="CL7" i="67"/>
  <c r="M87" i="48"/>
  <c r="CL11" i="67"/>
  <c r="Q87" i="48"/>
  <c r="CL15" i="67"/>
  <c r="B99" i="65"/>
  <c r="H55" i="19"/>
  <c r="H208" i="19" s="1"/>
  <c r="H94" i="48"/>
  <c r="L55" i="19"/>
  <c r="L208" i="19" s="1"/>
  <c r="L94" i="48"/>
  <c r="P55" i="19"/>
  <c r="P208" i="19" s="1"/>
  <c r="P94" i="48"/>
  <c r="T55" i="19"/>
  <c r="T208" i="19" s="1"/>
  <c r="T94" i="48"/>
  <c r="Q97" i="48"/>
  <c r="CM15" i="67"/>
  <c r="B12" i="65"/>
  <c r="C11" i="65"/>
  <c r="D13" i="65"/>
  <c r="D12" i="65" s="1"/>
  <c r="C13" i="65"/>
  <c r="C12" i="65" s="1"/>
  <c r="M255" i="42"/>
  <c r="M71" i="42"/>
  <c r="S255" i="42"/>
  <c r="S71" i="42"/>
  <c r="O255" i="42"/>
  <c r="G255" i="42"/>
  <c r="Q255" i="42"/>
  <c r="Q71" i="42"/>
  <c r="F255" i="42"/>
  <c r="F71" i="42"/>
  <c r="K255" i="42"/>
  <c r="R255" i="42"/>
  <c r="R71" i="42"/>
  <c r="G97" i="48"/>
  <c r="G56" i="19"/>
  <c r="G209" i="19" s="1"/>
  <c r="O97" i="48"/>
  <c r="O56" i="19"/>
  <c r="O209" i="19" s="1"/>
  <c r="F32" i="51"/>
  <c r="F12" i="48" s="1"/>
  <c r="N70" i="67" s="1"/>
  <c r="J32" i="51"/>
  <c r="J12" i="48" s="1"/>
  <c r="N32" i="51"/>
  <c r="N12" i="48" s="1"/>
  <c r="R32" i="51"/>
  <c r="R12" i="48" s="1"/>
  <c r="G12" i="48"/>
  <c r="K32" i="51"/>
  <c r="K12" i="48" s="1"/>
  <c r="O32" i="51"/>
  <c r="O12" i="48" s="1"/>
  <c r="S32" i="51"/>
  <c r="S12" i="48" s="1"/>
  <c r="H32" i="51"/>
  <c r="H12" i="48" s="1"/>
  <c r="L32" i="51"/>
  <c r="L12" i="48" s="1"/>
  <c r="P32" i="51"/>
  <c r="P12" i="48" s="1"/>
  <c r="T32" i="51"/>
  <c r="T12" i="48" s="1"/>
  <c r="I32" i="51"/>
  <c r="I12" i="48" s="1"/>
  <c r="M32" i="51"/>
  <c r="M12" i="48" s="1"/>
  <c r="Q32" i="51"/>
  <c r="Q12" i="48" s="1"/>
  <c r="W32" i="51"/>
  <c r="W12" i="48" s="1"/>
  <c r="O70" i="67" s="1"/>
  <c r="P70" i="67" s="1"/>
  <c r="Q70" i="67" s="1"/>
  <c r="J40" i="19"/>
  <c r="J193" i="19" s="1"/>
  <c r="Q56" i="19"/>
  <c r="Q209" i="19" s="1"/>
  <c r="I56" i="19"/>
  <c r="I209" i="19" s="1"/>
  <c r="M56" i="19"/>
  <c r="M209" i="19" s="1"/>
  <c r="F40" i="19"/>
  <c r="F193" i="19" s="1"/>
  <c r="N40" i="19"/>
  <c r="N193" i="19" s="1"/>
  <c r="K129" i="49"/>
  <c r="S16" i="48"/>
  <c r="S15" i="48" s="1"/>
  <c r="S26" i="48"/>
  <c r="S91" i="48" s="1"/>
  <c r="G127" i="49"/>
  <c r="G26" i="48"/>
  <c r="G25" i="48" s="1"/>
  <c r="K127" i="49"/>
  <c r="L123" i="49"/>
  <c r="L16" i="48"/>
  <c r="L15" i="48" s="1"/>
  <c r="BY10" i="67" s="1"/>
  <c r="L26" i="48"/>
  <c r="L25" i="48" s="1"/>
  <c r="L90" i="48" s="1"/>
  <c r="J39" i="49"/>
  <c r="J6" i="48" s="1"/>
  <c r="J71" i="48" s="1"/>
  <c r="M123" i="49"/>
  <c r="N125" i="49"/>
  <c r="H16" i="48"/>
  <c r="H15" i="48" s="1"/>
  <c r="P16" i="48"/>
  <c r="P81" i="48" s="1"/>
  <c r="H26" i="48"/>
  <c r="H25" i="48" s="1"/>
  <c r="P26" i="48"/>
  <c r="R39" i="49"/>
  <c r="P123" i="49"/>
  <c r="M125" i="49"/>
  <c r="H123" i="49"/>
  <c r="F125" i="49"/>
  <c r="S195" i="47"/>
  <c r="G98" i="14"/>
  <c r="G367" i="14" s="1"/>
  <c r="G65" i="14"/>
  <c r="G334" i="14" s="1"/>
  <c r="K65" i="14"/>
  <c r="K334" i="14" s="1"/>
  <c r="S65" i="14"/>
  <c r="S334" i="14" s="1"/>
  <c r="G333" i="14"/>
  <c r="K435" i="44"/>
  <c r="K328" i="14"/>
  <c r="R144" i="44"/>
  <c r="M144" i="44"/>
  <c r="M473" i="44" s="1"/>
  <c r="P90" i="14"/>
  <c r="P359" i="14" s="1"/>
  <c r="I124" i="44"/>
  <c r="Q124" i="44"/>
  <c r="F144" i="44"/>
  <c r="F171" i="44" s="1"/>
  <c r="Q144" i="44"/>
  <c r="Q473" i="44" s="1"/>
  <c r="S90" i="14"/>
  <c r="S359" i="14" s="1"/>
  <c r="J104" i="44"/>
  <c r="J59" i="14" s="1"/>
  <c r="S104" i="44"/>
  <c r="S489" i="44" s="1"/>
  <c r="M124" i="44"/>
  <c r="R124" i="44"/>
  <c r="N124" i="44"/>
  <c r="K123" i="14"/>
  <c r="K392" i="14" s="1"/>
  <c r="I144" i="44"/>
  <c r="S91" i="14"/>
  <c r="S360" i="14" s="1"/>
  <c r="K58" i="14"/>
  <c r="K327" i="14" s="1"/>
  <c r="O91" i="14"/>
  <c r="O360" i="14" s="1"/>
  <c r="O58" i="14"/>
  <c r="O327" i="14" s="1"/>
  <c r="S58" i="14"/>
  <c r="S327" i="14" s="1"/>
  <c r="G123" i="14"/>
  <c r="G392" i="14" s="1"/>
  <c r="S57" i="14"/>
  <c r="S326" i="14" s="1"/>
  <c r="O90" i="14"/>
  <c r="O359" i="14" s="1"/>
  <c r="G90" i="14"/>
  <c r="G359" i="14" s="1"/>
  <c r="O123" i="14"/>
  <c r="O392" i="14" s="1"/>
  <c r="H57" i="14"/>
  <c r="H326" i="14" s="1"/>
  <c r="O250" i="42"/>
  <c r="O249" i="42"/>
  <c r="S249" i="42"/>
  <c r="S83" i="42"/>
  <c r="S273" i="42" s="1"/>
  <c r="S284" i="42"/>
  <c r="M75" i="14"/>
  <c r="M49" i="19" s="1"/>
  <c r="M202" i="19" s="1"/>
  <c r="R75" i="14"/>
  <c r="R49" i="19" s="1"/>
  <c r="R202" i="19" s="1"/>
  <c r="S75" i="14"/>
  <c r="S344" i="14" s="1"/>
  <c r="R72" i="42"/>
  <c r="R262" i="42" s="1"/>
  <c r="S244" i="42"/>
  <c r="S108" i="14"/>
  <c r="S377" i="14" s="1"/>
  <c r="S265" i="42"/>
  <c r="K56" i="19"/>
  <c r="K209" i="19" s="1"/>
  <c r="S56" i="19"/>
  <c r="S209" i="19" s="1"/>
  <c r="I40" i="14"/>
  <c r="I309" i="14" s="1"/>
  <c r="R388" i="4"/>
  <c r="G265" i="42"/>
  <c r="G83" i="42"/>
  <c r="G273" i="42" s="1"/>
  <c r="G108" i="14"/>
  <c r="G65" i="19" s="1"/>
  <c r="G218" i="19" s="1"/>
  <c r="S352" i="4"/>
  <c r="Q406" i="4"/>
  <c r="Q360" i="4"/>
  <c r="R382" i="4"/>
  <c r="R353" i="4"/>
  <c r="F136" i="44"/>
  <c r="F124" i="14"/>
  <c r="F393" i="14" s="1"/>
  <c r="M40" i="14"/>
  <c r="M309" i="14" s="1"/>
  <c r="Q40" i="14"/>
  <c r="Q309" i="14" s="1"/>
  <c r="F106" i="4"/>
  <c r="F91" i="4"/>
  <c r="N106" i="4"/>
  <c r="N383" i="4" s="1"/>
  <c r="N91" i="4"/>
  <c r="N368" i="4" s="1"/>
  <c r="F400" i="4"/>
  <c r="F294" i="4"/>
  <c r="F107" i="4"/>
  <c r="F92" i="4"/>
  <c r="N400" i="4"/>
  <c r="N294" i="4"/>
  <c r="N107" i="4"/>
  <c r="N384" i="4" s="1"/>
  <c r="N92" i="4"/>
  <c r="N369" i="4" s="1"/>
  <c r="N77" i="4"/>
  <c r="F295" i="4"/>
  <c r="F108" i="4"/>
  <c r="F385" i="4" s="1"/>
  <c r="F93" i="4"/>
  <c r="F370" i="4" s="1"/>
  <c r="F298" i="4"/>
  <c r="F111" i="4"/>
  <c r="F138" i="4" s="1"/>
  <c r="F96" i="4"/>
  <c r="F135" i="4" s="1"/>
  <c r="F81" i="4"/>
  <c r="F132" i="4" s="1"/>
  <c r="N298" i="4"/>
  <c r="N111" i="4"/>
  <c r="N96" i="4"/>
  <c r="N81" i="4"/>
  <c r="R299" i="4"/>
  <c r="R112" i="4"/>
  <c r="R389" i="4" s="1"/>
  <c r="J402" i="4"/>
  <c r="J300" i="4"/>
  <c r="J98" i="4"/>
  <c r="J375" i="4" s="1"/>
  <c r="R402" i="4"/>
  <c r="R300" i="4"/>
  <c r="R83" i="4"/>
  <c r="F76" i="4"/>
  <c r="J79" i="4"/>
  <c r="N367" i="4"/>
  <c r="R91" i="4"/>
  <c r="I106" i="14"/>
  <c r="I375" i="14" s="1"/>
  <c r="F293" i="4"/>
  <c r="F352" i="4"/>
  <c r="K280" i="42"/>
  <c r="K204" i="42"/>
  <c r="K64" i="42"/>
  <c r="K71" i="42" s="1"/>
  <c r="O280" i="42"/>
  <c r="O204" i="42"/>
  <c r="O75" i="42"/>
  <c r="O82" i="42" s="1"/>
  <c r="O64" i="42"/>
  <c r="O71" i="42" s="1"/>
  <c r="O54" i="42"/>
  <c r="H76" i="42"/>
  <c r="H266" i="42" s="1"/>
  <c r="H65" i="42"/>
  <c r="H55" i="42"/>
  <c r="H245" i="42" s="1"/>
  <c r="P76" i="42"/>
  <c r="P266" i="42" s="1"/>
  <c r="P65" i="42"/>
  <c r="P55" i="42"/>
  <c r="P245" i="42" s="1"/>
  <c r="P205" i="42"/>
  <c r="H77" i="42"/>
  <c r="H267" i="42" s="1"/>
  <c r="H66" i="42"/>
  <c r="H256" i="42" s="1"/>
  <c r="H56" i="42"/>
  <c r="H246" i="42" s="1"/>
  <c r="L77" i="42"/>
  <c r="L267" i="42" s="1"/>
  <c r="L66" i="42"/>
  <c r="L256" i="42" s="1"/>
  <c r="L56" i="42"/>
  <c r="L246" i="42" s="1"/>
  <c r="L206" i="42"/>
  <c r="T77" i="42"/>
  <c r="T267" i="42" s="1"/>
  <c r="T66" i="42"/>
  <c r="T256" i="42" s="1"/>
  <c r="T56" i="42"/>
  <c r="T246" i="42" s="1"/>
  <c r="T206" i="42"/>
  <c r="H78" i="42"/>
  <c r="H268" i="42" s="1"/>
  <c r="H67" i="42"/>
  <c r="H257" i="42" s="1"/>
  <c r="H57" i="42"/>
  <c r="H247" i="42" s="1"/>
  <c r="H207" i="42"/>
  <c r="P78" i="42"/>
  <c r="P268" i="42" s="1"/>
  <c r="P67" i="42"/>
  <c r="P257" i="42" s="1"/>
  <c r="P57" i="42"/>
  <c r="P247" i="42" s="1"/>
  <c r="T78" i="42"/>
  <c r="T268" i="42" s="1"/>
  <c r="T67" i="42"/>
  <c r="T257" i="42" s="1"/>
  <c r="T57" i="42"/>
  <c r="T247" i="42" s="1"/>
  <c r="T207" i="42"/>
  <c r="H208" i="42"/>
  <c r="H79" i="42"/>
  <c r="H269" i="42" s="1"/>
  <c r="H68" i="42"/>
  <c r="H258" i="42" s="1"/>
  <c r="H58" i="42"/>
  <c r="H248" i="42" s="1"/>
  <c r="L208" i="42"/>
  <c r="L79" i="42"/>
  <c r="L269" i="42" s="1"/>
  <c r="L68" i="42"/>
  <c r="L258" i="42" s="1"/>
  <c r="L58" i="42"/>
  <c r="L248" i="42" s="1"/>
  <c r="T208" i="42"/>
  <c r="T79" i="42"/>
  <c r="T269" i="42" s="1"/>
  <c r="T68" i="42"/>
  <c r="T258" i="42" s="1"/>
  <c r="T58" i="42"/>
  <c r="T248" i="42" s="1"/>
  <c r="H279" i="42"/>
  <c r="H80" i="42"/>
  <c r="H270" i="42" s="1"/>
  <c r="H69" i="42"/>
  <c r="H259" i="42" s="1"/>
  <c r="H59" i="42"/>
  <c r="H209" i="42"/>
  <c r="L279" i="42"/>
  <c r="L80" i="42"/>
  <c r="L270" i="42" s="1"/>
  <c r="L69" i="42"/>
  <c r="L259" i="42" s="1"/>
  <c r="L59" i="42"/>
  <c r="P279" i="42"/>
  <c r="P80" i="42"/>
  <c r="P270" i="42" s="1"/>
  <c r="P69" i="42"/>
  <c r="P259" i="42" s="1"/>
  <c r="P59" i="42"/>
  <c r="P209" i="42"/>
  <c r="T279" i="42"/>
  <c r="T80" i="42"/>
  <c r="T270" i="42" s="1"/>
  <c r="T69" i="42"/>
  <c r="T259" i="42" s="1"/>
  <c r="T59" i="42"/>
  <c r="T209" i="42"/>
  <c r="H281" i="42"/>
  <c r="H81" i="42"/>
  <c r="H271" i="42" s="1"/>
  <c r="H70" i="42"/>
  <c r="H260" i="42" s="1"/>
  <c r="H60" i="42"/>
  <c r="H210" i="42"/>
  <c r="L281" i="42"/>
  <c r="L81" i="42"/>
  <c r="L271" i="42" s="1"/>
  <c r="L70" i="42"/>
  <c r="L260" i="42" s="1"/>
  <c r="L60" i="42"/>
  <c r="P281" i="42"/>
  <c r="P81" i="42"/>
  <c r="P271" i="42" s="1"/>
  <c r="P70" i="42"/>
  <c r="P260" i="42" s="1"/>
  <c r="P60" i="42"/>
  <c r="P210" i="42"/>
  <c r="T281" i="42"/>
  <c r="T81" i="42"/>
  <c r="T271" i="42" s="1"/>
  <c r="T70" i="42"/>
  <c r="T260" i="42" s="1"/>
  <c r="T60" i="42"/>
  <c r="T210" i="42"/>
  <c r="G54" i="42"/>
  <c r="R61" i="42"/>
  <c r="AT16" i="67" s="1"/>
  <c r="R267" i="42"/>
  <c r="R108" i="14"/>
  <c r="R65" i="19" s="1"/>
  <c r="R218" i="19" s="1"/>
  <c r="H206" i="42"/>
  <c r="F134" i="44"/>
  <c r="F114" i="44"/>
  <c r="F94" i="44"/>
  <c r="J134" i="44"/>
  <c r="J464" i="44" s="1"/>
  <c r="J114" i="44"/>
  <c r="J445" i="44" s="1"/>
  <c r="N94" i="44"/>
  <c r="N426" i="44" s="1"/>
  <c r="N114" i="44"/>
  <c r="N445" i="44" s="1"/>
  <c r="R114" i="44"/>
  <c r="R445" i="44" s="1"/>
  <c r="R94" i="44"/>
  <c r="R426" i="44" s="1"/>
  <c r="R134" i="44"/>
  <c r="R464" i="44" s="1"/>
  <c r="F135" i="44"/>
  <c r="F465" i="44" s="1"/>
  <c r="F115" i="44"/>
  <c r="F446" i="44" s="1"/>
  <c r="F95" i="44"/>
  <c r="F427" i="44" s="1"/>
  <c r="J135" i="44"/>
  <c r="J465" i="44" s="1"/>
  <c r="J115" i="44"/>
  <c r="J446" i="44" s="1"/>
  <c r="J95" i="44"/>
  <c r="J427" i="44" s="1"/>
  <c r="N95" i="44"/>
  <c r="N427" i="44" s="1"/>
  <c r="N115" i="44"/>
  <c r="N446" i="44" s="1"/>
  <c r="R115" i="44"/>
  <c r="R446" i="44" s="1"/>
  <c r="R95" i="44"/>
  <c r="R427" i="44" s="1"/>
  <c r="R135" i="44"/>
  <c r="R465" i="44" s="1"/>
  <c r="F117" i="44"/>
  <c r="F429" i="44"/>
  <c r="J137" i="44"/>
  <c r="J467" i="44" s="1"/>
  <c r="J117" i="44"/>
  <c r="J448" i="44" s="1"/>
  <c r="J97" i="44"/>
  <c r="N137" i="44"/>
  <c r="N467" i="44" s="1"/>
  <c r="N117" i="44"/>
  <c r="N448" i="44" s="1"/>
  <c r="R97" i="44"/>
  <c r="R137" i="44"/>
  <c r="R467" i="44" s="1"/>
  <c r="R117" i="44"/>
  <c r="R448" i="44" s="1"/>
  <c r="I98" i="44"/>
  <c r="I430" i="44" s="1"/>
  <c r="I138" i="44"/>
  <c r="I468" i="44" s="1"/>
  <c r="I118" i="44"/>
  <c r="I449" i="44" s="1"/>
  <c r="M98" i="44"/>
  <c r="M430" i="44" s="1"/>
  <c r="M138" i="44"/>
  <c r="M468" i="44" s="1"/>
  <c r="M118" i="44"/>
  <c r="M449" i="44" s="1"/>
  <c r="Q98" i="44"/>
  <c r="Q430" i="44" s="1"/>
  <c r="Q118" i="44"/>
  <c r="Q449" i="44" s="1"/>
  <c r="Q138" i="44"/>
  <c r="Q468" i="44" s="1"/>
  <c r="J94" i="44"/>
  <c r="N97" i="44"/>
  <c r="N135" i="44"/>
  <c r="N465" i="44" s="1"/>
  <c r="I555" i="46"/>
  <c r="M401" i="4"/>
  <c r="M75" i="4"/>
  <c r="M105" i="4"/>
  <c r="R11" i="67" s="1"/>
  <c r="W401" i="4"/>
  <c r="K352" i="4"/>
  <c r="K404" i="4"/>
  <c r="K354" i="4"/>
  <c r="M90" i="4"/>
  <c r="Q11" i="67" s="1"/>
  <c r="Q388" i="4"/>
  <c r="Q106" i="14"/>
  <c r="Q375" i="14" s="1"/>
  <c r="L8" i="14"/>
  <c r="L277" i="14" s="1"/>
  <c r="G91" i="14"/>
  <c r="G360" i="14" s="1"/>
  <c r="F77" i="4"/>
  <c r="F122" i="4" s="1"/>
  <c r="S404" i="4"/>
  <c r="R78" i="4"/>
  <c r="R355" i="4" s="1"/>
  <c r="J83" i="4"/>
  <c r="R94" i="4"/>
  <c r="Q73" i="14"/>
  <c r="Q342" i="14" s="1"/>
  <c r="J97" i="4"/>
  <c r="J374" i="4" s="1"/>
  <c r="R98" i="4"/>
  <c r="R375" i="4" s="1"/>
  <c r="R108" i="4"/>
  <c r="R385" i="4" s="1"/>
  <c r="J111" i="4"/>
  <c r="J296" i="4"/>
  <c r="R296" i="4"/>
  <c r="I388" i="4"/>
  <c r="K283" i="42"/>
  <c r="K249" i="42"/>
  <c r="F61" i="42"/>
  <c r="AT4" i="67" s="1"/>
  <c r="F254" i="42"/>
  <c r="F72" i="42"/>
  <c r="F262" i="42" s="1"/>
  <c r="F75" i="14"/>
  <c r="F344" i="14" s="1"/>
  <c r="Q254" i="42"/>
  <c r="Q72" i="42"/>
  <c r="Q262" i="42" s="1"/>
  <c r="Q75" i="14"/>
  <c r="Q344" i="14" s="1"/>
  <c r="H205" i="42"/>
  <c r="L209" i="42"/>
  <c r="G113" i="44"/>
  <c r="G444" i="44" s="1"/>
  <c r="G93" i="44"/>
  <c r="G133" i="44"/>
  <c r="G463" i="44" s="1"/>
  <c r="K133" i="44"/>
  <c r="K463" i="44" s="1"/>
  <c r="K113" i="44"/>
  <c r="K444" i="44" s="1"/>
  <c r="K93" i="44"/>
  <c r="O133" i="44"/>
  <c r="O463" i="44" s="1"/>
  <c r="O93" i="44"/>
  <c r="S133" i="44"/>
  <c r="S463" i="44" s="1"/>
  <c r="S113" i="44"/>
  <c r="S538" i="46"/>
  <c r="I401" i="4"/>
  <c r="I75" i="4"/>
  <c r="Q401" i="4"/>
  <c r="Q75" i="4"/>
  <c r="Q292" i="4"/>
  <c r="Q105" i="4"/>
  <c r="R15" i="67" s="1"/>
  <c r="Q90" i="4"/>
  <c r="Q15" i="67" s="1"/>
  <c r="F283" i="42"/>
  <c r="F249" i="42"/>
  <c r="Q283" i="42"/>
  <c r="Q249" i="42"/>
  <c r="G285" i="42"/>
  <c r="G250" i="42"/>
  <c r="R285" i="42"/>
  <c r="R250" i="42"/>
  <c r="M254" i="42"/>
  <c r="M72" i="42"/>
  <c r="M262" i="42" s="1"/>
  <c r="F265" i="42"/>
  <c r="F108" i="14"/>
  <c r="F65" i="19" s="1"/>
  <c r="F218" i="19" s="1"/>
  <c r="F83" i="42"/>
  <c r="F273" i="42" s="1"/>
  <c r="M265" i="42"/>
  <c r="S532" i="46"/>
  <c r="S96" i="14"/>
  <c r="I73" i="14"/>
  <c r="I342" i="14" s="1"/>
  <c r="J91" i="4"/>
  <c r="J76" i="4"/>
  <c r="J400" i="4"/>
  <c r="J294" i="4"/>
  <c r="R400" i="4"/>
  <c r="R294" i="4"/>
  <c r="R107" i="4"/>
  <c r="R384" i="4" s="1"/>
  <c r="J295" i="4"/>
  <c r="J93" i="4"/>
  <c r="J370" i="4" s="1"/>
  <c r="J78" i="4"/>
  <c r="J355" i="4" s="1"/>
  <c r="N295" i="4"/>
  <c r="N108" i="4"/>
  <c r="N385" i="4" s="1"/>
  <c r="N93" i="4"/>
  <c r="N370" i="4" s="1"/>
  <c r="F109" i="4"/>
  <c r="F94" i="4"/>
  <c r="N109" i="4"/>
  <c r="N94" i="4"/>
  <c r="N79" i="4"/>
  <c r="R298" i="4"/>
  <c r="R81" i="4"/>
  <c r="F299" i="4"/>
  <c r="F112" i="4"/>
  <c r="F97" i="4"/>
  <c r="F82" i="4"/>
  <c r="N299" i="4"/>
  <c r="N112" i="4"/>
  <c r="N389" i="4" s="1"/>
  <c r="N97" i="4"/>
  <c r="N374" i="4" s="1"/>
  <c r="N82" i="4"/>
  <c r="N359" i="4" s="1"/>
  <c r="F402" i="4"/>
  <c r="F300" i="4"/>
  <c r="F113" i="4"/>
  <c r="F98" i="4"/>
  <c r="F83" i="4"/>
  <c r="F133" i="4" s="1"/>
  <c r="N402" i="4"/>
  <c r="N300" i="4"/>
  <c r="N113" i="4"/>
  <c r="N390" i="4" s="1"/>
  <c r="N98" i="4"/>
  <c r="N375" i="4" s="1"/>
  <c r="N83" i="4"/>
  <c r="R77" i="4"/>
  <c r="P16" i="67" s="1"/>
  <c r="I90" i="4"/>
  <c r="Q7" i="67" s="1"/>
  <c r="R97" i="4"/>
  <c r="R374" i="4" s="1"/>
  <c r="J109" i="4"/>
  <c r="J113" i="4"/>
  <c r="J390" i="4" s="1"/>
  <c r="R293" i="4"/>
  <c r="G280" i="42"/>
  <c r="G204" i="42"/>
  <c r="G64" i="42"/>
  <c r="G71" i="42" s="1"/>
  <c r="T280" i="42"/>
  <c r="T204" i="42"/>
  <c r="T75" i="42"/>
  <c r="T64" i="42"/>
  <c r="T54" i="42"/>
  <c r="L76" i="42"/>
  <c r="L266" i="42" s="1"/>
  <c r="L65" i="42"/>
  <c r="L55" i="42"/>
  <c r="L245" i="42" s="1"/>
  <c r="L205" i="42"/>
  <c r="T76" i="42"/>
  <c r="T266" i="42" s="1"/>
  <c r="T65" i="42"/>
  <c r="T55" i="42"/>
  <c r="T245" i="42" s="1"/>
  <c r="T205" i="42"/>
  <c r="P77" i="42"/>
  <c r="P267" i="42" s="1"/>
  <c r="P66" i="42"/>
  <c r="P256" i="42" s="1"/>
  <c r="P56" i="42"/>
  <c r="P246" i="42" s="1"/>
  <c r="P206" i="42"/>
  <c r="L78" i="42"/>
  <c r="L268" i="42" s="1"/>
  <c r="L67" i="42"/>
  <c r="L257" i="42" s="1"/>
  <c r="L57" i="42"/>
  <c r="L247" i="42" s="1"/>
  <c r="L207" i="42"/>
  <c r="P208" i="42"/>
  <c r="P79" i="42"/>
  <c r="P269" i="42" s="1"/>
  <c r="P68" i="42"/>
  <c r="P258" i="42" s="1"/>
  <c r="P58" i="42"/>
  <c r="P248" i="42" s="1"/>
  <c r="K39" i="14"/>
  <c r="S39" i="14"/>
  <c r="M73" i="14"/>
  <c r="M342" i="14" s="1"/>
  <c r="H401" i="4"/>
  <c r="H292" i="4"/>
  <c r="H105" i="4"/>
  <c r="H90" i="4"/>
  <c r="H75" i="4"/>
  <c r="L401" i="4"/>
  <c r="L292" i="4"/>
  <c r="L105" i="4"/>
  <c r="L90" i="4"/>
  <c r="L75" i="4"/>
  <c r="P401" i="4"/>
  <c r="P292" i="4"/>
  <c r="P105" i="4"/>
  <c r="P90" i="4"/>
  <c r="P75" i="4"/>
  <c r="T401" i="4"/>
  <c r="T292" i="4"/>
  <c r="T105" i="4"/>
  <c r="T90" i="4"/>
  <c r="T75" i="4"/>
  <c r="H388" i="4"/>
  <c r="L388" i="4"/>
  <c r="P388" i="4"/>
  <c r="T388" i="4"/>
  <c r="J352" i="4"/>
  <c r="R352" i="4"/>
  <c r="N76" i="4"/>
  <c r="N353" i="4" s="1"/>
  <c r="J77" i="4"/>
  <c r="F78" i="4"/>
  <c r="F355" i="4" s="1"/>
  <c r="R79" i="4"/>
  <c r="J81" i="4"/>
  <c r="R82" i="4"/>
  <c r="R359" i="4" s="1"/>
  <c r="R92" i="4"/>
  <c r="R369" i="4" s="1"/>
  <c r="R96" i="4"/>
  <c r="I105" i="4"/>
  <c r="R7" i="67" s="1"/>
  <c r="J108" i="4"/>
  <c r="J385" i="4" s="1"/>
  <c r="N352" i="4"/>
  <c r="N266" i="42"/>
  <c r="K54" i="42"/>
  <c r="F285" i="42"/>
  <c r="F250" i="42"/>
  <c r="Q285" i="42"/>
  <c r="Q250" i="42"/>
  <c r="K75" i="42"/>
  <c r="K82" i="42" s="1"/>
  <c r="P207" i="42"/>
  <c r="N586" i="46"/>
  <c r="N510" i="46"/>
  <c r="I406" i="4"/>
  <c r="I360" i="4"/>
  <c r="M106" i="14"/>
  <c r="M375" i="14" s="1"/>
  <c r="H280" i="42"/>
  <c r="H204" i="42"/>
  <c r="H75" i="42"/>
  <c r="H64" i="42"/>
  <c r="H54" i="42"/>
  <c r="L280" i="42"/>
  <c r="L204" i="42"/>
  <c r="L75" i="42"/>
  <c r="L64" i="42"/>
  <c r="L54" i="42"/>
  <c r="P280" i="42"/>
  <c r="P204" i="42"/>
  <c r="P75" i="42"/>
  <c r="P64" i="42"/>
  <c r="P54" i="42"/>
  <c r="I205" i="42"/>
  <c r="I76" i="42"/>
  <c r="I266" i="42" s="1"/>
  <c r="I65" i="42"/>
  <c r="I55" i="42"/>
  <c r="I245" i="42" s="1"/>
  <c r="M205" i="42"/>
  <c r="M55" i="42"/>
  <c r="M245" i="42" s="1"/>
  <c r="Q205" i="42"/>
  <c r="Q76" i="42"/>
  <c r="I77" i="42"/>
  <c r="I267" i="42" s="1"/>
  <c r="I66" i="42"/>
  <c r="I256" i="42" s="1"/>
  <c r="I56" i="42"/>
  <c r="I246" i="42" s="1"/>
  <c r="M206" i="42"/>
  <c r="M56" i="42"/>
  <c r="M246" i="42" s="1"/>
  <c r="Q206" i="42"/>
  <c r="Q77" i="42"/>
  <c r="Q267" i="42" s="1"/>
  <c r="I78" i="42"/>
  <c r="I268" i="42" s="1"/>
  <c r="I67" i="42"/>
  <c r="I257" i="42" s="1"/>
  <c r="I57" i="42"/>
  <c r="I247" i="42" s="1"/>
  <c r="I207" i="42"/>
  <c r="M207" i="42"/>
  <c r="M57" i="42"/>
  <c r="M247" i="42" s="1"/>
  <c r="Q207" i="42"/>
  <c r="Q78" i="42"/>
  <c r="Q268" i="42" s="1"/>
  <c r="I208" i="42"/>
  <c r="I79" i="42"/>
  <c r="I269" i="42" s="1"/>
  <c r="I68" i="42"/>
  <c r="I258" i="42" s="1"/>
  <c r="I58" i="42"/>
  <c r="I248" i="42" s="1"/>
  <c r="M208" i="42"/>
  <c r="M58" i="42"/>
  <c r="M248" i="42" s="1"/>
  <c r="I279" i="42"/>
  <c r="I209" i="42"/>
  <c r="I80" i="42"/>
  <c r="I270" i="42" s="1"/>
  <c r="I69" i="42"/>
  <c r="I259" i="42" s="1"/>
  <c r="I59" i="42"/>
  <c r="M279" i="42"/>
  <c r="M209" i="42"/>
  <c r="M59" i="42"/>
  <c r="Q279" i="42"/>
  <c r="Q209" i="42"/>
  <c r="Q80" i="42"/>
  <c r="Q270" i="42" s="1"/>
  <c r="I281" i="42"/>
  <c r="I210" i="42"/>
  <c r="I81" i="42"/>
  <c r="I271" i="42" s="1"/>
  <c r="I70" i="42"/>
  <c r="I260" i="42" s="1"/>
  <c r="I60" i="42"/>
  <c r="M281" i="42"/>
  <c r="M210" i="42"/>
  <c r="M60" i="42"/>
  <c r="Q281" i="42"/>
  <c r="Q81" i="42"/>
  <c r="Q271" i="42" s="1"/>
  <c r="Q244" i="42"/>
  <c r="R284" i="42"/>
  <c r="R245" i="42"/>
  <c r="Q58" i="42"/>
  <c r="Q248" i="42" s="1"/>
  <c r="G283" i="42"/>
  <c r="G249" i="42"/>
  <c r="R283" i="42"/>
  <c r="R249" i="42"/>
  <c r="K285" i="42"/>
  <c r="K250" i="42"/>
  <c r="R266" i="42"/>
  <c r="R83" i="42"/>
  <c r="R273" i="42" s="1"/>
  <c r="M78" i="42"/>
  <c r="M268" i="42" s="1"/>
  <c r="I206" i="42"/>
  <c r="Q210" i="42"/>
  <c r="T507" i="46"/>
  <c r="K547" i="46"/>
  <c r="K98" i="14"/>
  <c r="K367" i="14" s="1"/>
  <c r="F133" i="44"/>
  <c r="F463" i="44" s="1"/>
  <c r="F113" i="44"/>
  <c r="F444" i="44" s="1"/>
  <c r="F93" i="44"/>
  <c r="J133" i="44"/>
  <c r="J463" i="44" s="1"/>
  <c r="J93" i="44"/>
  <c r="J113" i="44"/>
  <c r="J444" i="44" s="1"/>
  <c r="N113" i="44"/>
  <c r="N444" i="44" s="1"/>
  <c r="N93" i="44"/>
  <c r="R113" i="44"/>
  <c r="R444" i="44" s="1"/>
  <c r="R93" i="44"/>
  <c r="R133" i="44"/>
  <c r="R463" i="44" s="1"/>
  <c r="I114" i="44"/>
  <c r="I445" i="44" s="1"/>
  <c r="I94" i="44"/>
  <c r="I426" i="44" s="1"/>
  <c r="I134" i="44"/>
  <c r="I464" i="44" s="1"/>
  <c r="M114" i="44"/>
  <c r="M445" i="44" s="1"/>
  <c r="M94" i="44"/>
  <c r="M426" i="44" s="1"/>
  <c r="M134" i="44"/>
  <c r="M464" i="44" s="1"/>
  <c r="Q114" i="44"/>
  <c r="Q445" i="44" s="1"/>
  <c r="Q94" i="44"/>
  <c r="Q426" i="44" s="1"/>
  <c r="Q134" i="44"/>
  <c r="Q464" i="44" s="1"/>
  <c r="I115" i="44"/>
  <c r="I446" i="44" s="1"/>
  <c r="I95" i="44"/>
  <c r="I427" i="44" s="1"/>
  <c r="I135" i="44"/>
  <c r="I465" i="44" s="1"/>
  <c r="M115" i="44"/>
  <c r="M446" i="44" s="1"/>
  <c r="M95" i="44"/>
  <c r="M427" i="44" s="1"/>
  <c r="M135" i="44"/>
  <c r="M465" i="44" s="1"/>
  <c r="Q115" i="44"/>
  <c r="Q446" i="44" s="1"/>
  <c r="Q95" i="44"/>
  <c r="Q427" i="44" s="1"/>
  <c r="Q135" i="44"/>
  <c r="Q465" i="44" s="1"/>
  <c r="I97" i="44"/>
  <c r="I137" i="44"/>
  <c r="I467" i="44" s="1"/>
  <c r="I117" i="44"/>
  <c r="I448" i="44" s="1"/>
  <c r="M97" i="44"/>
  <c r="M137" i="44"/>
  <c r="M467" i="44" s="1"/>
  <c r="M117" i="44"/>
  <c r="M448" i="44" s="1"/>
  <c r="Q97" i="44"/>
  <c r="Q117" i="44"/>
  <c r="Q448" i="44" s="1"/>
  <c r="H118" i="44"/>
  <c r="H449" i="44" s="1"/>
  <c r="H98" i="44"/>
  <c r="H430" i="44" s="1"/>
  <c r="L118" i="44"/>
  <c r="L449" i="44" s="1"/>
  <c r="L98" i="44"/>
  <c r="L430" i="44" s="1"/>
  <c r="L138" i="44"/>
  <c r="L468" i="44" s="1"/>
  <c r="P118" i="44"/>
  <c r="P449" i="44" s="1"/>
  <c r="P138" i="44"/>
  <c r="P468" i="44" s="1"/>
  <c r="P98" i="44"/>
  <c r="P430" i="44" s="1"/>
  <c r="T118" i="44"/>
  <c r="T449" i="44" s="1"/>
  <c r="T138" i="44"/>
  <c r="T468" i="44" s="1"/>
  <c r="T98" i="44"/>
  <c r="H119" i="44"/>
  <c r="H450" i="44" s="1"/>
  <c r="H99" i="44"/>
  <c r="H431" i="44" s="1"/>
  <c r="L119" i="44"/>
  <c r="L450" i="44" s="1"/>
  <c r="L99" i="44"/>
  <c r="L431" i="44" s="1"/>
  <c r="L139" i="44"/>
  <c r="L469" i="44" s="1"/>
  <c r="P119" i="44"/>
  <c r="P450" i="44" s="1"/>
  <c r="P139" i="44"/>
  <c r="P469" i="44" s="1"/>
  <c r="P99" i="44"/>
  <c r="P431" i="44" s="1"/>
  <c r="T119" i="44"/>
  <c r="T450" i="44" s="1"/>
  <c r="T139" i="44"/>
  <c r="T469" i="44" s="1"/>
  <c r="H121" i="44"/>
  <c r="H451" i="44" s="1"/>
  <c r="H101" i="44"/>
  <c r="H432" i="44" s="1"/>
  <c r="L121" i="44"/>
  <c r="L451" i="44" s="1"/>
  <c r="L101" i="44"/>
  <c r="L432" i="44" s="1"/>
  <c r="L141" i="44"/>
  <c r="L470" i="44" s="1"/>
  <c r="P121" i="44"/>
  <c r="P451" i="44" s="1"/>
  <c r="P141" i="44"/>
  <c r="P470" i="44" s="1"/>
  <c r="P101" i="44"/>
  <c r="P432" i="44" s="1"/>
  <c r="T121" i="44"/>
  <c r="T451" i="44" s="1"/>
  <c r="T141" i="44"/>
  <c r="T470" i="44" s="1"/>
  <c r="T101" i="44"/>
  <c r="T432" i="44" s="1"/>
  <c r="H122" i="44"/>
  <c r="H452" i="44" s="1"/>
  <c r="L122" i="44"/>
  <c r="L452" i="44" s="1"/>
  <c r="L102" i="44"/>
  <c r="L433" i="44" s="1"/>
  <c r="L142" i="44"/>
  <c r="L471" i="44" s="1"/>
  <c r="P122" i="44"/>
  <c r="P452" i="44" s="1"/>
  <c r="P142" i="44"/>
  <c r="P471" i="44" s="1"/>
  <c r="P102" i="44"/>
  <c r="P433" i="44" s="1"/>
  <c r="T122" i="44"/>
  <c r="T452" i="44" s="1"/>
  <c r="T142" i="44"/>
  <c r="T471" i="44" s="1"/>
  <c r="T102" i="44"/>
  <c r="T433" i="44" s="1"/>
  <c r="H124" i="44"/>
  <c r="H104" i="44"/>
  <c r="H59" i="14" s="1"/>
  <c r="L124" i="44"/>
  <c r="L104" i="44"/>
  <c r="L59" i="14" s="1"/>
  <c r="L144" i="44"/>
  <c r="P124" i="44"/>
  <c r="P144" i="44"/>
  <c r="P104" i="44"/>
  <c r="P59" i="14" s="1"/>
  <c r="T124" i="44"/>
  <c r="T144" i="44"/>
  <c r="T104" i="44"/>
  <c r="T59" i="14" s="1"/>
  <c r="H102" i="44"/>
  <c r="H433" i="44" s="1"/>
  <c r="T90" i="14"/>
  <c r="Q137" i="44"/>
  <c r="Q467" i="44" s="1"/>
  <c r="H139" i="44"/>
  <c r="H469" i="44" s="1"/>
  <c r="I583" i="46"/>
  <c r="I135" i="46"/>
  <c r="I111" i="46"/>
  <c r="I411" i="46"/>
  <c r="M583" i="46"/>
  <c r="M159" i="46"/>
  <c r="M135" i="46"/>
  <c r="M111" i="46"/>
  <c r="M411" i="46"/>
  <c r="Q583" i="46"/>
  <c r="Q159" i="46"/>
  <c r="Q135" i="46"/>
  <c r="Q411" i="46"/>
  <c r="Q111" i="46"/>
  <c r="I412" i="46"/>
  <c r="I136" i="46"/>
  <c r="I532" i="46" s="1"/>
  <c r="I160" i="46"/>
  <c r="I556" i="46" s="1"/>
  <c r="I112" i="46"/>
  <c r="I508" i="46" s="1"/>
  <c r="M412" i="46"/>
  <c r="M112" i="46"/>
  <c r="M508" i="46" s="1"/>
  <c r="M160" i="46"/>
  <c r="M556" i="46" s="1"/>
  <c r="M136" i="46"/>
  <c r="M532" i="46" s="1"/>
  <c r="Q412" i="46"/>
  <c r="Q136" i="46"/>
  <c r="Q532" i="46" s="1"/>
  <c r="Q160" i="46"/>
  <c r="Q556" i="46" s="1"/>
  <c r="I413" i="46"/>
  <c r="I161" i="46"/>
  <c r="I557" i="46" s="1"/>
  <c r="I137" i="46"/>
  <c r="I533" i="46" s="1"/>
  <c r="I113" i="46"/>
  <c r="I509" i="46" s="1"/>
  <c r="M113" i="46"/>
  <c r="M509" i="46" s="1"/>
  <c r="M413" i="46"/>
  <c r="M161" i="46"/>
  <c r="M557" i="46" s="1"/>
  <c r="Q413" i="46"/>
  <c r="Q161" i="46"/>
  <c r="Q557" i="46" s="1"/>
  <c r="Q137" i="46"/>
  <c r="Q533" i="46" s="1"/>
  <c r="Q113" i="46"/>
  <c r="Q509" i="46" s="1"/>
  <c r="I582" i="46"/>
  <c r="I414" i="46"/>
  <c r="I162" i="46"/>
  <c r="I558" i="46" s="1"/>
  <c r="I138" i="46"/>
  <c r="I534" i="46" s="1"/>
  <c r="I114" i="46"/>
  <c r="M582" i="46"/>
  <c r="M414" i="46"/>
  <c r="M114" i="46"/>
  <c r="M138" i="46"/>
  <c r="M534" i="46" s="1"/>
  <c r="Q582" i="46"/>
  <c r="Q414" i="46"/>
  <c r="Q114" i="46"/>
  <c r="Q162" i="46"/>
  <c r="Q558" i="46" s="1"/>
  <c r="Q138" i="46"/>
  <c r="Q534" i="46" s="1"/>
  <c r="I584" i="46"/>
  <c r="I415" i="46"/>
  <c r="I115" i="46"/>
  <c r="I163" i="46"/>
  <c r="I559" i="46" s="1"/>
  <c r="I139" i="46"/>
  <c r="I535" i="46" s="1"/>
  <c r="M584" i="46"/>
  <c r="M163" i="46"/>
  <c r="M559" i="46" s="1"/>
  <c r="M535" i="46"/>
  <c r="M115" i="46"/>
  <c r="M415" i="46"/>
  <c r="Q584" i="46"/>
  <c r="Q115" i="46"/>
  <c r="Q415" i="46"/>
  <c r="Q163" i="46"/>
  <c r="Q559" i="46" s="1"/>
  <c r="I416" i="46"/>
  <c r="I164" i="46"/>
  <c r="I560" i="46" s="1"/>
  <c r="M416" i="46"/>
  <c r="M140" i="46"/>
  <c r="M536" i="46" s="1"/>
  <c r="M116" i="46"/>
  <c r="M512" i="46" s="1"/>
  <c r="M164" i="46"/>
  <c r="M560" i="46" s="1"/>
  <c r="Q416" i="46"/>
  <c r="Q164" i="46"/>
  <c r="Q560" i="46" s="1"/>
  <c r="Q140" i="46"/>
  <c r="Q536" i="46" s="1"/>
  <c r="Q116" i="46"/>
  <c r="Q512" i="46" s="1"/>
  <c r="I418" i="46"/>
  <c r="I166" i="46"/>
  <c r="I142" i="46"/>
  <c r="I118" i="46"/>
  <c r="M418" i="46"/>
  <c r="M166" i="46"/>
  <c r="M142" i="46"/>
  <c r="M118" i="46"/>
  <c r="Q418" i="46"/>
  <c r="Q166" i="46"/>
  <c r="Q142" i="46"/>
  <c r="Q118" i="46"/>
  <c r="I119" i="46"/>
  <c r="I515" i="46" s="1"/>
  <c r="I143" i="46"/>
  <c r="I539" i="46" s="1"/>
  <c r="I419" i="46"/>
  <c r="M419" i="46"/>
  <c r="M167" i="46"/>
  <c r="M563" i="46" s="1"/>
  <c r="M143" i="46"/>
  <c r="M539" i="46" s="1"/>
  <c r="M119" i="46"/>
  <c r="M515" i="46" s="1"/>
  <c r="Q419" i="46"/>
  <c r="Q143" i="46"/>
  <c r="Q539" i="46" s="1"/>
  <c r="Q119" i="46"/>
  <c r="Q515" i="46" s="1"/>
  <c r="Q167" i="46"/>
  <c r="Q563" i="46" s="1"/>
  <c r="I420" i="46"/>
  <c r="I144" i="46"/>
  <c r="I540" i="46" s="1"/>
  <c r="I120" i="46"/>
  <c r="I516" i="46" s="1"/>
  <c r="I168" i="46"/>
  <c r="I564" i="46" s="1"/>
  <c r="M168" i="46"/>
  <c r="M564" i="46" s="1"/>
  <c r="M144" i="46"/>
  <c r="M540" i="46" s="1"/>
  <c r="M120" i="46"/>
  <c r="M516" i="46" s="1"/>
  <c r="M420" i="46"/>
  <c r="Q420" i="46"/>
  <c r="Q168" i="46"/>
  <c r="Q564" i="46" s="1"/>
  <c r="Q144" i="46"/>
  <c r="Q540" i="46" s="1"/>
  <c r="I145" i="46"/>
  <c r="I541" i="46" s="1"/>
  <c r="I121" i="46"/>
  <c r="I517" i="46" s="1"/>
  <c r="I421" i="46"/>
  <c r="I169" i="46"/>
  <c r="I565" i="46" s="1"/>
  <c r="M421" i="46"/>
  <c r="M169" i="46"/>
  <c r="M565" i="46" s="1"/>
  <c r="M145" i="46"/>
  <c r="M541" i="46" s="1"/>
  <c r="M121" i="46"/>
  <c r="M517" i="46" s="1"/>
  <c r="Q421" i="46"/>
  <c r="Q145" i="46"/>
  <c r="Q541" i="46" s="1"/>
  <c r="Q121" i="46"/>
  <c r="Q517" i="46" s="1"/>
  <c r="Q169" i="46"/>
  <c r="Q565" i="46" s="1"/>
  <c r="I422" i="46"/>
  <c r="I170" i="46"/>
  <c r="I566" i="46" s="1"/>
  <c r="I146" i="46"/>
  <c r="I542" i="46" s="1"/>
  <c r="I122" i="46"/>
  <c r="I518" i="46" s="1"/>
  <c r="M422" i="46"/>
  <c r="M122" i="46"/>
  <c r="M518" i="46" s="1"/>
  <c r="M146" i="46"/>
  <c r="M542" i="46" s="1"/>
  <c r="M170" i="46"/>
  <c r="M566" i="46" s="1"/>
  <c r="Q422" i="46"/>
  <c r="Q170" i="46"/>
  <c r="Q566" i="46" s="1"/>
  <c r="Q146" i="46"/>
  <c r="Q542" i="46" s="1"/>
  <c r="Q122" i="46"/>
  <c r="Q518" i="46" s="1"/>
  <c r="I423" i="46"/>
  <c r="I171" i="46"/>
  <c r="I567" i="46" s="1"/>
  <c r="I147" i="46"/>
  <c r="I543" i="46" s="1"/>
  <c r="I123" i="46"/>
  <c r="I519" i="46" s="1"/>
  <c r="M423" i="46"/>
  <c r="M123" i="46"/>
  <c r="M519" i="46" s="1"/>
  <c r="M171" i="46"/>
  <c r="M567" i="46" s="1"/>
  <c r="Q423" i="46"/>
  <c r="Q171" i="46"/>
  <c r="Q567" i="46" s="1"/>
  <c r="Q147" i="46"/>
  <c r="Q543" i="46" s="1"/>
  <c r="Q123" i="46"/>
  <c r="Q519" i="46" s="1"/>
  <c r="I424" i="46"/>
  <c r="I172" i="46"/>
  <c r="I568" i="46" s="1"/>
  <c r="I124" i="46"/>
  <c r="I520" i="46" s="1"/>
  <c r="M424" i="46"/>
  <c r="M172" i="46"/>
  <c r="M568" i="46" s="1"/>
  <c r="M148" i="46"/>
  <c r="M544" i="46" s="1"/>
  <c r="M124" i="46"/>
  <c r="M520" i="46" s="1"/>
  <c r="Q424" i="46"/>
  <c r="Q124" i="46"/>
  <c r="Q520" i="46" s="1"/>
  <c r="Q172" i="46"/>
  <c r="Q568" i="46" s="1"/>
  <c r="Q148" i="46"/>
  <c r="Q544" i="46" s="1"/>
  <c r="I426" i="46"/>
  <c r="I174" i="46"/>
  <c r="I150" i="46"/>
  <c r="I126" i="46"/>
  <c r="M426" i="46"/>
  <c r="M150" i="46"/>
  <c r="M126" i="46"/>
  <c r="Q426" i="46"/>
  <c r="Q174" i="46"/>
  <c r="Q150" i="46"/>
  <c r="I427" i="46"/>
  <c r="I175" i="46"/>
  <c r="I571" i="46" s="1"/>
  <c r="I151" i="46"/>
  <c r="I547" i="46" s="1"/>
  <c r="I127" i="46"/>
  <c r="I523" i="46" s="1"/>
  <c r="M427" i="46"/>
  <c r="M175" i="46"/>
  <c r="M151" i="46"/>
  <c r="M547" i="46" s="1"/>
  <c r="Q427" i="46"/>
  <c r="Q175" i="46"/>
  <c r="Q571" i="46" s="1"/>
  <c r="Q151" i="46"/>
  <c r="Q547" i="46" s="1"/>
  <c r="Q127" i="46"/>
  <c r="Q523" i="46" s="1"/>
  <c r="I428" i="46"/>
  <c r="I128" i="46"/>
  <c r="I524" i="46" s="1"/>
  <c r="I176" i="46"/>
  <c r="I572" i="46" s="1"/>
  <c r="M428" i="46"/>
  <c r="M176" i="46"/>
  <c r="M572" i="46" s="1"/>
  <c r="M152" i="46"/>
  <c r="M548" i="46" s="1"/>
  <c r="M128" i="46"/>
  <c r="M524" i="46" s="1"/>
  <c r="Q428" i="46"/>
  <c r="Q152" i="46"/>
  <c r="Q548" i="46" s="1"/>
  <c r="Q128" i="46"/>
  <c r="Q524" i="46" s="1"/>
  <c r="I153" i="46"/>
  <c r="I549" i="46" s="1"/>
  <c r="I129" i="46"/>
  <c r="I525" i="46" s="1"/>
  <c r="I429" i="46"/>
  <c r="M429" i="46"/>
  <c r="M177" i="46"/>
  <c r="M573" i="46" s="1"/>
  <c r="M153" i="46"/>
  <c r="M549" i="46" s="1"/>
  <c r="M129" i="46"/>
  <c r="M525" i="46" s="1"/>
  <c r="Q429" i="46"/>
  <c r="Q177" i="46"/>
  <c r="Q573" i="46" s="1"/>
  <c r="Q153" i="46"/>
  <c r="Q549" i="46" s="1"/>
  <c r="Q129" i="46"/>
  <c r="Q525" i="46" s="1"/>
  <c r="I430" i="46"/>
  <c r="I154" i="46"/>
  <c r="I550" i="46" s="1"/>
  <c r="I130" i="46"/>
  <c r="I526" i="46" s="1"/>
  <c r="I178" i="46"/>
  <c r="I574" i="46" s="1"/>
  <c r="M430" i="46"/>
  <c r="M178" i="46"/>
  <c r="M574" i="46" s="1"/>
  <c r="M154" i="46"/>
  <c r="M550" i="46" s="1"/>
  <c r="M130" i="46"/>
  <c r="M526" i="46" s="1"/>
  <c r="Q430" i="46"/>
  <c r="Q154" i="46"/>
  <c r="Q550" i="46" s="1"/>
  <c r="Q130" i="46"/>
  <c r="Q526" i="46" s="1"/>
  <c r="Q178" i="46"/>
  <c r="Q574" i="46" s="1"/>
  <c r="I431" i="46"/>
  <c r="I179" i="46"/>
  <c r="I575" i="46" s="1"/>
  <c r="I155" i="46"/>
  <c r="I551" i="46" s="1"/>
  <c r="I131" i="46"/>
  <c r="I527" i="46" s="1"/>
  <c r="M431" i="46"/>
  <c r="M131" i="46"/>
  <c r="M527" i="46" s="1"/>
  <c r="M179" i="46"/>
  <c r="M575" i="46" s="1"/>
  <c r="Q431" i="46"/>
  <c r="Q179" i="46"/>
  <c r="Q575" i="46" s="1"/>
  <c r="Q155" i="46"/>
  <c r="Q551" i="46" s="1"/>
  <c r="Q131" i="46"/>
  <c r="Q527" i="46" s="1"/>
  <c r="M162" i="46"/>
  <c r="M558" i="46" s="1"/>
  <c r="R564" i="46"/>
  <c r="S574" i="46"/>
  <c r="S131" i="14"/>
  <c r="S400" i="14" s="1"/>
  <c r="L511" i="46"/>
  <c r="I116" i="46"/>
  <c r="I512" i="46" s="1"/>
  <c r="Q126" i="46"/>
  <c r="M127" i="46"/>
  <c r="M523" i="46" s="1"/>
  <c r="S556" i="46"/>
  <c r="S129" i="14"/>
  <c r="H90" i="14"/>
  <c r="J507" i="46"/>
  <c r="T510" i="46"/>
  <c r="R511" i="46"/>
  <c r="K531" i="46"/>
  <c r="K96" i="14"/>
  <c r="G535" i="46"/>
  <c r="G96" i="14"/>
  <c r="G538" i="46"/>
  <c r="K555" i="46"/>
  <c r="K129" i="14"/>
  <c r="K573" i="46"/>
  <c r="K131" i="14"/>
  <c r="K400" i="14" s="1"/>
  <c r="G546" i="46"/>
  <c r="G106" i="4"/>
  <c r="G91" i="4"/>
  <c r="K106" i="4"/>
  <c r="K91" i="4"/>
  <c r="O106" i="4"/>
  <c r="O91" i="4"/>
  <c r="S106" i="4"/>
  <c r="S91" i="4"/>
  <c r="G400" i="4"/>
  <c r="G107" i="4"/>
  <c r="G384" i="4" s="1"/>
  <c r="G92" i="4"/>
  <c r="G369" i="4" s="1"/>
  <c r="K400" i="4"/>
  <c r="K107" i="4"/>
  <c r="K384" i="4" s="1"/>
  <c r="K92" i="4"/>
  <c r="K369" i="4" s="1"/>
  <c r="O400" i="4"/>
  <c r="O107" i="4"/>
  <c r="O384" i="4" s="1"/>
  <c r="O92" i="4"/>
  <c r="O369" i="4" s="1"/>
  <c r="S400" i="4"/>
  <c r="R8" i="4"/>
  <c r="S107" i="4"/>
  <c r="S384" i="4" s="1"/>
  <c r="S92" i="4"/>
  <c r="S369" i="4" s="1"/>
  <c r="G295" i="4"/>
  <c r="G108" i="4"/>
  <c r="G385" i="4" s="1"/>
  <c r="G93" i="4"/>
  <c r="G370" i="4" s="1"/>
  <c r="K295" i="4"/>
  <c r="K108" i="4"/>
  <c r="K385" i="4" s="1"/>
  <c r="K93" i="4"/>
  <c r="K370" i="4" s="1"/>
  <c r="O295" i="4"/>
  <c r="O108" i="4"/>
  <c r="O385" i="4" s="1"/>
  <c r="O93" i="4"/>
  <c r="O370" i="4" s="1"/>
  <c r="S295" i="4"/>
  <c r="S108" i="4"/>
  <c r="S385" i="4" s="1"/>
  <c r="S93" i="4"/>
  <c r="S370" i="4" s="1"/>
  <c r="G296" i="4"/>
  <c r="G109" i="4"/>
  <c r="G94" i="4"/>
  <c r="K296" i="4"/>
  <c r="K109" i="4"/>
  <c r="K94" i="4"/>
  <c r="O296" i="4"/>
  <c r="O109" i="4"/>
  <c r="O94" i="4"/>
  <c r="S296" i="4"/>
  <c r="S109" i="4"/>
  <c r="S94" i="4"/>
  <c r="G111" i="4"/>
  <c r="G96" i="4"/>
  <c r="G81" i="4"/>
  <c r="K111" i="4"/>
  <c r="K96" i="4"/>
  <c r="K81" i="4"/>
  <c r="O111" i="4"/>
  <c r="O96" i="4"/>
  <c r="O81" i="4"/>
  <c r="S111" i="4"/>
  <c r="S96" i="4"/>
  <c r="S81" i="4"/>
  <c r="G112" i="4"/>
  <c r="G389" i="4" s="1"/>
  <c r="G97" i="4"/>
  <c r="G374" i="4" s="1"/>
  <c r="G82" i="4"/>
  <c r="G359" i="4" s="1"/>
  <c r="K112" i="4"/>
  <c r="K389" i="4" s="1"/>
  <c r="K97" i="4"/>
  <c r="K374" i="4" s="1"/>
  <c r="K82" i="4"/>
  <c r="K359" i="4" s="1"/>
  <c r="O112" i="4"/>
  <c r="O389" i="4" s="1"/>
  <c r="O97" i="4"/>
  <c r="O374" i="4" s="1"/>
  <c r="O82" i="4"/>
  <c r="O359" i="4" s="1"/>
  <c r="S112" i="4"/>
  <c r="S389" i="4" s="1"/>
  <c r="S97" i="4"/>
  <c r="S374" i="4" s="1"/>
  <c r="S82" i="4"/>
  <c r="S359" i="4" s="1"/>
  <c r="G402" i="4"/>
  <c r="G300" i="4"/>
  <c r="G113" i="4"/>
  <c r="G390" i="4" s="1"/>
  <c r="G98" i="4"/>
  <c r="G375" i="4" s="1"/>
  <c r="G83" i="4"/>
  <c r="K402" i="4"/>
  <c r="K300" i="4"/>
  <c r="K113" i="4"/>
  <c r="K390" i="4" s="1"/>
  <c r="K98" i="4"/>
  <c r="K375" i="4" s="1"/>
  <c r="K83" i="4"/>
  <c r="O402" i="4"/>
  <c r="O300" i="4"/>
  <c r="O113" i="4"/>
  <c r="O390" i="4" s="1"/>
  <c r="O98" i="4"/>
  <c r="O375" i="4" s="1"/>
  <c r="O83" i="4"/>
  <c r="S402" i="4"/>
  <c r="S300" i="4"/>
  <c r="S113" i="4"/>
  <c r="S390" i="4" s="1"/>
  <c r="S98" i="4"/>
  <c r="S375" i="4" s="1"/>
  <c r="S83" i="4"/>
  <c r="G352" i="4"/>
  <c r="O352" i="4"/>
  <c r="G76" i="4"/>
  <c r="O76" i="4"/>
  <c r="G77" i="4"/>
  <c r="O77" i="4"/>
  <c r="G78" i="4"/>
  <c r="G355" i="4" s="1"/>
  <c r="O78" i="4"/>
  <c r="O355" i="4" s="1"/>
  <c r="G79" i="4"/>
  <c r="O79" i="4"/>
  <c r="G293" i="4"/>
  <c r="O293" i="4"/>
  <c r="S294" i="4"/>
  <c r="G299" i="4"/>
  <c r="F284" i="42"/>
  <c r="F244" i="42"/>
  <c r="M244" i="42"/>
  <c r="Q265" i="42"/>
  <c r="L507" i="46"/>
  <c r="F586" i="46"/>
  <c r="F510" i="46"/>
  <c r="N531" i="46"/>
  <c r="K538" i="46"/>
  <c r="K366" i="14"/>
  <c r="S547" i="46"/>
  <c r="S98" i="14"/>
  <c r="S367" i="14" s="1"/>
  <c r="R555" i="46"/>
  <c r="G559" i="46"/>
  <c r="G129" i="14"/>
  <c r="G562" i="46"/>
  <c r="G399" i="14"/>
  <c r="S565" i="46"/>
  <c r="G570" i="46"/>
  <c r="G131" i="14"/>
  <c r="H583" i="46"/>
  <c r="H411" i="46"/>
  <c r="H159" i="46"/>
  <c r="H135" i="46"/>
  <c r="H111" i="46"/>
  <c r="L583" i="46"/>
  <c r="L411" i="46"/>
  <c r="L159" i="46"/>
  <c r="L135" i="46"/>
  <c r="P583" i="46"/>
  <c r="P411" i="46"/>
  <c r="P159" i="46"/>
  <c r="P135" i="46"/>
  <c r="P111" i="46"/>
  <c r="T583" i="46"/>
  <c r="T411" i="46"/>
  <c r="T159" i="46"/>
  <c r="T135" i="46"/>
  <c r="H160" i="46"/>
  <c r="H556" i="46" s="1"/>
  <c r="H136" i="46"/>
  <c r="H532" i="46" s="1"/>
  <c r="H112" i="46"/>
  <c r="H508" i="46" s="1"/>
  <c r="H412" i="46"/>
  <c r="L160" i="46"/>
  <c r="L556" i="46" s="1"/>
  <c r="L136" i="46"/>
  <c r="L532" i="46" s="1"/>
  <c r="L112" i="46"/>
  <c r="P160" i="46"/>
  <c r="P556" i="46" s="1"/>
  <c r="P136" i="46"/>
  <c r="P532" i="46" s="1"/>
  <c r="P412" i="46"/>
  <c r="T160" i="46"/>
  <c r="T556" i="46" s="1"/>
  <c r="T136" i="46"/>
  <c r="T532" i="46" s="1"/>
  <c r="T112" i="46"/>
  <c r="H161" i="46"/>
  <c r="H557" i="46" s="1"/>
  <c r="H137" i="46"/>
  <c r="H533" i="46" s="1"/>
  <c r="H113" i="46"/>
  <c r="H509" i="46" s="1"/>
  <c r="L161" i="46"/>
  <c r="L557" i="46" s="1"/>
  <c r="L137" i="46"/>
  <c r="L533" i="46" s="1"/>
  <c r="L413" i="46"/>
  <c r="L113" i="46"/>
  <c r="L509" i="46" s="1"/>
  <c r="P161" i="46"/>
  <c r="P557" i="46" s="1"/>
  <c r="P137" i="46"/>
  <c r="P533" i="46" s="1"/>
  <c r="P413" i="46"/>
  <c r="T161" i="46"/>
  <c r="T557" i="46" s="1"/>
  <c r="T137" i="46"/>
  <c r="T533" i="46" s="1"/>
  <c r="T113" i="46"/>
  <c r="T509" i="46" s="1"/>
  <c r="T413" i="46"/>
  <c r="H582" i="46"/>
  <c r="H162" i="46"/>
  <c r="H558" i="46" s="1"/>
  <c r="H138" i="46"/>
  <c r="H534" i="46" s="1"/>
  <c r="H414" i="46"/>
  <c r="H114" i="46"/>
  <c r="L582" i="46"/>
  <c r="L162" i="46"/>
  <c r="L558" i="46" s="1"/>
  <c r="L138" i="46"/>
  <c r="L534" i="46" s="1"/>
  <c r="P582" i="46"/>
  <c r="P162" i="46"/>
  <c r="P558" i="46" s="1"/>
  <c r="P138" i="46"/>
  <c r="P534" i="46" s="1"/>
  <c r="P414" i="46"/>
  <c r="P114" i="46"/>
  <c r="T582" i="46"/>
  <c r="T162" i="46"/>
  <c r="T558" i="46" s="1"/>
  <c r="T138" i="46"/>
  <c r="T534" i="46" s="1"/>
  <c r="H584" i="46"/>
  <c r="H415" i="46"/>
  <c r="H163" i="46"/>
  <c r="H559" i="46" s="1"/>
  <c r="H139" i="46"/>
  <c r="H535" i="46" s="1"/>
  <c r="H115" i="46"/>
  <c r="L584" i="46"/>
  <c r="L415" i="46"/>
  <c r="L163" i="46"/>
  <c r="L559" i="46" s="1"/>
  <c r="L139" i="46"/>
  <c r="L535" i="46" s="1"/>
  <c r="P584" i="46"/>
  <c r="P415" i="46"/>
  <c r="P163" i="46"/>
  <c r="P559" i="46" s="1"/>
  <c r="P139" i="46"/>
  <c r="P535" i="46" s="1"/>
  <c r="P115" i="46"/>
  <c r="T584" i="46"/>
  <c r="T163" i="46"/>
  <c r="T559" i="46" s="1"/>
  <c r="T139" i="46"/>
  <c r="T535" i="46" s="1"/>
  <c r="T115" i="46"/>
  <c r="T415" i="46"/>
  <c r="H416" i="46"/>
  <c r="H164" i="46"/>
  <c r="H560" i="46" s="1"/>
  <c r="H140" i="46"/>
  <c r="H536" i="46" s="1"/>
  <c r="H116" i="46"/>
  <c r="H512" i="46" s="1"/>
  <c r="L416" i="46"/>
  <c r="L164" i="46"/>
  <c r="L560" i="46" s="1"/>
  <c r="L140" i="46"/>
  <c r="L536" i="46" s="1"/>
  <c r="L116" i="46"/>
  <c r="L512" i="46" s="1"/>
  <c r="P416" i="46"/>
  <c r="P164" i="46"/>
  <c r="P560" i="46" s="1"/>
  <c r="P140" i="46"/>
  <c r="P536" i="46" s="1"/>
  <c r="P116" i="46"/>
  <c r="P512" i="46" s="1"/>
  <c r="T416" i="46"/>
  <c r="T164" i="46"/>
  <c r="T560" i="46" s="1"/>
  <c r="T140" i="46"/>
  <c r="T536" i="46" s="1"/>
  <c r="T116" i="46"/>
  <c r="T512" i="46" s="1"/>
  <c r="H166" i="46"/>
  <c r="H142" i="46"/>
  <c r="H118" i="46"/>
  <c r="L418" i="46"/>
  <c r="L166" i="46"/>
  <c r="L142" i="46"/>
  <c r="L118" i="46"/>
  <c r="P166" i="46"/>
  <c r="P142" i="46"/>
  <c r="P118" i="46"/>
  <c r="P418" i="46"/>
  <c r="T166" i="46"/>
  <c r="T142" i="46"/>
  <c r="T118" i="46"/>
  <c r="T418" i="46"/>
  <c r="H419" i="46"/>
  <c r="H167" i="46"/>
  <c r="H563" i="46" s="1"/>
  <c r="H143" i="46"/>
  <c r="H539" i="46" s="1"/>
  <c r="H119" i="46"/>
  <c r="H515" i="46" s="1"/>
  <c r="L167" i="46"/>
  <c r="L563" i="46" s="1"/>
  <c r="L143" i="46"/>
  <c r="L539" i="46" s="1"/>
  <c r="L119" i="46"/>
  <c r="L515" i="46" s="1"/>
  <c r="P167" i="46"/>
  <c r="P563" i="46" s="1"/>
  <c r="P143" i="46"/>
  <c r="P539" i="46" s="1"/>
  <c r="P119" i="46"/>
  <c r="P515" i="46" s="1"/>
  <c r="P419" i="46"/>
  <c r="T167" i="46"/>
  <c r="T563" i="46" s="1"/>
  <c r="T143" i="46"/>
  <c r="T539" i="46" s="1"/>
  <c r="T119" i="46"/>
  <c r="T515" i="46" s="1"/>
  <c r="T419" i="46"/>
  <c r="H168" i="46"/>
  <c r="H564" i="46" s="1"/>
  <c r="H144" i="46"/>
  <c r="H540" i="46" s="1"/>
  <c r="H120" i="46"/>
  <c r="H516" i="46" s="1"/>
  <c r="H420" i="46"/>
  <c r="L168" i="46"/>
  <c r="L564" i="46" s="1"/>
  <c r="L144" i="46"/>
  <c r="L540" i="46" s="1"/>
  <c r="L120" i="46"/>
  <c r="L516" i="46" s="1"/>
  <c r="L420" i="46"/>
  <c r="P168" i="46"/>
  <c r="P564" i="46" s="1"/>
  <c r="P144" i="46"/>
  <c r="P540" i="46" s="1"/>
  <c r="P120" i="46"/>
  <c r="P516" i="46" s="1"/>
  <c r="P420" i="46"/>
  <c r="T420" i="46"/>
  <c r="T168" i="46"/>
  <c r="T564" i="46" s="1"/>
  <c r="T144" i="46"/>
  <c r="T540" i="46" s="1"/>
  <c r="T120" i="46"/>
  <c r="T516" i="46" s="1"/>
  <c r="H421" i="46"/>
  <c r="H169" i="46"/>
  <c r="H565" i="46" s="1"/>
  <c r="H145" i="46"/>
  <c r="H541" i="46" s="1"/>
  <c r="H121" i="46"/>
  <c r="H517" i="46" s="1"/>
  <c r="L421" i="46"/>
  <c r="L169" i="46"/>
  <c r="L565" i="46" s="1"/>
  <c r="L145" i="46"/>
  <c r="L541" i="46" s="1"/>
  <c r="L121" i="46"/>
  <c r="L517" i="46" s="1"/>
  <c r="P421" i="46"/>
  <c r="P169" i="46"/>
  <c r="P565" i="46" s="1"/>
  <c r="P145" i="46"/>
  <c r="P541" i="46" s="1"/>
  <c r="P121" i="46"/>
  <c r="P517" i="46" s="1"/>
  <c r="T421" i="46"/>
  <c r="T169" i="46"/>
  <c r="T565" i="46" s="1"/>
  <c r="T145" i="46"/>
  <c r="T541" i="46" s="1"/>
  <c r="T121" i="46"/>
  <c r="T517" i="46" s="1"/>
  <c r="H170" i="46"/>
  <c r="H566" i="46" s="1"/>
  <c r="H146" i="46"/>
  <c r="H542" i="46" s="1"/>
  <c r="H122" i="46"/>
  <c r="H518" i="46" s="1"/>
  <c r="H422" i="46"/>
  <c r="L422" i="46"/>
  <c r="L170" i="46"/>
  <c r="L566" i="46" s="1"/>
  <c r="L146" i="46"/>
  <c r="L542" i="46" s="1"/>
  <c r="L122" i="46"/>
  <c r="L518" i="46" s="1"/>
  <c r="P422" i="46"/>
  <c r="P170" i="46"/>
  <c r="P566" i="46" s="1"/>
  <c r="P146" i="46"/>
  <c r="P542" i="46" s="1"/>
  <c r="P122" i="46"/>
  <c r="P518" i="46" s="1"/>
  <c r="T170" i="46"/>
  <c r="T566" i="46" s="1"/>
  <c r="T146" i="46"/>
  <c r="T542" i="46" s="1"/>
  <c r="T122" i="46"/>
  <c r="T518" i="46" s="1"/>
  <c r="T422" i="46"/>
  <c r="H423" i="46"/>
  <c r="H171" i="46"/>
  <c r="H567" i="46" s="1"/>
  <c r="H147" i="46"/>
  <c r="H543" i="46" s="1"/>
  <c r="H123" i="46"/>
  <c r="H519" i="46" s="1"/>
  <c r="L423" i="46"/>
  <c r="L171" i="46"/>
  <c r="L567" i="46" s="1"/>
  <c r="L147" i="46"/>
  <c r="L543" i="46" s="1"/>
  <c r="L123" i="46"/>
  <c r="L519" i="46" s="1"/>
  <c r="P423" i="46"/>
  <c r="P171" i="46"/>
  <c r="P567" i="46" s="1"/>
  <c r="P147" i="46"/>
  <c r="P543" i="46" s="1"/>
  <c r="P123" i="46"/>
  <c r="P519" i="46" s="1"/>
  <c r="T171" i="46"/>
  <c r="T567" i="46" s="1"/>
  <c r="T147" i="46"/>
  <c r="T543" i="46" s="1"/>
  <c r="T123" i="46"/>
  <c r="T519" i="46" s="1"/>
  <c r="T423" i="46"/>
  <c r="H424" i="46"/>
  <c r="H172" i="46"/>
  <c r="H568" i="46" s="1"/>
  <c r="H148" i="46"/>
  <c r="H544" i="46" s="1"/>
  <c r="H124" i="46"/>
  <c r="H520" i="46" s="1"/>
  <c r="L172" i="46"/>
  <c r="L568" i="46" s="1"/>
  <c r="L148" i="46"/>
  <c r="L544" i="46" s="1"/>
  <c r="L124" i="46"/>
  <c r="L520" i="46" s="1"/>
  <c r="P424" i="46"/>
  <c r="P172" i="46"/>
  <c r="P568" i="46" s="1"/>
  <c r="P148" i="46"/>
  <c r="P544" i="46" s="1"/>
  <c r="P124" i="46"/>
  <c r="P520" i="46" s="1"/>
  <c r="T172" i="46"/>
  <c r="T568" i="46" s="1"/>
  <c r="T148" i="46"/>
  <c r="T544" i="46" s="1"/>
  <c r="T124" i="46"/>
  <c r="T520" i="46" s="1"/>
  <c r="H426" i="46"/>
  <c r="H174" i="46"/>
  <c r="H150" i="46"/>
  <c r="H126" i="46"/>
  <c r="L426" i="46"/>
  <c r="L174" i="46"/>
  <c r="L150" i="46"/>
  <c r="L126" i="46"/>
  <c r="P426" i="46"/>
  <c r="P174" i="46"/>
  <c r="P150" i="46"/>
  <c r="P126" i="46"/>
  <c r="T426" i="46"/>
  <c r="T174" i="46"/>
  <c r="T150" i="46"/>
  <c r="T126" i="46"/>
  <c r="H175" i="46"/>
  <c r="H571" i="46" s="1"/>
  <c r="H151" i="46"/>
  <c r="H547" i="46" s="1"/>
  <c r="H127" i="46"/>
  <c r="H523" i="46" s="1"/>
  <c r="L427" i="46"/>
  <c r="L175" i="46"/>
  <c r="L571" i="46" s="1"/>
  <c r="L151" i="46"/>
  <c r="L547" i="46" s="1"/>
  <c r="L127" i="46"/>
  <c r="L523" i="46" s="1"/>
  <c r="P175" i="46"/>
  <c r="P571" i="46" s="1"/>
  <c r="P151" i="46"/>
  <c r="P547" i="46" s="1"/>
  <c r="P127" i="46"/>
  <c r="P523" i="46" s="1"/>
  <c r="P427" i="46"/>
  <c r="T427" i="46"/>
  <c r="T175" i="46"/>
  <c r="T571" i="46" s="1"/>
  <c r="T151" i="46"/>
  <c r="T547" i="46" s="1"/>
  <c r="T127" i="46"/>
  <c r="T523" i="46" s="1"/>
  <c r="H176" i="46"/>
  <c r="H572" i="46" s="1"/>
  <c r="H152" i="46"/>
  <c r="H548" i="46" s="1"/>
  <c r="H128" i="46"/>
  <c r="H524" i="46" s="1"/>
  <c r="H428" i="46"/>
  <c r="L428" i="46"/>
  <c r="L176" i="46"/>
  <c r="L572" i="46" s="1"/>
  <c r="L152" i="46"/>
  <c r="L548" i="46" s="1"/>
  <c r="L128" i="46"/>
  <c r="L524" i="46" s="1"/>
  <c r="P428" i="46"/>
  <c r="P176" i="46"/>
  <c r="P572" i="46" s="1"/>
  <c r="P152" i="46"/>
  <c r="P548" i="46" s="1"/>
  <c r="P128" i="46"/>
  <c r="P524" i="46" s="1"/>
  <c r="T428" i="46"/>
  <c r="T176" i="46"/>
  <c r="T572" i="46" s="1"/>
  <c r="T152" i="46"/>
  <c r="T548" i="46" s="1"/>
  <c r="T128" i="46"/>
  <c r="T524" i="46" s="1"/>
  <c r="H177" i="46"/>
  <c r="H573" i="46" s="1"/>
  <c r="H153" i="46"/>
  <c r="H549" i="46" s="1"/>
  <c r="H129" i="46"/>
  <c r="H525" i="46" s="1"/>
  <c r="H429" i="46"/>
  <c r="L429" i="46"/>
  <c r="L177" i="46"/>
  <c r="L573" i="46" s="1"/>
  <c r="L153" i="46"/>
  <c r="L549" i="46" s="1"/>
  <c r="L129" i="46"/>
  <c r="L525" i="46" s="1"/>
  <c r="P177" i="46"/>
  <c r="P573" i="46" s="1"/>
  <c r="P153" i="46"/>
  <c r="P549" i="46" s="1"/>
  <c r="P129" i="46"/>
  <c r="P525" i="46" s="1"/>
  <c r="T429" i="46"/>
  <c r="T177" i="46"/>
  <c r="T573" i="46" s="1"/>
  <c r="T153" i="46"/>
  <c r="T549" i="46" s="1"/>
  <c r="T129" i="46"/>
  <c r="T525" i="46" s="1"/>
  <c r="H430" i="46"/>
  <c r="H178" i="46"/>
  <c r="H574" i="46" s="1"/>
  <c r="H154" i="46"/>
  <c r="H550" i="46" s="1"/>
  <c r="H130" i="46"/>
  <c r="H526" i="46" s="1"/>
  <c r="L430" i="46"/>
  <c r="L178" i="46"/>
  <c r="L574" i="46" s="1"/>
  <c r="L154" i="46"/>
  <c r="L550" i="46" s="1"/>
  <c r="L130" i="46"/>
  <c r="L526" i="46" s="1"/>
  <c r="P430" i="46"/>
  <c r="P178" i="46"/>
  <c r="P574" i="46" s="1"/>
  <c r="P154" i="46"/>
  <c r="P550" i="46" s="1"/>
  <c r="P130" i="46"/>
  <c r="P526" i="46" s="1"/>
  <c r="T430" i="46"/>
  <c r="T178" i="46"/>
  <c r="T574" i="46" s="1"/>
  <c r="T154" i="46"/>
  <c r="T550" i="46" s="1"/>
  <c r="T130" i="46"/>
  <c r="T526" i="46" s="1"/>
  <c r="H431" i="46"/>
  <c r="H179" i="46"/>
  <c r="H575" i="46" s="1"/>
  <c r="H155" i="46"/>
  <c r="H551" i="46" s="1"/>
  <c r="H131" i="46"/>
  <c r="H527" i="46" s="1"/>
  <c r="L179" i="46"/>
  <c r="L575" i="46" s="1"/>
  <c r="L155" i="46"/>
  <c r="L551" i="46" s="1"/>
  <c r="L131" i="46"/>
  <c r="L527" i="46" s="1"/>
  <c r="L431" i="46"/>
  <c r="P431" i="46"/>
  <c r="P179" i="46"/>
  <c r="P575" i="46" s="1"/>
  <c r="P155" i="46"/>
  <c r="P551" i="46" s="1"/>
  <c r="P131" i="46"/>
  <c r="P527" i="46" s="1"/>
  <c r="T179" i="46"/>
  <c r="T575" i="46" s="1"/>
  <c r="T155" i="46"/>
  <c r="T551" i="46" s="1"/>
  <c r="T131" i="46"/>
  <c r="T527" i="46" s="1"/>
  <c r="T431" i="46"/>
  <c r="P112" i="46"/>
  <c r="P508" i="46" s="1"/>
  <c r="L114" i="46"/>
  <c r="K564" i="46"/>
  <c r="H413" i="46"/>
  <c r="P429" i="46"/>
  <c r="F401" i="4"/>
  <c r="J401" i="4"/>
  <c r="N401" i="4"/>
  <c r="R401" i="4"/>
  <c r="H76" i="4"/>
  <c r="H353" i="4" s="1"/>
  <c r="L76" i="4"/>
  <c r="L353" i="4" s="1"/>
  <c r="P76" i="4"/>
  <c r="P353" i="4" s="1"/>
  <c r="T76" i="4"/>
  <c r="T353" i="4" s="1"/>
  <c r="H77" i="4"/>
  <c r="L77" i="4"/>
  <c r="P77" i="4"/>
  <c r="T77" i="4"/>
  <c r="H78" i="4"/>
  <c r="H355" i="4" s="1"/>
  <c r="L78" i="4"/>
  <c r="L355" i="4" s="1"/>
  <c r="P78" i="4"/>
  <c r="P355" i="4" s="1"/>
  <c r="T78" i="4"/>
  <c r="T355" i="4" s="1"/>
  <c r="H79" i="4"/>
  <c r="L79" i="4"/>
  <c r="P79" i="4"/>
  <c r="T79" i="4"/>
  <c r="H293" i="4"/>
  <c r="L293" i="4"/>
  <c r="P293" i="4"/>
  <c r="T293" i="4"/>
  <c r="H298" i="4"/>
  <c r="L298" i="4"/>
  <c r="P298" i="4"/>
  <c r="T298" i="4"/>
  <c r="I280" i="42"/>
  <c r="M280" i="42"/>
  <c r="Q280" i="42"/>
  <c r="F281" i="42"/>
  <c r="F210" i="42"/>
  <c r="J281" i="42"/>
  <c r="J210" i="42"/>
  <c r="N281" i="42"/>
  <c r="N210" i="42"/>
  <c r="R281" i="42"/>
  <c r="R210" i="42"/>
  <c r="I54" i="42"/>
  <c r="N55" i="42"/>
  <c r="N245" i="42" s="1"/>
  <c r="N56" i="42"/>
  <c r="N246" i="42" s="1"/>
  <c r="N57" i="42"/>
  <c r="N247" i="42" s="1"/>
  <c r="N58" i="42"/>
  <c r="N248" i="42" s="1"/>
  <c r="N59" i="42"/>
  <c r="N60" i="42"/>
  <c r="S61" i="42"/>
  <c r="AT17" i="67" s="1"/>
  <c r="I64" i="42"/>
  <c r="N65" i="42"/>
  <c r="N66" i="42"/>
  <c r="N256" i="42" s="1"/>
  <c r="N67" i="42"/>
  <c r="N257" i="42" s="1"/>
  <c r="N68" i="42"/>
  <c r="N258" i="42" s="1"/>
  <c r="N69" i="42"/>
  <c r="N259" i="42" s="1"/>
  <c r="N70" i="42"/>
  <c r="N260" i="42" s="1"/>
  <c r="S72" i="42"/>
  <c r="S262" i="42" s="1"/>
  <c r="I75" i="42"/>
  <c r="N77" i="42"/>
  <c r="N267" i="42" s="1"/>
  <c r="N79" i="42"/>
  <c r="N269" i="42" s="1"/>
  <c r="N80" i="42"/>
  <c r="N270" i="42" s="1"/>
  <c r="N81" i="42"/>
  <c r="N271" i="42" s="1"/>
  <c r="I204" i="42"/>
  <c r="J205" i="42"/>
  <c r="N209" i="42"/>
  <c r="F99" i="44"/>
  <c r="F101" i="44"/>
  <c r="F432" i="44" s="1"/>
  <c r="F102" i="44"/>
  <c r="F104" i="44"/>
  <c r="J119" i="44"/>
  <c r="J450" i="44" s="1"/>
  <c r="J121" i="44"/>
  <c r="J451" i="44" s="1"/>
  <c r="J122" i="44"/>
  <c r="J452" i="44" s="1"/>
  <c r="J124" i="44"/>
  <c r="N139" i="44"/>
  <c r="N469" i="44" s="1"/>
  <c r="N141" i="44"/>
  <c r="N470" i="44" s="1"/>
  <c r="N142" i="44"/>
  <c r="N471" i="44" s="1"/>
  <c r="N144" i="44"/>
  <c r="F583" i="46"/>
  <c r="F159" i="46"/>
  <c r="F135" i="46"/>
  <c r="F189" i="46" s="1"/>
  <c r="J583" i="46"/>
  <c r="J411" i="46"/>
  <c r="J159" i="46"/>
  <c r="J135" i="46"/>
  <c r="R583" i="46"/>
  <c r="R411" i="46"/>
  <c r="R111" i="46"/>
  <c r="J160" i="46"/>
  <c r="J556" i="46" s="1"/>
  <c r="J136" i="46"/>
  <c r="J532" i="46" s="1"/>
  <c r="J412" i="46"/>
  <c r="R412" i="46"/>
  <c r="R160" i="46"/>
  <c r="R136" i="46"/>
  <c r="R532" i="46" s="1"/>
  <c r="R112" i="46"/>
  <c r="R508" i="46" s="1"/>
  <c r="J413" i="46"/>
  <c r="J161" i="46"/>
  <c r="J557" i="46" s="1"/>
  <c r="J137" i="46"/>
  <c r="J533" i="46" s="1"/>
  <c r="R413" i="46"/>
  <c r="R113" i="46"/>
  <c r="R509" i="46" s="1"/>
  <c r="J582" i="46"/>
  <c r="J162" i="46"/>
  <c r="J558" i="46" s="1"/>
  <c r="J138" i="46"/>
  <c r="J534" i="46" s="1"/>
  <c r="N582" i="46"/>
  <c r="N162" i="46"/>
  <c r="N558" i="46" s="1"/>
  <c r="N138" i="46"/>
  <c r="N534" i="46" s="1"/>
  <c r="R582" i="46"/>
  <c r="R414" i="46"/>
  <c r="R114" i="46"/>
  <c r="F584" i="46"/>
  <c r="F163" i="46"/>
  <c r="F139" i="46"/>
  <c r="J584" i="46"/>
  <c r="J163" i="46"/>
  <c r="J559" i="46" s="1"/>
  <c r="J139" i="46"/>
  <c r="J535" i="46" s="1"/>
  <c r="N584" i="46"/>
  <c r="N415" i="46"/>
  <c r="J164" i="46"/>
  <c r="J560" i="46" s="1"/>
  <c r="J140" i="46"/>
  <c r="J536" i="46" s="1"/>
  <c r="J116" i="46"/>
  <c r="J512" i="46" s="1"/>
  <c r="R416" i="46"/>
  <c r="R164" i="46"/>
  <c r="R560" i="46" s="1"/>
  <c r="R140" i="46"/>
  <c r="R536" i="46" s="1"/>
  <c r="R116" i="46"/>
  <c r="R512" i="46" s="1"/>
  <c r="J166" i="46"/>
  <c r="J142" i="46"/>
  <c r="J118" i="46"/>
  <c r="J418" i="46"/>
  <c r="J419" i="46"/>
  <c r="J167" i="46"/>
  <c r="J563" i="46" s="1"/>
  <c r="J143" i="46"/>
  <c r="J539" i="46" s="1"/>
  <c r="J119" i="46"/>
  <c r="J515" i="46" s="1"/>
  <c r="N419" i="46"/>
  <c r="N167" i="46"/>
  <c r="N143" i="46"/>
  <c r="N539" i="46" s="1"/>
  <c r="N119" i="46"/>
  <c r="N515" i="46" s="1"/>
  <c r="F168" i="46"/>
  <c r="F564" i="46" s="1"/>
  <c r="F144" i="46"/>
  <c r="F540" i="46" s="1"/>
  <c r="F120" i="46"/>
  <c r="F516" i="46" s="1"/>
  <c r="J420" i="46"/>
  <c r="J168" i="46"/>
  <c r="J564" i="46" s="1"/>
  <c r="J144" i="46"/>
  <c r="J540" i="46" s="1"/>
  <c r="J120" i="46"/>
  <c r="J516" i="46" s="1"/>
  <c r="J421" i="46"/>
  <c r="J169" i="46"/>
  <c r="J565" i="46" s="1"/>
  <c r="J145" i="46"/>
  <c r="J541" i="46" s="1"/>
  <c r="J121" i="46"/>
  <c r="J517" i="46" s="1"/>
  <c r="R169" i="46"/>
  <c r="R565" i="46" s="1"/>
  <c r="R145" i="46"/>
  <c r="R541" i="46" s="1"/>
  <c r="R121" i="46"/>
  <c r="R517" i="46" s="1"/>
  <c r="R421" i="46"/>
  <c r="J170" i="46"/>
  <c r="J566" i="46" s="1"/>
  <c r="J146" i="46"/>
  <c r="J542" i="46" s="1"/>
  <c r="J122" i="46"/>
  <c r="J518" i="46" s="1"/>
  <c r="J423" i="46"/>
  <c r="J171" i="46"/>
  <c r="J567" i="46" s="1"/>
  <c r="J147" i="46"/>
  <c r="J543" i="46" s="1"/>
  <c r="J123" i="46"/>
  <c r="J519" i="46" s="1"/>
  <c r="N423" i="46"/>
  <c r="N171" i="46"/>
  <c r="N567" i="46" s="1"/>
  <c r="N147" i="46"/>
  <c r="N543" i="46" s="1"/>
  <c r="N123" i="46"/>
  <c r="N519" i="46" s="1"/>
  <c r="F172" i="46"/>
  <c r="F148" i="46"/>
  <c r="F124" i="46"/>
  <c r="F520" i="46" s="1"/>
  <c r="J172" i="46"/>
  <c r="J568" i="46" s="1"/>
  <c r="J148" i="46"/>
  <c r="J544" i="46" s="1"/>
  <c r="J124" i="46"/>
  <c r="J520" i="46" s="1"/>
  <c r="J424" i="46"/>
  <c r="J174" i="46"/>
  <c r="J150" i="46"/>
  <c r="J126" i="46"/>
  <c r="J426" i="46"/>
  <c r="R174" i="46"/>
  <c r="R150" i="46"/>
  <c r="R126" i="46"/>
  <c r="J427" i="46"/>
  <c r="J175" i="46"/>
  <c r="J571" i="46" s="1"/>
  <c r="J151" i="46"/>
  <c r="J547" i="46" s="1"/>
  <c r="J127" i="46"/>
  <c r="J523" i="46" s="1"/>
  <c r="J428" i="46"/>
  <c r="J176" i="46"/>
  <c r="J572" i="46" s="1"/>
  <c r="J152" i="46"/>
  <c r="J548" i="46" s="1"/>
  <c r="J128" i="46"/>
  <c r="J524" i="46" s="1"/>
  <c r="N428" i="46"/>
  <c r="N176" i="46"/>
  <c r="N152" i="46"/>
  <c r="N548" i="46" s="1"/>
  <c r="N128" i="46"/>
  <c r="N524" i="46" s="1"/>
  <c r="F177" i="46"/>
  <c r="F573" i="46" s="1"/>
  <c r="F153" i="46"/>
  <c r="F549" i="46" s="1"/>
  <c r="F129" i="46"/>
  <c r="F525" i="46" s="1"/>
  <c r="J429" i="46"/>
  <c r="J177" i="46"/>
  <c r="J573" i="46" s="1"/>
  <c r="J153" i="46"/>
  <c r="J549" i="46" s="1"/>
  <c r="J129" i="46"/>
  <c r="J525" i="46" s="1"/>
  <c r="J430" i="46"/>
  <c r="J178" i="46"/>
  <c r="J574" i="46" s="1"/>
  <c r="J154" i="46"/>
  <c r="J550" i="46" s="1"/>
  <c r="J130" i="46"/>
  <c r="J526" i="46" s="1"/>
  <c r="R430" i="46"/>
  <c r="R178" i="46"/>
  <c r="R574" i="46" s="1"/>
  <c r="R154" i="46"/>
  <c r="R550" i="46" s="1"/>
  <c r="R130" i="46"/>
  <c r="R526" i="46" s="1"/>
  <c r="J431" i="46"/>
  <c r="J179" i="46"/>
  <c r="J575" i="46" s="1"/>
  <c r="J155" i="46"/>
  <c r="J551" i="46" s="1"/>
  <c r="J131" i="46"/>
  <c r="J527" i="46" s="1"/>
  <c r="F111" i="46"/>
  <c r="N111" i="46"/>
  <c r="J113" i="46"/>
  <c r="F115" i="46"/>
  <c r="N115" i="46"/>
  <c r="F116" i="46"/>
  <c r="F512" i="46" s="1"/>
  <c r="F118" i="46"/>
  <c r="N118" i="46"/>
  <c r="R120" i="46"/>
  <c r="R516" i="46" s="1"/>
  <c r="N124" i="46"/>
  <c r="N520" i="46" s="1"/>
  <c r="F126" i="46"/>
  <c r="F127" i="46"/>
  <c r="F523" i="46" s="1"/>
  <c r="N127" i="46"/>
  <c r="N523" i="46" s="1"/>
  <c r="R129" i="46"/>
  <c r="R525" i="46" s="1"/>
  <c r="G531" i="46"/>
  <c r="N136" i="46"/>
  <c r="R137" i="46"/>
  <c r="R533" i="46" s="1"/>
  <c r="R138" i="46"/>
  <c r="R534" i="46" s="1"/>
  <c r="F143" i="46"/>
  <c r="F539" i="46" s="1"/>
  <c r="N145" i="46"/>
  <c r="N541" i="46" s="1"/>
  <c r="R146" i="46"/>
  <c r="R542" i="46" s="1"/>
  <c r="R147" i="46"/>
  <c r="R543" i="46" s="1"/>
  <c r="F152" i="46"/>
  <c r="F548" i="46" s="1"/>
  <c r="N154" i="46"/>
  <c r="N550" i="46" s="1"/>
  <c r="R155" i="46"/>
  <c r="R551" i="46" s="1"/>
  <c r="N159" i="46"/>
  <c r="F160" i="46"/>
  <c r="F556" i="46" s="1"/>
  <c r="F161" i="46"/>
  <c r="F557" i="46" s="1"/>
  <c r="N161" i="46"/>
  <c r="N557" i="46" s="1"/>
  <c r="R163" i="46"/>
  <c r="R559" i="46" s="1"/>
  <c r="N168" i="46"/>
  <c r="N564" i="46" s="1"/>
  <c r="F169" i="46"/>
  <c r="F565" i="46" s="1"/>
  <c r="F170" i="46"/>
  <c r="F566" i="46" s="1"/>
  <c r="R172" i="46"/>
  <c r="R568" i="46" s="1"/>
  <c r="N177" i="46"/>
  <c r="N573" i="46" s="1"/>
  <c r="F178" i="46"/>
  <c r="F574" i="46" s="1"/>
  <c r="F179" i="46"/>
  <c r="N179" i="46"/>
  <c r="N575" i="46" s="1"/>
  <c r="F411" i="46"/>
  <c r="N414" i="46"/>
  <c r="J415" i="46"/>
  <c r="R415" i="46"/>
  <c r="G401" i="4"/>
  <c r="K401" i="4"/>
  <c r="O401" i="4"/>
  <c r="S401" i="4"/>
  <c r="R7" i="4"/>
  <c r="I76" i="4"/>
  <c r="I353" i="4" s="1"/>
  <c r="M76" i="4"/>
  <c r="M353" i="4" s="1"/>
  <c r="Q76" i="4"/>
  <c r="Q353" i="4" s="1"/>
  <c r="I77" i="4"/>
  <c r="M77" i="4"/>
  <c r="Q77" i="4"/>
  <c r="W404" i="4"/>
  <c r="H81" i="4"/>
  <c r="L81" i="4"/>
  <c r="P81" i="4"/>
  <c r="T81" i="4"/>
  <c r="H82" i="4"/>
  <c r="H359" i="4" s="1"/>
  <c r="L82" i="4"/>
  <c r="L359" i="4" s="1"/>
  <c r="P82" i="4"/>
  <c r="P359" i="4" s="1"/>
  <c r="T82" i="4"/>
  <c r="T359" i="4" s="1"/>
  <c r="H83" i="4"/>
  <c r="L83" i="4"/>
  <c r="P83" i="4"/>
  <c r="T83" i="4"/>
  <c r="H91" i="4"/>
  <c r="H368" i="4" s="1"/>
  <c r="L91" i="4"/>
  <c r="L368" i="4" s="1"/>
  <c r="P91" i="4"/>
  <c r="P368" i="4" s="1"/>
  <c r="T91" i="4"/>
  <c r="T368" i="4" s="1"/>
  <c r="H92" i="4"/>
  <c r="H369" i="4" s="1"/>
  <c r="L92" i="4"/>
  <c r="L369" i="4" s="1"/>
  <c r="P92" i="4"/>
  <c r="P369" i="4" s="1"/>
  <c r="T92" i="4"/>
  <c r="T369" i="4" s="1"/>
  <c r="H93" i="4"/>
  <c r="H370" i="4" s="1"/>
  <c r="L93" i="4"/>
  <c r="L370" i="4" s="1"/>
  <c r="P93" i="4"/>
  <c r="P370" i="4" s="1"/>
  <c r="T93" i="4"/>
  <c r="T370" i="4" s="1"/>
  <c r="H94" i="4"/>
  <c r="L94" i="4"/>
  <c r="P94" i="4"/>
  <c r="T94" i="4"/>
  <c r="H96" i="4"/>
  <c r="L96" i="4"/>
  <c r="P96" i="4"/>
  <c r="T96" i="4"/>
  <c r="H97" i="4"/>
  <c r="H374" i="4" s="1"/>
  <c r="L97" i="4"/>
  <c r="L374" i="4" s="1"/>
  <c r="P97" i="4"/>
  <c r="P374" i="4" s="1"/>
  <c r="T97" i="4"/>
  <c r="T374" i="4" s="1"/>
  <c r="H98" i="4"/>
  <c r="H375" i="4" s="1"/>
  <c r="L98" i="4"/>
  <c r="L375" i="4" s="1"/>
  <c r="P98" i="4"/>
  <c r="P375" i="4" s="1"/>
  <c r="T98" i="4"/>
  <c r="T375" i="4" s="1"/>
  <c r="H107" i="4"/>
  <c r="H384" i="4" s="1"/>
  <c r="L107" i="4"/>
  <c r="L384" i="4" s="1"/>
  <c r="P107" i="4"/>
  <c r="P384" i="4" s="1"/>
  <c r="T107" i="4"/>
  <c r="T384" i="4" s="1"/>
  <c r="H109" i="4"/>
  <c r="L109" i="4"/>
  <c r="P109" i="4"/>
  <c r="T109" i="4"/>
  <c r="H113" i="4"/>
  <c r="H390" i="4" s="1"/>
  <c r="L113" i="4"/>
  <c r="L390" i="4" s="1"/>
  <c r="P113" i="4"/>
  <c r="P390" i="4" s="1"/>
  <c r="T113" i="4"/>
  <c r="T390" i="4" s="1"/>
  <c r="J55" i="42"/>
  <c r="J245" i="42" s="1"/>
  <c r="J56" i="42"/>
  <c r="J246" i="42" s="1"/>
  <c r="J57" i="42"/>
  <c r="J247" i="42" s="1"/>
  <c r="J58" i="42"/>
  <c r="J248" i="42" s="1"/>
  <c r="J59" i="42"/>
  <c r="J60" i="42"/>
  <c r="J65" i="42"/>
  <c r="J66" i="42"/>
  <c r="J256" i="42" s="1"/>
  <c r="J67" i="42"/>
  <c r="J257" i="42" s="1"/>
  <c r="J68" i="42"/>
  <c r="J258" i="42" s="1"/>
  <c r="J69" i="42"/>
  <c r="J259" i="42" s="1"/>
  <c r="J70" i="42"/>
  <c r="J260" i="42" s="1"/>
  <c r="J77" i="42"/>
  <c r="J80" i="42"/>
  <c r="J270" i="42" s="1"/>
  <c r="J81" i="42"/>
  <c r="J271" i="42" s="1"/>
  <c r="J209" i="42"/>
  <c r="S250" i="42"/>
  <c r="I113" i="44"/>
  <c r="I444" i="44" s="1"/>
  <c r="I93" i="44"/>
  <c r="M113" i="44"/>
  <c r="M444" i="44" s="1"/>
  <c r="M93" i="44"/>
  <c r="Q113" i="44"/>
  <c r="Q444" i="44" s="1"/>
  <c r="Q93" i="44"/>
  <c r="H134" i="44"/>
  <c r="H464" i="44" s="1"/>
  <c r="L134" i="44"/>
  <c r="L464" i="44" s="1"/>
  <c r="P134" i="44"/>
  <c r="P464" i="44" s="1"/>
  <c r="T134" i="44"/>
  <c r="T464" i="44" s="1"/>
  <c r="G138" i="44"/>
  <c r="G468" i="44" s="1"/>
  <c r="K138" i="44"/>
  <c r="K468" i="44" s="1"/>
  <c r="O138" i="44"/>
  <c r="O468" i="44" s="1"/>
  <c r="S138" i="44"/>
  <c r="S468" i="44" s="1"/>
  <c r="G139" i="44"/>
  <c r="G469" i="44" s="1"/>
  <c r="K139" i="44"/>
  <c r="K469" i="44" s="1"/>
  <c r="O139" i="44"/>
  <c r="O469" i="44" s="1"/>
  <c r="S139" i="44"/>
  <c r="S469" i="44" s="1"/>
  <c r="G141" i="44"/>
  <c r="G470" i="44" s="1"/>
  <c r="K141" i="44"/>
  <c r="K470" i="44" s="1"/>
  <c r="O141" i="44"/>
  <c r="O470" i="44" s="1"/>
  <c r="S141" i="44"/>
  <c r="S470" i="44" s="1"/>
  <c r="G142" i="44"/>
  <c r="G471" i="44" s="1"/>
  <c r="K142" i="44"/>
  <c r="K471" i="44" s="1"/>
  <c r="O142" i="44"/>
  <c r="O471" i="44" s="1"/>
  <c r="S142" i="44"/>
  <c r="S471" i="44" s="1"/>
  <c r="G144" i="44"/>
  <c r="K144" i="44"/>
  <c r="O144" i="44"/>
  <c r="S144" i="44"/>
  <c r="L94" i="44"/>
  <c r="L426" i="44" s="1"/>
  <c r="L95" i="44"/>
  <c r="L427" i="44" s="1"/>
  <c r="L97" i="44"/>
  <c r="G98" i="44"/>
  <c r="G430" i="44" s="1"/>
  <c r="G99" i="44"/>
  <c r="G431" i="44" s="1"/>
  <c r="G101" i="44"/>
  <c r="G432" i="44" s="1"/>
  <c r="G102" i="44"/>
  <c r="G433" i="44" s="1"/>
  <c r="G104" i="44"/>
  <c r="G59" i="14" s="1"/>
  <c r="L114" i="44"/>
  <c r="L445" i="44" s="1"/>
  <c r="L115" i="44"/>
  <c r="L446" i="44" s="1"/>
  <c r="K118" i="44"/>
  <c r="K449" i="44" s="1"/>
  <c r="K119" i="44"/>
  <c r="K450" i="44" s="1"/>
  <c r="K121" i="44"/>
  <c r="K451" i="44" s="1"/>
  <c r="K122" i="44"/>
  <c r="K452" i="44" s="1"/>
  <c r="K124" i="44"/>
  <c r="Q133" i="44"/>
  <c r="Q463" i="44" s="1"/>
  <c r="P137" i="44"/>
  <c r="P467" i="44" s="1"/>
  <c r="J139" i="44"/>
  <c r="J469" i="44" s="1"/>
  <c r="J141" i="44"/>
  <c r="J470" i="44" s="1"/>
  <c r="J142" i="44"/>
  <c r="J471" i="44" s="1"/>
  <c r="J144" i="44"/>
  <c r="F112" i="46"/>
  <c r="F508" i="46" s="1"/>
  <c r="N112" i="46"/>
  <c r="N508" i="46" s="1"/>
  <c r="J114" i="46"/>
  <c r="R118" i="46"/>
  <c r="R119" i="46"/>
  <c r="R515" i="46" s="1"/>
  <c r="F123" i="46"/>
  <c r="F519" i="46" s="1"/>
  <c r="N126" i="46"/>
  <c r="R127" i="46"/>
  <c r="R523" i="46" s="1"/>
  <c r="R128" i="46"/>
  <c r="R524" i="46" s="1"/>
  <c r="R135" i="46"/>
  <c r="N139" i="46"/>
  <c r="N535" i="46" s="1"/>
  <c r="F140" i="46"/>
  <c r="F536" i="46" s="1"/>
  <c r="F142" i="46"/>
  <c r="F197" i="46" s="1"/>
  <c r="N142" i="46"/>
  <c r="R144" i="46"/>
  <c r="N148" i="46"/>
  <c r="N544" i="46" s="1"/>
  <c r="F150" i="46"/>
  <c r="F151" i="46"/>
  <c r="F547" i="46" s="1"/>
  <c r="N151" i="46"/>
  <c r="R153" i="46"/>
  <c r="R549" i="46" s="1"/>
  <c r="G555" i="46"/>
  <c r="G576" i="46"/>
  <c r="R161" i="46"/>
  <c r="R557" i="46" s="1"/>
  <c r="R162" i="46"/>
  <c r="R558" i="46" s="1"/>
  <c r="F167" i="46"/>
  <c r="R170" i="46"/>
  <c r="R566" i="46" s="1"/>
  <c r="R171" i="46"/>
  <c r="R567" i="46" s="1"/>
  <c r="F176" i="46"/>
  <c r="N178" i="46"/>
  <c r="N574" i="46" s="1"/>
  <c r="R179" i="46"/>
  <c r="R575" i="46" s="1"/>
  <c r="N411" i="46"/>
  <c r="J422" i="46"/>
  <c r="R426" i="46"/>
  <c r="F280" i="42"/>
  <c r="J280" i="42"/>
  <c r="N280" i="42"/>
  <c r="R9" i="4"/>
  <c r="S281" i="42"/>
  <c r="G137" i="44"/>
  <c r="G467" i="44" s="1"/>
  <c r="K137" i="44"/>
  <c r="O137" i="44"/>
  <c r="O467" i="44" s="1"/>
  <c r="S137" i="44"/>
  <c r="S467" i="44" s="1"/>
  <c r="S588" i="46"/>
  <c r="S511" i="46"/>
  <c r="G582" i="46"/>
  <c r="G414" i="46"/>
  <c r="K582" i="46"/>
  <c r="K414" i="46"/>
  <c r="O582" i="46"/>
  <c r="O414" i="46"/>
  <c r="S582" i="46"/>
  <c r="S414" i="46"/>
  <c r="S584" i="46"/>
  <c r="S415" i="46"/>
  <c r="G111" i="46"/>
  <c r="K111" i="46"/>
  <c r="O111" i="46"/>
  <c r="S111" i="46"/>
  <c r="K112" i="46"/>
  <c r="K508" i="46" s="1"/>
  <c r="O112" i="46"/>
  <c r="O508" i="46" s="1"/>
  <c r="G113" i="46"/>
  <c r="G509" i="46" s="1"/>
  <c r="O113" i="46"/>
  <c r="O509" i="46" s="1"/>
  <c r="G114" i="46"/>
  <c r="K114" i="46"/>
  <c r="O114" i="46"/>
  <c r="S114" i="46"/>
  <c r="G115" i="46"/>
  <c r="K115" i="46"/>
  <c r="O115" i="46"/>
  <c r="O116" i="46"/>
  <c r="O512" i="46" s="1"/>
  <c r="O118" i="46"/>
  <c r="O119" i="46"/>
  <c r="O515" i="46" s="1"/>
  <c r="O120" i="46"/>
  <c r="O516" i="46" s="1"/>
  <c r="O121" i="46"/>
  <c r="O517" i="46" s="1"/>
  <c r="O122" i="46"/>
  <c r="O518" i="46" s="1"/>
  <c r="O123" i="46"/>
  <c r="O519" i="46" s="1"/>
  <c r="O124" i="46"/>
  <c r="O520" i="46" s="1"/>
  <c r="O126" i="46"/>
  <c r="O127" i="46"/>
  <c r="O523" i="46" s="1"/>
  <c r="O128" i="46"/>
  <c r="O524" i="46" s="1"/>
  <c r="O129" i="46"/>
  <c r="O525" i="46" s="1"/>
  <c r="O130" i="46"/>
  <c r="O526" i="46" s="1"/>
  <c r="O131" i="46"/>
  <c r="O527" i="46" s="1"/>
  <c r="O135" i="46"/>
  <c r="O136" i="46"/>
  <c r="O532" i="46" s="1"/>
  <c r="O137" i="46"/>
  <c r="O533" i="46" s="1"/>
  <c r="O138" i="46"/>
  <c r="O534" i="46" s="1"/>
  <c r="O139" i="46"/>
  <c r="O535" i="46" s="1"/>
  <c r="O140" i="46"/>
  <c r="O536" i="46" s="1"/>
  <c r="O142" i="46"/>
  <c r="O143" i="46"/>
  <c r="O539" i="46" s="1"/>
  <c r="O144" i="46"/>
  <c r="O540" i="46" s="1"/>
  <c r="O145" i="46"/>
  <c r="O541" i="46" s="1"/>
  <c r="O146" i="46"/>
  <c r="O542" i="46" s="1"/>
  <c r="O147" i="46"/>
  <c r="O543" i="46" s="1"/>
  <c r="O148" i="46"/>
  <c r="O544" i="46" s="1"/>
  <c r="O150" i="46"/>
  <c r="O151" i="46"/>
  <c r="O547" i="46" s="1"/>
  <c r="O152" i="46"/>
  <c r="O548" i="46" s="1"/>
  <c r="O153" i="46"/>
  <c r="O549" i="46" s="1"/>
  <c r="O154" i="46"/>
  <c r="O550" i="46" s="1"/>
  <c r="O155" i="46"/>
  <c r="O551" i="46" s="1"/>
  <c r="O159" i="46"/>
  <c r="O162" i="46"/>
  <c r="O558" i="46" s="1"/>
  <c r="O163" i="46"/>
  <c r="O559" i="46" s="1"/>
  <c r="O168" i="46"/>
  <c r="O169" i="46"/>
  <c r="O565" i="46" s="1"/>
  <c r="O171" i="46"/>
  <c r="O567" i="46" s="1"/>
  <c r="O172" i="46"/>
  <c r="O568" i="46" s="1"/>
  <c r="O174" i="46"/>
  <c r="O175" i="46"/>
  <c r="O571" i="46" s="1"/>
  <c r="O176" i="46"/>
  <c r="O572" i="46" s="1"/>
  <c r="O177" i="46"/>
  <c r="O573" i="46" s="1"/>
  <c r="O411" i="46"/>
  <c r="L132" i="49"/>
  <c r="L6" i="48"/>
  <c r="L71" i="48" s="1"/>
  <c r="P132" i="49"/>
  <c r="P6" i="48"/>
  <c r="I132" i="49"/>
  <c r="I6" i="48"/>
  <c r="I71" i="48" s="1"/>
  <c r="W26" i="48"/>
  <c r="W25" i="48" s="1"/>
  <c r="W54" i="19" s="1"/>
  <c r="W53" i="19" s="1"/>
  <c r="P31" i="67" s="1"/>
  <c r="M39" i="49"/>
  <c r="R195" i="47"/>
  <c r="I16" i="48"/>
  <c r="I15" i="48" s="1"/>
  <c r="Q16" i="48"/>
  <c r="Q81" i="48" s="1"/>
  <c r="I26" i="48"/>
  <c r="I25" i="48" s="1"/>
  <c r="Q26" i="48"/>
  <c r="F39" i="49"/>
  <c r="N39" i="49"/>
  <c r="I123" i="49"/>
  <c r="Q123" i="49"/>
  <c r="I38" i="47"/>
  <c r="I191" i="47"/>
  <c r="M38" i="47"/>
  <c r="M168" i="47" s="1"/>
  <c r="M191" i="47"/>
  <c r="W38" i="47"/>
  <c r="F16" i="48"/>
  <c r="F81" i="48" s="1"/>
  <c r="J16" i="48"/>
  <c r="J15" i="48" s="1"/>
  <c r="BY8" i="67" s="1"/>
  <c r="N16" i="48"/>
  <c r="N81" i="48" s="1"/>
  <c r="R16" i="48"/>
  <c r="R15" i="48" s="1"/>
  <c r="BY16" i="67" s="1"/>
  <c r="J26" i="48"/>
  <c r="J25" i="48" s="1"/>
  <c r="R26" i="48"/>
  <c r="R91" i="48" s="1"/>
  <c r="F50" i="47"/>
  <c r="F191" i="47"/>
  <c r="J50" i="47"/>
  <c r="J53" i="47" s="1"/>
  <c r="J183" i="47" s="1"/>
  <c r="J191" i="47"/>
  <c r="N50" i="47"/>
  <c r="N133" i="14" s="1"/>
  <c r="N191" i="47"/>
  <c r="P195" i="47"/>
  <c r="G39" i="49"/>
  <c r="K39" i="49"/>
  <c r="O39" i="49"/>
  <c r="G191" i="47"/>
  <c r="K191" i="47"/>
  <c r="O191" i="47"/>
  <c r="Q195" i="47"/>
  <c r="M25" i="48"/>
  <c r="M90" i="48" s="1"/>
  <c r="F56" i="19"/>
  <c r="F209" i="19" s="1"/>
  <c r="F97" i="48"/>
  <c r="J56" i="19"/>
  <c r="J209" i="19" s="1"/>
  <c r="J97" i="48"/>
  <c r="N56" i="19"/>
  <c r="N209" i="19" s="1"/>
  <c r="N97" i="48"/>
  <c r="R56" i="19"/>
  <c r="R209" i="19" s="1"/>
  <c r="R97" i="48"/>
  <c r="K91" i="48"/>
  <c r="S25" i="48"/>
  <c r="S90" i="48" s="1"/>
  <c r="H56" i="19"/>
  <c r="H209" i="19" s="1"/>
  <c r="H97" i="48"/>
  <c r="L56" i="19"/>
  <c r="L209" i="19" s="1"/>
  <c r="L97" i="48"/>
  <c r="P56" i="19"/>
  <c r="P209" i="19" s="1"/>
  <c r="P97" i="48"/>
  <c r="T56" i="19"/>
  <c r="T209" i="19" s="1"/>
  <c r="T97" i="48"/>
  <c r="H91" i="48"/>
  <c r="M81" i="48"/>
  <c r="K39" i="19"/>
  <c r="K192" i="19" s="1"/>
  <c r="K84" i="48"/>
  <c r="S39" i="19"/>
  <c r="S192" i="19" s="1"/>
  <c r="S84" i="48"/>
  <c r="O40" i="19"/>
  <c r="O193" i="19" s="1"/>
  <c r="O87" i="48"/>
  <c r="S40" i="19"/>
  <c r="S193" i="19" s="1"/>
  <c r="S87" i="48"/>
  <c r="H39" i="19"/>
  <c r="H192" i="19" s="1"/>
  <c r="H84" i="48"/>
  <c r="L39" i="19"/>
  <c r="L192" i="19" s="1"/>
  <c r="P39" i="19"/>
  <c r="P192" i="19" s="1"/>
  <c r="P84" i="48"/>
  <c r="T39" i="19"/>
  <c r="T192" i="19" s="1"/>
  <c r="T84" i="48"/>
  <c r="H40" i="19"/>
  <c r="H193" i="19" s="1"/>
  <c r="H87" i="48"/>
  <c r="L40" i="19"/>
  <c r="L193" i="19" s="1"/>
  <c r="L87" i="48"/>
  <c r="P40" i="19"/>
  <c r="P193" i="19" s="1"/>
  <c r="P87" i="48"/>
  <c r="T40" i="19"/>
  <c r="T193" i="19" s="1"/>
  <c r="T87" i="48"/>
  <c r="O39" i="19"/>
  <c r="O192" i="19" s="1"/>
  <c r="O84" i="48"/>
  <c r="K40" i="19"/>
  <c r="K193" i="19" s="1"/>
  <c r="K87" i="48"/>
  <c r="O15" i="48"/>
  <c r="O38" i="19" s="1"/>
  <c r="O191" i="19" s="1"/>
  <c r="S81" i="48"/>
  <c r="G39" i="19"/>
  <c r="G192" i="19" s="1"/>
  <c r="G84" i="48"/>
  <c r="G40" i="19"/>
  <c r="G193" i="19" s="1"/>
  <c r="G87" i="48"/>
  <c r="P99" i="14"/>
  <c r="P368" i="14" s="1"/>
  <c r="P369" i="14"/>
  <c r="G8" i="14"/>
  <c r="G277" i="14" s="1"/>
  <c r="G310" i="14"/>
  <c r="K8" i="14"/>
  <c r="K277" i="14" s="1"/>
  <c r="K310" i="14"/>
  <c r="O8" i="14"/>
  <c r="O277" i="14" s="1"/>
  <c r="O310" i="14"/>
  <c r="S8" i="14"/>
  <c r="S277" i="14" s="1"/>
  <c r="S310" i="14"/>
  <c r="H8" i="14"/>
  <c r="H277" i="14" s="1"/>
  <c r="H310" i="14"/>
  <c r="P8" i="14"/>
  <c r="P277" i="14" s="1"/>
  <c r="P310" i="14"/>
  <c r="T8" i="14"/>
  <c r="T277" i="14" s="1"/>
  <c r="T310" i="14"/>
  <c r="O326" i="14"/>
  <c r="W8" i="14"/>
  <c r="P326" i="14"/>
  <c r="I8" i="14"/>
  <c r="I277" i="14" s="1"/>
  <c r="M8" i="14"/>
  <c r="M277" i="14" s="1"/>
  <c r="Q8" i="14"/>
  <c r="Q277" i="14" s="1"/>
  <c r="H57" i="19"/>
  <c r="H210" i="19" s="1"/>
  <c r="P57" i="19"/>
  <c r="P210" i="19" s="1"/>
  <c r="T57" i="19"/>
  <c r="T210" i="19" s="1"/>
  <c r="J57" i="19"/>
  <c r="J210" i="19" s="1"/>
  <c r="N57" i="19"/>
  <c r="N210" i="19" s="1"/>
  <c r="R57" i="19"/>
  <c r="R210" i="19" s="1"/>
  <c r="L57" i="19"/>
  <c r="L210" i="19" s="1"/>
  <c r="F57" i="19"/>
  <c r="F210" i="19" s="1"/>
  <c r="I13" i="19"/>
  <c r="I166" i="19" s="1"/>
  <c r="Q14" i="19"/>
  <c r="Q167" i="19" s="1"/>
  <c r="R73" i="19"/>
  <c r="R226" i="19" s="1"/>
  <c r="K41" i="19"/>
  <c r="K194" i="19" s="1"/>
  <c r="O41" i="19"/>
  <c r="O194" i="19" s="1"/>
  <c r="S41" i="19"/>
  <c r="S194" i="19" s="1"/>
  <c r="G41" i="19"/>
  <c r="G194" i="19" s="1"/>
  <c r="F73" i="19"/>
  <c r="F226" i="19" s="1"/>
  <c r="N73" i="19"/>
  <c r="N226" i="19" s="1"/>
  <c r="G73" i="19"/>
  <c r="G226" i="19" s="1"/>
  <c r="K73" i="19"/>
  <c r="K226" i="19" s="1"/>
  <c r="O73" i="19"/>
  <c r="O226" i="19" s="1"/>
  <c r="S73" i="19"/>
  <c r="S226" i="19" s="1"/>
  <c r="I73" i="19"/>
  <c r="I226" i="19" s="1"/>
  <c r="M73" i="19"/>
  <c r="M226" i="19" s="1"/>
  <c r="Q73" i="19"/>
  <c r="Q226" i="19" s="1"/>
  <c r="J73" i="19"/>
  <c r="J226" i="19" s="1"/>
  <c r="H41" i="19"/>
  <c r="H194" i="19" s="1"/>
  <c r="L41" i="19"/>
  <c r="L194" i="19" s="1"/>
  <c r="P41" i="19"/>
  <c r="P194" i="19" s="1"/>
  <c r="T41" i="19"/>
  <c r="T194" i="19" s="1"/>
  <c r="I41" i="19"/>
  <c r="I194" i="19" s="1"/>
  <c r="M41" i="19"/>
  <c r="M194" i="19" s="1"/>
  <c r="Q41" i="19"/>
  <c r="Q194" i="19" s="1"/>
  <c r="I57" i="19"/>
  <c r="I210" i="19" s="1"/>
  <c r="M57" i="19"/>
  <c r="M210" i="19" s="1"/>
  <c r="Q57" i="19"/>
  <c r="Q210" i="19" s="1"/>
  <c r="H73" i="19"/>
  <c r="H226" i="19" s="1"/>
  <c r="L73" i="19"/>
  <c r="L226" i="19" s="1"/>
  <c r="P73" i="19"/>
  <c r="P226" i="19" s="1"/>
  <c r="T73" i="19"/>
  <c r="T226" i="19" s="1"/>
  <c r="F41" i="19"/>
  <c r="F194" i="19" s="1"/>
  <c r="J41" i="19"/>
  <c r="J194" i="19" s="1"/>
  <c r="N41" i="19"/>
  <c r="N194" i="19" s="1"/>
  <c r="R41" i="19"/>
  <c r="R194" i="19" s="1"/>
  <c r="G57" i="19"/>
  <c r="G210" i="19" s="1"/>
  <c r="K57" i="19"/>
  <c r="K210" i="19" s="1"/>
  <c r="O57" i="19"/>
  <c r="O210" i="19" s="1"/>
  <c r="S57" i="19"/>
  <c r="S210" i="19" s="1"/>
  <c r="T39" i="49"/>
  <c r="W16" i="48"/>
  <c r="T125" i="49"/>
  <c r="T16" i="48"/>
  <c r="S39" i="49"/>
  <c r="K40" i="47"/>
  <c r="W46" i="47"/>
  <c r="G60" i="47" s="1"/>
  <c r="J146" i="47"/>
  <c r="G38" i="47"/>
  <c r="G168" i="47" s="1"/>
  <c r="O50" i="47"/>
  <c r="O180" i="47" s="1"/>
  <c r="O38" i="47"/>
  <c r="O168" i="47" s="1"/>
  <c r="I44" i="47"/>
  <c r="W44" i="47"/>
  <c r="M46" i="47"/>
  <c r="M176" i="47" s="1"/>
  <c r="J38" i="47"/>
  <c r="J168" i="47" s="1"/>
  <c r="F40" i="47"/>
  <c r="F58" i="47" s="1"/>
  <c r="N40" i="47"/>
  <c r="R40" i="47"/>
  <c r="R194" i="47" s="1"/>
  <c r="J44" i="47"/>
  <c r="F46" i="47"/>
  <c r="N46" i="47"/>
  <c r="N176" i="47" s="1"/>
  <c r="G52" i="47"/>
  <c r="G182" i="47" s="1"/>
  <c r="K146" i="47"/>
  <c r="K38" i="47"/>
  <c r="G40" i="47"/>
  <c r="O40" i="47"/>
  <c r="M44" i="47"/>
  <c r="I46" i="47"/>
  <c r="I176" i="47" s="1"/>
  <c r="G50" i="47"/>
  <c r="G180" i="47" s="1"/>
  <c r="K52" i="47"/>
  <c r="K182" i="47" s="1"/>
  <c r="S52" i="47"/>
  <c r="S133" i="14" s="1"/>
  <c r="F146" i="47"/>
  <c r="N146" i="47"/>
  <c r="Q67" i="14"/>
  <c r="Q336" i="14" s="1"/>
  <c r="P133" i="14"/>
  <c r="F38" i="47"/>
  <c r="F59" i="47" s="1"/>
  <c r="N38" i="47"/>
  <c r="J40" i="47"/>
  <c r="F44" i="47"/>
  <c r="F61" i="47" s="1"/>
  <c r="N44" i="47"/>
  <c r="J46" i="47"/>
  <c r="J176" i="47" s="1"/>
  <c r="K50" i="47"/>
  <c r="K180" i="47" s="1"/>
  <c r="O52" i="47"/>
  <c r="O182" i="47" s="1"/>
  <c r="T52" i="47"/>
  <c r="T182" i="47" s="1"/>
  <c r="G146" i="47"/>
  <c r="O146" i="47"/>
  <c r="S100" i="14"/>
  <c r="S47" i="47"/>
  <c r="S177" i="47" s="1"/>
  <c r="H44" i="47"/>
  <c r="H38" i="47"/>
  <c r="H50" i="47"/>
  <c r="L44" i="47"/>
  <c r="L38" i="47"/>
  <c r="L50" i="47"/>
  <c r="T44" i="47"/>
  <c r="T38" i="47"/>
  <c r="T50" i="47"/>
  <c r="H46" i="47"/>
  <c r="H176" i="47" s="1"/>
  <c r="H146" i="47"/>
  <c r="H40" i="47"/>
  <c r="H52" i="47"/>
  <c r="H182" i="47" s="1"/>
  <c r="L46" i="47"/>
  <c r="L176" i="47" s="1"/>
  <c r="L146" i="47"/>
  <c r="L40" i="47"/>
  <c r="L52" i="47"/>
  <c r="L182" i="47" s="1"/>
  <c r="R52" i="47"/>
  <c r="R53" i="47" s="1"/>
  <c r="R183" i="47" s="1"/>
  <c r="R46" i="47"/>
  <c r="R47" i="47" s="1"/>
  <c r="R177" i="47" s="1"/>
  <c r="S40" i="47"/>
  <c r="S194" i="47" s="1"/>
  <c r="S146" i="47"/>
  <c r="P67" i="14"/>
  <c r="T40" i="47"/>
  <c r="G44" i="47"/>
  <c r="K44" i="47"/>
  <c r="O44" i="47"/>
  <c r="I50" i="47"/>
  <c r="M50" i="47"/>
  <c r="W50" i="47"/>
  <c r="G63" i="47" s="1"/>
  <c r="I52" i="47"/>
  <c r="I182" i="47" s="1"/>
  <c r="M52" i="47"/>
  <c r="M182" i="47" s="1"/>
  <c r="W52" i="47"/>
  <c r="G62" i="47" s="1"/>
  <c r="T146" i="47"/>
  <c r="I40" i="47"/>
  <c r="I194" i="47" s="1"/>
  <c r="M40" i="47"/>
  <c r="M194" i="47" s="1"/>
  <c r="Q41" i="47"/>
  <c r="Q171" i="47" s="1"/>
  <c r="Q47" i="47"/>
  <c r="Q177" i="47" s="1"/>
  <c r="Q133" i="14"/>
  <c r="Q100" i="14"/>
  <c r="Q53" i="47"/>
  <c r="Q183" i="47" s="1"/>
  <c r="Q176" i="47"/>
  <c r="P174" i="47"/>
  <c r="P41" i="47"/>
  <c r="P171" i="47" s="1"/>
  <c r="P170" i="47"/>
  <c r="P47" i="47"/>
  <c r="P177" i="47" s="1"/>
  <c r="P53" i="47"/>
  <c r="P183" i="47" s="1"/>
  <c r="F8" i="14"/>
  <c r="N54" i="67" s="1"/>
  <c r="J8" i="14"/>
  <c r="J277" i="14" s="1"/>
  <c r="N8" i="14"/>
  <c r="N277" i="14" s="1"/>
  <c r="R8" i="14"/>
  <c r="R277" i="14" s="1"/>
  <c r="J850" i="78"/>
  <c r="A851" i="78" l="1"/>
  <c r="B851" i="78" s="1"/>
  <c r="I851" i="78"/>
  <c r="D850" i="78"/>
  <c r="E850" i="78"/>
  <c r="C850" i="78"/>
  <c r="F850" i="78"/>
  <c r="H850" i="78"/>
  <c r="G850" i="78"/>
  <c r="L82" i="42"/>
  <c r="AD16" i="67"/>
  <c r="F205" i="46"/>
  <c r="AC8" i="67"/>
  <c r="F91" i="48"/>
  <c r="I82" i="42"/>
  <c r="I272" i="42" s="1"/>
  <c r="F199" i="46"/>
  <c r="F195" i="46"/>
  <c r="H82" i="42"/>
  <c r="BU18" i="67"/>
  <c r="N39" i="19"/>
  <c r="N192" i="19" s="1"/>
  <c r="P82" i="42"/>
  <c r="P272" i="42" s="1"/>
  <c r="F176" i="47"/>
  <c r="F60" i="47"/>
  <c r="W100" i="14"/>
  <c r="W99" i="14" s="1"/>
  <c r="W52" i="19" s="1"/>
  <c r="G61" i="47"/>
  <c r="AB8" i="14"/>
  <c r="AC8" i="14" s="1"/>
  <c r="O54" i="67"/>
  <c r="P54" i="67" s="1"/>
  <c r="Q54" i="67" s="1"/>
  <c r="F180" i="47"/>
  <c r="F63" i="47"/>
  <c r="W41" i="47"/>
  <c r="G59" i="47"/>
  <c r="F203" i="46"/>
  <c r="J82" i="42"/>
  <c r="AV8" i="67" s="1"/>
  <c r="F575" i="46"/>
  <c r="F204" i="46"/>
  <c r="F201" i="46"/>
  <c r="F187" i="46"/>
  <c r="F186" i="46"/>
  <c r="F535" i="46"/>
  <c r="F190" i="46"/>
  <c r="F559" i="46"/>
  <c r="F193" i="46"/>
  <c r="F192" i="46"/>
  <c r="R5" i="67"/>
  <c r="T430" i="44"/>
  <c r="T489" i="44"/>
  <c r="T82" i="42"/>
  <c r="F375" i="4"/>
  <c r="F136" i="4"/>
  <c r="F390" i="4"/>
  <c r="F139" i="4"/>
  <c r="F359" i="4"/>
  <c r="F131" i="4"/>
  <c r="F374" i="4"/>
  <c r="F134" i="4"/>
  <c r="F389" i="4"/>
  <c r="F137" i="4"/>
  <c r="F353" i="4"/>
  <c r="F123" i="4"/>
  <c r="F369" i="4"/>
  <c r="F125" i="4"/>
  <c r="F384" i="4"/>
  <c r="F128" i="4"/>
  <c r="F126" i="4"/>
  <c r="F129" i="4"/>
  <c r="Z14" i="19"/>
  <c r="AA14" i="19" s="1"/>
  <c r="AB14" i="19"/>
  <c r="Y53" i="19"/>
  <c r="O31" i="67"/>
  <c r="P35" i="67" s="1"/>
  <c r="F544" i="46"/>
  <c r="I192" i="46"/>
  <c r="F196" i="46"/>
  <c r="I191" i="46" s="1"/>
  <c r="F568" i="46"/>
  <c r="F198" i="46"/>
  <c r="Q429" i="44"/>
  <c r="Q489" i="44"/>
  <c r="H489" i="44"/>
  <c r="G489" i="44"/>
  <c r="N429" i="44"/>
  <c r="N489" i="44"/>
  <c r="J429" i="44"/>
  <c r="J489" i="44"/>
  <c r="I429" i="44"/>
  <c r="I489" i="44"/>
  <c r="R429" i="44"/>
  <c r="R489" i="44"/>
  <c r="P489" i="44"/>
  <c r="L429" i="44"/>
  <c r="L489" i="44"/>
  <c r="F431" i="44"/>
  <c r="F489" i="44"/>
  <c r="M429" i="44"/>
  <c r="M489" i="44"/>
  <c r="F155" i="44"/>
  <c r="K130" i="44"/>
  <c r="K467" i="44"/>
  <c r="K150" i="44"/>
  <c r="F59" i="14"/>
  <c r="F167" i="44"/>
  <c r="F426" i="44"/>
  <c r="F433" i="44"/>
  <c r="F162" i="44"/>
  <c r="F445" i="44"/>
  <c r="F157" i="44"/>
  <c r="F448" i="44"/>
  <c r="F163" i="44"/>
  <c r="F464" i="44"/>
  <c r="F159" i="44"/>
  <c r="F161" i="44"/>
  <c r="F58" i="14"/>
  <c r="T91" i="48"/>
  <c r="Q6" i="48"/>
  <c r="J180" i="47"/>
  <c r="F130" i="14"/>
  <c r="F97" i="14"/>
  <c r="F64" i="14"/>
  <c r="N64" i="14"/>
  <c r="Q5" i="67"/>
  <c r="Q4" i="67"/>
  <c r="G81" i="48"/>
  <c r="H6" i="48"/>
  <c r="H71" i="48" s="1"/>
  <c r="P13" i="67"/>
  <c r="R13" i="67"/>
  <c r="Q82" i="42"/>
  <c r="Q16" i="67"/>
  <c r="Z12" i="48"/>
  <c r="AA12" i="48" s="1"/>
  <c r="O64" i="14"/>
  <c r="R97" i="14"/>
  <c r="R366" i="14" s="1"/>
  <c r="P5" i="67"/>
  <c r="Q17" i="67"/>
  <c r="Q9" i="67"/>
  <c r="AB12" i="48"/>
  <c r="AC12" i="48" s="1"/>
  <c r="R17" i="67"/>
  <c r="R9" i="67"/>
  <c r="P8" i="67"/>
  <c r="Q13" i="67"/>
  <c r="Q8" i="67"/>
  <c r="R4" i="67"/>
  <c r="F277" i="14"/>
  <c r="Z8" i="14"/>
  <c r="AA8" i="14" s="1"/>
  <c r="AF15" i="67"/>
  <c r="F39" i="19"/>
  <c r="F192" i="19" s="1"/>
  <c r="Y11" i="67"/>
  <c r="AU5" i="67"/>
  <c r="G261" i="42"/>
  <c r="AU13" i="67"/>
  <c r="O261" i="42"/>
  <c r="AU9" i="67"/>
  <c r="K261" i="42"/>
  <c r="AV15" i="67"/>
  <c r="Q272" i="42"/>
  <c r="O130" i="14"/>
  <c r="N97" i="14"/>
  <c r="K92" i="14"/>
  <c r="K454" i="44"/>
  <c r="O125" i="14"/>
  <c r="O473" i="44"/>
  <c r="L386" i="4"/>
  <c r="X10" i="67"/>
  <c r="AD10" i="67"/>
  <c r="L371" i="4"/>
  <c r="W10" i="67"/>
  <c r="AC10" i="67"/>
  <c r="N156" i="46"/>
  <c r="L356" i="4"/>
  <c r="V10" i="67"/>
  <c r="O356" i="4"/>
  <c r="V13" i="67"/>
  <c r="AE17" i="67"/>
  <c r="AC9" i="67"/>
  <c r="AD5" i="67"/>
  <c r="K371" i="4"/>
  <c r="W9" i="67"/>
  <c r="G386" i="4"/>
  <c r="X5" i="67"/>
  <c r="R21" i="19"/>
  <c r="R174" i="19" s="1"/>
  <c r="R425" i="44"/>
  <c r="AV14" i="67"/>
  <c r="P106" i="14"/>
  <c r="P375" i="14" s="1"/>
  <c r="P18" i="67"/>
  <c r="R10" i="67"/>
  <c r="Q6" i="67"/>
  <c r="F371" i="4"/>
  <c r="W4" i="67"/>
  <c r="P15" i="67"/>
  <c r="S15" i="67" s="1"/>
  <c r="O21" i="19"/>
  <c r="O174" i="19" s="1"/>
  <c r="O425" i="44"/>
  <c r="AD12" i="67"/>
  <c r="AD4" i="67"/>
  <c r="N92" i="14"/>
  <c r="N361" i="14" s="1"/>
  <c r="N454" i="44"/>
  <c r="F125" i="14"/>
  <c r="F394" i="14" s="1"/>
  <c r="F473" i="44"/>
  <c r="BI18" i="67"/>
  <c r="T176" i="19"/>
  <c r="P4" i="67"/>
  <c r="Y15" i="67"/>
  <c r="R16" i="67"/>
  <c r="AE6" i="67"/>
  <c r="K125" i="14"/>
  <c r="K394" i="14" s="1"/>
  <c r="K473" i="44"/>
  <c r="M21" i="19"/>
  <c r="M174" i="19" s="1"/>
  <c r="M425" i="44"/>
  <c r="H386" i="4"/>
  <c r="X6" i="67"/>
  <c r="AD6" i="67"/>
  <c r="H371" i="4"/>
  <c r="W6" i="67"/>
  <c r="AC6" i="67"/>
  <c r="H356" i="4"/>
  <c r="V6" i="67"/>
  <c r="L132" i="46"/>
  <c r="G356" i="4"/>
  <c r="V5" i="67"/>
  <c r="AC13" i="67"/>
  <c r="AD9" i="67"/>
  <c r="AE5" i="67"/>
  <c r="O371" i="4"/>
  <c r="W13" i="67"/>
  <c r="K386" i="4"/>
  <c r="X9" i="67"/>
  <c r="P125" i="14"/>
  <c r="P394" i="14" s="1"/>
  <c r="P473" i="44"/>
  <c r="L92" i="14"/>
  <c r="L361" i="14" s="1"/>
  <c r="L454" i="44"/>
  <c r="J21" i="19"/>
  <c r="J174" i="19" s="1"/>
  <c r="J425" i="44"/>
  <c r="AV10" i="67"/>
  <c r="L272" i="42"/>
  <c r="R356" i="4"/>
  <c r="V16" i="67"/>
  <c r="Q18" i="67"/>
  <c r="P14" i="67"/>
  <c r="R6" i="67"/>
  <c r="AV18" i="67"/>
  <c r="T272" i="42"/>
  <c r="J386" i="4"/>
  <c r="X8" i="67"/>
  <c r="N356" i="4"/>
  <c r="V12" i="67"/>
  <c r="F386" i="4"/>
  <c r="X4" i="67"/>
  <c r="J356" i="4"/>
  <c r="V8" i="67"/>
  <c r="AE12" i="67"/>
  <c r="AE4" i="67"/>
  <c r="R92" i="14"/>
  <c r="R454" i="44"/>
  <c r="Q92" i="14"/>
  <c r="Q454" i="44"/>
  <c r="R125" i="14"/>
  <c r="R394" i="14" s="1"/>
  <c r="R473" i="44"/>
  <c r="BV21" i="67"/>
  <c r="CN21" i="67"/>
  <c r="AU16" i="67"/>
  <c r="R261" i="42"/>
  <c r="AU4" i="67"/>
  <c r="F261" i="42"/>
  <c r="AU17" i="67"/>
  <c r="S261" i="42"/>
  <c r="BI7" i="67"/>
  <c r="I176" i="19"/>
  <c r="BH14" i="67"/>
  <c r="P175" i="19"/>
  <c r="BI14" i="67"/>
  <c r="P176" i="19"/>
  <c r="AV4" i="67"/>
  <c r="F272" i="42"/>
  <c r="AD8" i="67"/>
  <c r="AF11" i="67"/>
  <c r="AV16" i="67"/>
  <c r="R272" i="42"/>
  <c r="Q12" i="67"/>
  <c r="AE16" i="67"/>
  <c r="AV17" i="67"/>
  <c r="AW17" i="67" s="1"/>
  <c r="S272" i="42"/>
  <c r="R8" i="67"/>
  <c r="Y7" i="67"/>
  <c r="W133" i="14"/>
  <c r="W132" i="14" s="1"/>
  <c r="M47" i="47"/>
  <c r="M177" i="47" s="1"/>
  <c r="W67" i="14"/>
  <c r="W66" i="14" s="1"/>
  <c r="W36" i="19" s="1"/>
  <c r="W195" i="47"/>
  <c r="R64" i="14"/>
  <c r="J125" i="14"/>
  <c r="J394" i="14" s="1"/>
  <c r="J473" i="44"/>
  <c r="G125" i="14"/>
  <c r="G394" i="14" s="1"/>
  <c r="G473" i="44"/>
  <c r="T386" i="4"/>
  <c r="X18" i="67"/>
  <c r="AD18" i="67"/>
  <c r="T371" i="4"/>
  <c r="W18" i="67"/>
  <c r="AC18" i="67"/>
  <c r="J132" i="46"/>
  <c r="N130" i="14"/>
  <c r="N125" i="14"/>
  <c r="N473" i="44"/>
  <c r="J92" i="14"/>
  <c r="J454" i="44"/>
  <c r="AV7" i="67"/>
  <c r="T356" i="4"/>
  <c r="V18" i="67"/>
  <c r="AC17" i="67"/>
  <c r="AD13" i="67"/>
  <c r="AE9" i="67"/>
  <c r="S371" i="4"/>
  <c r="W17" i="67"/>
  <c r="O386" i="4"/>
  <c r="X13" i="67"/>
  <c r="T125" i="14"/>
  <c r="T394" i="14" s="1"/>
  <c r="T473" i="44"/>
  <c r="P92" i="14"/>
  <c r="P361" i="14" s="1"/>
  <c r="P454" i="44"/>
  <c r="N21" i="19"/>
  <c r="N174" i="19" s="1"/>
  <c r="N425" i="44"/>
  <c r="AV6" i="67"/>
  <c r="H272" i="42"/>
  <c r="R18" i="67"/>
  <c r="Q14" i="67"/>
  <c r="P10" i="67"/>
  <c r="N371" i="4"/>
  <c r="W12" i="67"/>
  <c r="P7" i="67"/>
  <c r="S7" i="67" s="1"/>
  <c r="S22" i="19"/>
  <c r="S444" i="44"/>
  <c r="K21" i="19"/>
  <c r="K174" i="19" s="1"/>
  <c r="K425" i="44"/>
  <c r="G21" i="19"/>
  <c r="G174" i="19" s="1"/>
  <c r="G425" i="44"/>
  <c r="AE8" i="67"/>
  <c r="P11" i="67"/>
  <c r="S11" i="67" s="1"/>
  <c r="AV13" i="67"/>
  <c r="O272" i="42"/>
  <c r="I125" i="14"/>
  <c r="I394" i="14" s="1"/>
  <c r="I473" i="44"/>
  <c r="M92" i="14"/>
  <c r="M454" i="44"/>
  <c r="I92" i="14"/>
  <c r="I454" i="44"/>
  <c r="BI11" i="67"/>
  <c r="M176" i="19"/>
  <c r="BH18" i="67"/>
  <c r="T175" i="19"/>
  <c r="BI12" i="67"/>
  <c r="N176" i="19"/>
  <c r="BI6" i="67"/>
  <c r="H176" i="19"/>
  <c r="M82" i="42"/>
  <c r="S125" i="14"/>
  <c r="S473" i="44"/>
  <c r="Q21" i="19"/>
  <c r="Q174" i="19" s="1"/>
  <c r="Q425" i="44"/>
  <c r="I21" i="19"/>
  <c r="I174" i="19" s="1"/>
  <c r="I425" i="44"/>
  <c r="P386" i="4"/>
  <c r="X14" i="67"/>
  <c r="AD14" i="67"/>
  <c r="P371" i="4"/>
  <c r="W14" i="67"/>
  <c r="AC14" i="67"/>
  <c r="P356" i="4"/>
  <c r="V14" i="67"/>
  <c r="T132" i="46"/>
  <c r="AD17" i="67"/>
  <c r="AE13" i="67"/>
  <c r="AC5" i="67"/>
  <c r="S386" i="4"/>
  <c r="X17" i="67"/>
  <c r="G371" i="4"/>
  <c r="W5" i="67"/>
  <c r="T92" i="14"/>
  <c r="T361" i="14" s="1"/>
  <c r="T454" i="44"/>
  <c r="L125" i="14"/>
  <c r="L394" i="14" s="1"/>
  <c r="L473" i="44"/>
  <c r="H92" i="14"/>
  <c r="H361" i="14" s="1"/>
  <c r="H454" i="44"/>
  <c r="F21" i="19"/>
  <c r="BG4" i="67" s="1"/>
  <c r="F425" i="44"/>
  <c r="AV9" i="67"/>
  <c r="K272" i="42"/>
  <c r="R14" i="67"/>
  <c r="Q10" i="67"/>
  <c r="P6" i="67"/>
  <c r="AC16" i="67"/>
  <c r="N386" i="4"/>
  <c r="X12" i="67"/>
  <c r="R371" i="4"/>
  <c r="W16" i="67"/>
  <c r="J110" i="44"/>
  <c r="J441" i="44" s="1"/>
  <c r="J426" i="44"/>
  <c r="AC12" i="67"/>
  <c r="AC4" i="67"/>
  <c r="AU15" i="67"/>
  <c r="Q261" i="42"/>
  <c r="AU11" i="67"/>
  <c r="M261" i="42"/>
  <c r="BH10" i="67"/>
  <c r="L175" i="19"/>
  <c r="BH6" i="67"/>
  <c r="H175" i="19"/>
  <c r="BH13" i="67"/>
  <c r="O175" i="19"/>
  <c r="BI10" i="67"/>
  <c r="L176" i="19"/>
  <c r="R12" i="67"/>
  <c r="P12" i="67"/>
  <c r="N82" i="42"/>
  <c r="AE14" i="67"/>
  <c r="AF7" i="67"/>
  <c r="AE18" i="67"/>
  <c r="AE10" i="67"/>
  <c r="R13" i="19"/>
  <c r="R166" i="19" s="1"/>
  <c r="N13" i="19"/>
  <c r="N166" i="19" s="1"/>
  <c r="U344" i="14"/>
  <c r="U377" i="14"/>
  <c r="R150" i="44"/>
  <c r="R479" i="44" s="1"/>
  <c r="F130" i="44"/>
  <c r="F460" i="44" s="1"/>
  <c r="P110" i="44"/>
  <c r="P441" i="44" s="1"/>
  <c r="G110" i="44"/>
  <c r="G441" i="44" s="1"/>
  <c r="H110" i="44"/>
  <c r="H441" i="44" s="1"/>
  <c r="F150" i="44"/>
  <c r="F479" i="44" s="1"/>
  <c r="N130" i="44"/>
  <c r="N460" i="44" s="1"/>
  <c r="I130" i="44"/>
  <c r="I460" i="44" s="1"/>
  <c r="Q130" i="44"/>
  <c r="Q460" i="44" s="1"/>
  <c r="P150" i="44"/>
  <c r="P479" i="44" s="1"/>
  <c r="I150" i="44"/>
  <c r="I479" i="44" s="1"/>
  <c r="Q23" i="19"/>
  <c r="J23" i="19"/>
  <c r="S435" i="44"/>
  <c r="S59" i="14"/>
  <c r="S56" i="14" s="1"/>
  <c r="BG6" i="67"/>
  <c r="H20" i="19"/>
  <c r="H173" i="19" s="1"/>
  <c r="T110" i="44"/>
  <c r="T441" i="44" s="1"/>
  <c r="BG14" i="67"/>
  <c r="P20" i="19"/>
  <c r="P173" i="19" s="1"/>
  <c r="BG10" i="67"/>
  <c r="L20" i="19"/>
  <c r="L173" i="19" s="1"/>
  <c r="K460" i="44"/>
  <c r="M22" i="19"/>
  <c r="R23" i="19"/>
  <c r="N22" i="19"/>
  <c r="S23" i="19"/>
  <c r="K22" i="19"/>
  <c r="G22" i="19"/>
  <c r="R110" i="44"/>
  <c r="R441" i="44" s="1"/>
  <c r="N110" i="44"/>
  <c r="N441" i="44" s="1"/>
  <c r="Q125" i="14"/>
  <c r="Q394" i="14" s="1"/>
  <c r="S110" i="44"/>
  <c r="S441" i="44" s="1"/>
  <c r="S150" i="44"/>
  <c r="S479" i="44" s="1"/>
  <c r="L130" i="44"/>
  <c r="L460" i="44" s="1"/>
  <c r="Q110" i="44"/>
  <c r="Q441" i="44" s="1"/>
  <c r="M110" i="44"/>
  <c r="M441" i="44" s="1"/>
  <c r="I110" i="44"/>
  <c r="I441" i="44" s="1"/>
  <c r="J22" i="19"/>
  <c r="F22" i="19"/>
  <c r="K23" i="19"/>
  <c r="J150" i="44"/>
  <c r="J479" i="44" s="1"/>
  <c r="F110" i="44"/>
  <c r="F441" i="44" s="1"/>
  <c r="N123" i="14"/>
  <c r="N392" i="14" s="1"/>
  <c r="BG18" i="67"/>
  <c r="T20" i="19"/>
  <c r="T173" i="19" s="1"/>
  <c r="BG17" i="67"/>
  <c r="L110" i="44"/>
  <c r="L441" i="44" s="1"/>
  <c r="Q22" i="19"/>
  <c r="I22" i="19"/>
  <c r="R22" i="19"/>
  <c r="F23" i="19"/>
  <c r="O23" i="19"/>
  <c r="G23" i="19"/>
  <c r="M125" i="14"/>
  <c r="M394" i="14" s="1"/>
  <c r="H130" i="44"/>
  <c r="H460" i="44" s="1"/>
  <c r="T150" i="44"/>
  <c r="T479" i="44" s="1"/>
  <c r="T130" i="44"/>
  <c r="T460" i="44" s="1"/>
  <c r="Q150" i="44"/>
  <c r="Q479" i="44" s="1"/>
  <c r="R130" i="44"/>
  <c r="R460" i="44" s="1"/>
  <c r="G150" i="44"/>
  <c r="G479" i="44" s="1"/>
  <c r="M130" i="44"/>
  <c r="M460" i="44" s="1"/>
  <c r="L150" i="44"/>
  <c r="L479" i="44" s="1"/>
  <c r="O150" i="44"/>
  <c r="O479" i="44" s="1"/>
  <c r="P130" i="44"/>
  <c r="P460" i="44" s="1"/>
  <c r="N150" i="44"/>
  <c r="N479" i="44" s="1"/>
  <c r="M150" i="44"/>
  <c r="M479" i="44" s="1"/>
  <c r="J130" i="44"/>
  <c r="J460" i="44" s="1"/>
  <c r="H150" i="44"/>
  <c r="H479" i="44" s="1"/>
  <c r="O132" i="46"/>
  <c r="F132" i="46"/>
  <c r="R132" i="46"/>
  <c r="J180" i="46"/>
  <c r="J576" i="46" s="1"/>
  <c r="F576" i="46"/>
  <c r="L64" i="14"/>
  <c r="H64" i="14"/>
  <c r="H180" i="46"/>
  <c r="C53" i="65"/>
  <c r="Q130" i="14"/>
  <c r="M130" i="14"/>
  <c r="I130" i="14"/>
  <c r="I399" i="14" s="1"/>
  <c r="U365" i="14"/>
  <c r="O156" i="46"/>
  <c r="O552" i="46" s="1"/>
  <c r="K132" i="46"/>
  <c r="J64" i="14"/>
  <c r="T64" i="14"/>
  <c r="P64" i="14"/>
  <c r="L97" i="14"/>
  <c r="H97" i="14"/>
  <c r="H366" i="14" s="1"/>
  <c r="T156" i="46"/>
  <c r="T552" i="46" s="1"/>
  <c r="P132" i="46"/>
  <c r="U367" i="14"/>
  <c r="U399" i="14"/>
  <c r="D53" i="65"/>
  <c r="Q156" i="46"/>
  <c r="Q552" i="46" s="1"/>
  <c r="M132" i="46"/>
  <c r="O180" i="46"/>
  <c r="O576" i="46" s="1"/>
  <c r="G132" i="46"/>
  <c r="N180" i="46"/>
  <c r="N576" i="46" s="1"/>
  <c r="J97" i="14"/>
  <c r="T97" i="14"/>
  <c r="T366" i="14" s="1"/>
  <c r="P97" i="14"/>
  <c r="P366" i="14" s="1"/>
  <c r="L130" i="14"/>
  <c r="L399" i="14" s="1"/>
  <c r="H130" i="14"/>
  <c r="T180" i="46"/>
  <c r="T576" i="46" s="1"/>
  <c r="P156" i="46"/>
  <c r="P552" i="46" s="1"/>
  <c r="L156" i="46"/>
  <c r="H132" i="46"/>
  <c r="U400" i="14"/>
  <c r="Q64" i="14"/>
  <c r="M64" i="14"/>
  <c r="I64" i="14"/>
  <c r="Q180" i="46"/>
  <c r="Q576" i="46" s="1"/>
  <c r="M156" i="46"/>
  <c r="M552" i="46" s="1"/>
  <c r="I132" i="46"/>
  <c r="R130" i="14"/>
  <c r="O97" i="14"/>
  <c r="O366" i="14" s="1"/>
  <c r="S132" i="46"/>
  <c r="R156" i="46"/>
  <c r="R552" i="46" s="1"/>
  <c r="N132" i="46"/>
  <c r="J130" i="14"/>
  <c r="J399" i="14" s="1"/>
  <c r="J156" i="46"/>
  <c r="J552" i="46" s="1"/>
  <c r="F552" i="46"/>
  <c r="T130" i="14"/>
  <c r="P130" i="14"/>
  <c r="P399" i="14" s="1"/>
  <c r="P180" i="46"/>
  <c r="P576" i="46" s="1"/>
  <c r="L180" i="46"/>
  <c r="L576" i="46" s="1"/>
  <c r="H156" i="46"/>
  <c r="B53" i="65"/>
  <c r="Q97" i="14"/>
  <c r="Q366" i="14" s="1"/>
  <c r="M97" i="14"/>
  <c r="M366" i="14" s="1"/>
  <c r="I97" i="14"/>
  <c r="I366" i="14" s="1"/>
  <c r="Q132" i="46"/>
  <c r="M180" i="46"/>
  <c r="M576" i="46" s="1"/>
  <c r="I156" i="46"/>
  <c r="I552" i="46" s="1"/>
  <c r="I180" i="46"/>
  <c r="K195" i="47"/>
  <c r="K168" i="47"/>
  <c r="F170" i="47"/>
  <c r="F194" i="47"/>
  <c r="L195" i="47"/>
  <c r="L168" i="47"/>
  <c r="T170" i="47"/>
  <c r="T194" i="47"/>
  <c r="S53" i="47"/>
  <c r="S183" i="47" s="1"/>
  <c r="L170" i="47"/>
  <c r="L194" i="47"/>
  <c r="H170" i="47"/>
  <c r="H194" i="47"/>
  <c r="T195" i="47"/>
  <c r="T168" i="47"/>
  <c r="J170" i="47"/>
  <c r="J194" i="47"/>
  <c r="O170" i="47"/>
  <c r="O194" i="47"/>
  <c r="K170" i="47"/>
  <c r="K194" i="47"/>
  <c r="U402" i="14"/>
  <c r="H195" i="47"/>
  <c r="H168" i="47"/>
  <c r="F195" i="47"/>
  <c r="F168" i="47"/>
  <c r="I195" i="47"/>
  <c r="I168" i="47"/>
  <c r="N195" i="47"/>
  <c r="N168" i="47"/>
  <c r="G170" i="47"/>
  <c r="G194" i="47"/>
  <c r="N170" i="47"/>
  <c r="N194" i="47"/>
  <c r="N53" i="47"/>
  <c r="N183" i="47" s="1"/>
  <c r="I41" i="47"/>
  <c r="M344" i="14"/>
  <c r="S24" i="14"/>
  <c r="S293" i="14" s="1"/>
  <c r="K81" i="48"/>
  <c r="L91" i="48"/>
  <c r="O91" i="48"/>
  <c r="G91" i="48"/>
  <c r="N91" i="48"/>
  <c r="J39" i="19"/>
  <c r="J192" i="19" s="1"/>
  <c r="Q13" i="19"/>
  <c r="Q166" i="19" s="1"/>
  <c r="W6" i="48"/>
  <c r="W132" i="49"/>
  <c r="R25" i="48"/>
  <c r="R90" i="48" s="1"/>
  <c r="B73" i="65"/>
  <c r="I73" i="65" s="1"/>
  <c r="I74" i="65"/>
  <c r="I69" i="65"/>
  <c r="C68" i="65"/>
  <c r="C67" i="65" s="1"/>
  <c r="C66" i="65" s="1"/>
  <c r="C65" i="65" s="1"/>
  <c r="I70" i="65"/>
  <c r="S80" i="48"/>
  <c r="BY17" i="67"/>
  <c r="G90" i="48"/>
  <c r="G54" i="19"/>
  <c r="G207" i="19" s="1"/>
  <c r="Q77" i="48"/>
  <c r="CN15" i="67"/>
  <c r="BV15" i="67"/>
  <c r="O77" i="48"/>
  <c r="CN13" i="67"/>
  <c r="BV13" i="67"/>
  <c r="N77" i="48"/>
  <c r="CN12" i="67"/>
  <c r="BV12" i="67"/>
  <c r="K80" i="48"/>
  <c r="BY9" i="67"/>
  <c r="I38" i="19"/>
  <c r="I191" i="19" s="1"/>
  <c r="BY7" i="67"/>
  <c r="H80" i="48"/>
  <c r="BY6" i="67"/>
  <c r="L77" i="48"/>
  <c r="CN10" i="67"/>
  <c r="BV10" i="67"/>
  <c r="K77" i="48"/>
  <c r="CN9" i="67"/>
  <c r="BV9" i="67"/>
  <c r="J77" i="48"/>
  <c r="CN8" i="67"/>
  <c r="BV8" i="67"/>
  <c r="M13" i="19"/>
  <c r="M166" i="19" s="1"/>
  <c r="I77" i="48"/>
  <c r="CN7" i="67"/>
  <c r="BV7" i="67"/>
  <c r="H77" i="48"/>
  <c r="CN6" i="67"/>
  <c r="G77" i="48"/>
  <c r="CN5" i="67"/>
  <c r="BV6" i="67"/>
  <c r="BV5" i="67"/>
  <c r="F77" i="48"/>
  <c r="CN4" i="67"/>
  <c r="BV4" i="67"/>
  <c r="P77" i="48"/>
  <c r="CN14" i="67"/>
  <c r="BV14" i="67"/>
  <c r="M38" i="19"/>
  <c r="M191" i="19" s="1"/>
  <c r="BY11" i="67"/>
  <c r="M77" i="48"/>
  <c r="CN11" i="67"/>
  <c r="BV11" i="67"/>
  <c r="O80" i="48"/>
  <c r="BY13" i="67"/>
  <c r="G80" i="48"/>
  <c r="BY5" i="67"/>
  <c r="T77" i="48"/>
  <c r="CN18" i="67"/>
  <c r="BV18" i="67"/>
  <c r="S77" i="48"/>
  <c r="CN17" i="67"/>
  <c r="BV17" i="67"/>
  <c r="R77" i="48"/>
  <c r="CN16" i="67"/>
  <c r="BV16" i="67"/>
  <c r="B11" i="65"/>
  <c r="I12" i="65"/>
  <c r="D11" i="65"/>
  <c r="I13" i="65"/>
  <c r="H255" i="42"/>
  <c r="H71" i="42"/>
  <c r="I255" i="42"/>
  <c r="I71" i="42"/>
  <c r="N71" i="42"/>
  <c r="J71" i="42"/>
  <c r="T255" i="42"/>
  <c r="T71" i="42"/>
  <c r="L255" i="42"/>
  <c r="L71" i="42"/>
  <c r="P255" i="42"/>
  <c r="P71" i="42"/>
  <c r="M284" i="42"/>
  <c r="L13" i="19"/>
  <c r="L166" i="19" s="1"/>
  <c r="Q15" i="19"/>
  <c r="Q168" i="19" s="1"/>
  <c r="T13" i="19"/>
  <c r="T166" i="19" s="1"/>
  <c r="S13" i="19"/>
  <c r="S166" i="19" s="1"/>
  <c r="N14" i="19"/>
  <c r="N167" i="19" s="1"/>
  <c r="F14" i="19"/>
  <c r="I14" i="19"/>
  <c r="I167" i="19" s="1"/>
  <c r="S14" i="19"/>
  <c r="S167" i="19" s="1"/>
  <c r="M14" i="19"/>
  <c r="M167" i="19" s="1"/>
  <c r="G14" i="19"/>
  <c r="G167" i="19" s="1"/>
  <c r="L80" i="48"/>
  <c r="L38" i="19"/>
  <c r="L191" i="19" s="1"/>
  <c r="L81" i="48"/>
  <c r="M54" i="19"/>
  <c r="M207" i="19" s="1"/>
  <c r="J132" i="49"/>
  <c r="H81" i="48"/>
  <c r="P15" i="48"/>
  <c r="Q15" i="48"/>
  <c r="J80" i="48"/>
  <c r="J14" i="48"/>
  <c r="J79" i="48" s="1"/>
  <c r="H90" i="48"/>
  <c r="H54" i="19"/>
  <c r="H207" i="19" s="1"/>
  <c r="J81" i="48"/>
  <c r="I91" i="48"/>
  <c r="O24" i="48"/>
  <c r="O89" i="48" s="1"/>
  <c r="F15" i="48"/>
  <c r="P91" i="48"/>
  <c r="P25" i="48"/>
  <c r="W24" i="48"/>
  <c r="G14" i="48"/>
  <c r="G79" i="48" s="1"/>
  <c r="G24" i="48"/>
  <c r="G89" i="48" s="1"/>
  <c r="L24" i="48"/>
  <c r="L89" i="48" s="1"/>
  <c r="I81" i="48"/>
  <c r="N15" i="48"/>
  <c r="R6" i="48"/>
  <c r="R132" i="49"/>
  <c r="J5" i="48"/>
  <c r="R81" i="48"/>
  <c r="J38" i="19"/>
  <c r="J191" i="19" s="1"/>
  <c r="F53" i="47"/>
  <c r="F183" i="47" s="1"/>
  <c r="N180" i="47"/>
  <c r="S31" i="14"/>
  <c r="S32" i="14"/>
  <c r="R399" i="14"/>
  <c r="R588" i="46"/>
  <c r="L588" i="46"/>
  <c r="G24" i="14"/>
  <c r="S89" i="14"/>
  <c r="S50" i="19" s="1"/>
  <c r="S203" i="19" s="1"/>
  <c r="K24" i="14"/>
  <c r="W26" i="14"/>
  <c r="K56" i="14"/>
  <c r="K34" i="19" s="1"/>
  <c r="J435" i="44"/>
  <c r="J328" i="14"/>
  <c r="O56" i="14"/>
  <c r="O34" i="19" s="1"/>
  <c r="H124" i="14"/>
  <c r="H393" i="14" s="1"/>
  <c r="O89" i="14"/>
  <c r="O358" i="14" s="1"/>
  <c r="O24" i="14"/>
  <c r="Q108" i="14"/>
  <c r="Q377" i="14" s="1"/>
  <c r="Q284" i="42"/>
  <c r="M108" i="14"/>
  <c r="R344" i="14"/>
  <c r="F377" i="14"/>
  <c r="S65" i="19"/>
  <c r="S218" i="19" s="1"/>
  <c r="S49" i="19"/>
  <c r="S202" i="19" s="1"/>
  <c r="Q49" i="19"/>
  <c r="Q202" i="19" s="1"/>
  <c r="G377" i="14"/>
  <c r="K32" i="14"/>
  <c r="T14" i="19"/>
  <c r="T167" i="19" s="1"/>
  <c r="F49" i="19"/>
  <c r="F202" i="19" s="1"/>
  <c r="O54" i="19"/>
  <c r="O207" i="19" s="1"/>
  <c r="H24" i="48"/>
  <c r="H89" i="48" s="1"/>
  <c r="J14" i="19"/>
  <c r="J167" i="19" s="1"/>
  <c r="N54" i="19"/>
  <c r="N207" i="19" s="1"/>
  <c r="K405" i="4"/>
  <c r="R405" i="4"/>
  <c r="S87" i="4"/>
  <c r="S364" i="4" s="1"/>
  <c r="S405" i="4"/>
  <c r="F102" i="4"/>
  <c r="F379" i="4" s="1"/>
  <c r="I7" i="14"/>
  <c r="I276" i="14" s="1"/>
  <c r="J87" i="4"/>
  <c r="J364" i="4" s="1"/>
  <c r="N87" i="4"/>
  <c r="N364" i="4" s="1"/>
  <c r="N39" i="14"/>
  <c r="N308" i="14" s="1"/>
  <c r="K117" i="4"/>
  <c r="K394" i="4" s="1"/>
  <c r="K102" i="4"/>
  <c r="K379" i="4" s="1"/>
  <c r="R105" i="14"/>
  <c r="R374" i="14" s="1"/>
  <c r="M7" i="14"/>
  <c r="M276" i="14" s="1"/>
  <c r="J90" i="48"/>
  <c r="J54" i="19"/>
  <c r="J207" i="19" s="1"/>
  <c r="J24" i="48"/>
  <c r="J89" i="48" s="1"/>
  <c r="I90" i="48"/>
  <c r="I24" i="48"/>
  <c r="I89" i="48" s="1"/>
  <c r="R80" i="48"/>
  <c r="R38" i="19"/>
  <c r="R14" i="48"/>
  <c r="R79" i="48" s="1"/>
  <c r="N588" i="46"/>
  <c r="N511" i="46"/>
  <c r="N283" i="42"/>
  <c r="N249" i="42"/>
  <c r="T546" i="46"/>
  <c r="T98" i="14"/>
  <c r="T367" i="14" s="1"/>
  <c r="P546" i="46"/>
  <c r="P98" i="14"/>
  <c r="P367" i="14" s="1"/>
  <c r="L546" i="46"/>
  <c r="L98" i="14"/>
  <c r="L367" i="14" s="1"/>
  <c r="H514" i="46"/>
  <c r="T508" i="46"/>
  <c r="T63" i="14"/>
  <c r="G87" i="4"/>
  <c r="S373" i="4"/>
  <c r="S73" i="14"/>
  <c r="S342" i="14" s="1"/>
  <c r="G358" i="4"/>
  <c r="G40" i="14"/>
  <c r="S368" i="4"/>
  <c r="S72" i="14"/>
  <c r="I5" i="48"/>
  <c r="I570" i="46"/>
  <c r="I131" i="14"/>
  <c r="I400" i="14" s="1"/>
  <c r="I538" i="46"/>
  <c r="B52" i="65"/>
  <c r="I531" i="46"/>
  <c r="I96" i="14"/>
  <c r="P58" i="14"/>
  <c r="B32" i="65"/>
  <c r="Q61" i="42"/>
  <c r="AT15" i="67" s="1"/>
  <c r="P254" i="42"/>
  <c r="P72" i="42"/>
  <c r="P262" i="42" s="1"/>
  <c r="P75" i="14"/>
  <c r="L284" i="42"/>
  <c r="L244" i="42"/>
  <c r="L61" i="42"/>
  <c r="AT10" i="67" s="1"/>
  <c r="I105" i="14"/>
  <c r="I117" i="4"/>
  <c r="I394" i="4" s="1"/>
  <c r="I382" i="4"/>
  <c r="J404" i="4"/>
  <c r="J354" i="4"/>
  <c r="T117" i="4"/>
  <c r="T394" i="4" s="1"/>
  <c r="T105" i="14"/>
  <c r="T382" i="4"/>
  <c r="L405" i="4"/>
  <c r="L352" i="4"/>
  <c r="L87" i="4"/>
  <c r="L39" i="14"/>
  <c r="I405" i="4"/>
  <c r="I352" i="4"/>
  <c r="I39" i="14"/>
  <c r="I87" i="4"/>
  <c r="N105" i="14"/>
  <c r="J58" i="14"/>
  <c r="R57" i="14"/>
  <c r="J123" i="14"/>
  <c r="G284" i="42"/>
  <c r="G244" i="42"/>
  <c r="G61" i="42"/>
  <c r="AT5" i="67" s="1"/>
  <c r="O284" i="42"/>
  <c r="O61" i="42"/>
  <c r="AT13" i="67" s="1"/>
  <c r="O244" i="42"/>
  <c r="G195" i="47"/>
  <c r="O132" i="49"/>
  <c r="O6" i="48"/>
  <c r="M195" i="47"/>
  <c r="O570" i="46"/>
  <c r="O131" i="14"/>
  <c r="O400" i="14" s="1"/>
  <c r="O564" i="46"/>
  <c r="O399" i="14"/>
  <c r="O522" i="46"/>
  <c r="O65" i="14"/>
  <c r="S586" i="46"/>
  <c r="S510" i="46"/>
  <c r="N547" i="46"/>
  <c r="N98" i="14"/>
  <c r="N367" i="14" s="1"/>
  <c r="R540" i="46"/>
  <c r="N522" i="46"/>
  <c r="N65" i="14"/>
  <c r="G435" i="44"/>
  <c r="G58" i="14"/>
  <c r="P123" i="14"/>
  <c r="J283" i="42"/>
  <c r="J249" i="42"/>
  <c r="L373" i="4"/>
  <c r="L73" i="14"/>
  <c r="L342" i="14" s="1"/>
  <c r="L406" i="4"/>
  <c r="L360" i="4"/>
  <c r="M404" i="4"/>
  <c r="M354" i="4"/>
  <c r="J538" i="46"/>
  <c r="J366" i="14"/>
  <c r="H546" i="46"/>
  <c r="H98" i="14"/>
  <c r="H367" i="14" s="1"/>
  <c r="L514" i="46"/>
  <c r="P588" i="46"/>
  <c r="P511" i="46"/>
  <c r="G39" i="14"/>
  <c r="G353" i="4"/>
  <c r="O406" i="4"/>
  <c r="O360" i="4"/>
  <c r="O388" i="4"/>
  <c r="O106" i="14"/>
  <c r="O375" i="14" s="1"/>
  <c r="K365" i="14"/>
  <c r="K95" i="14"/>
  <c r="M571" i="46"/>
  <c r="M131" i="14"/>
  <c r="M400" i="14" s="1"/>
  <c r="M522" i="46"/>
  <c r="M65" i="14"/>
  <c r="I546" i="46"/>
  <c r="I98" i="14"/>
  <c r="I367" i="14" s="1"/>
  <c r="Q514" i="46"/>
  <c r="I588" i="46"/>
  <c r="I511" i="46"/>
  <c r="I586" i="46"/>
  <c r="I510" i="46"/>
  <c r="M531" i="46"/>
  <c r="M96" i="14"/>
  <c r="L435" i="44"/>
  <c r="P91" i="14"/>
  <c r="I124" i="14"/>
  <c r="I393" i="14" s="1"/>
  <c r="M123" i="14"/>
  <c r="I90" i="14"/>
  <c r="P284" i="42"/>
  <c r="P244" i="42"/>
  <c r="P61" i="42"/>
  <c r="AT14" i="67" s="1"/>
  <c r="P405" i="4"/>
  <c r="P352" i="4"/>
  <c r="P87" i="4"/>
  <c r="P39" i="14"/>
  <c r="T265" i="42"/>
  <c r="T83" i="42"/>
  <c r="T273" i="42" s="1"/>
  <c r="T108" i="14"/>
  <c r="J102" i="4"/>
  <c r="J379" i="4" s="1"/>
  <c r="J72" i="14"/>
  <c r="J368" i="4"/>
  <c r="Q102" i="4"/>
  <c r="Q379" i="4" s="1"/>
  <c r="Q72" i="14"/>
  <c r="Q367" i="4"/>
  <c r="J117" i="4"/>
  <c r="J394" i="4" s="1"/>
  <c r="M105" i="14"/>
  <c r="M382" i="4"/>
  <c r="M117" i="4"/>
  <c r="M394" i="4" s="1"/>
  <c r="N90" i="14"/>
  <c r="F57" i="14"/>
  <c r="L285" i="42"/>
  <c r="L250" i="42"/>
  <c r="H283" i="42"/>
  <c r="H249" i="42"/>
  <c r="R102" i="4"/>
  <c r="R379" i="4" s="1"/>
  <c r="R72" i="14"/>
  <c r="R368" i="4"/>
  <c r="K6" i="48"/>
  <c r="K132" i="49"/>
  <c r="N132" i="49"/>
  <c r="N6" i="48"/>
  <c r="O588" i="46"/>
  <c r="O511" i="46"/>
  <c r="O586" i="46"/>
  <c r="O510" i="46"/>
  <c r="O587" i="46"/>
  <c r="O507" i="46"/>
  <c r="O63" i="14"/>
  <c r="N538" i="46"/>
  <c r="N366" i="14"/>
  <c r="L58" i="14"/>
  <c r="J255" i="42"/>
  <c r="J75" i="14"/>
  <c r="J284" i="42"/>
  <c r="N514" i="46"/>
  <c r="F588" i="46"/>
  <c r="F511" i="46"/>
  <c r="R522" i="46"/>
  <c r="R65" i="14"/>
  <c r="N284" i="42"/>
  <c r="G117" i="4"/>
  <c r="G394" i="4" s="1"/>
  <c r="H404" i="4"/>
  <c r="H354" i="4"/>
  <c r="T570" i="46"/>
  <c r="T131" i="14"/>
  <c r="T400" i="14" s="1"/>
  <c r="T514" i="46"/>
  <c r="L538" i="46"/>
  <c r="L366" i="14"/>
  <c r="H538" i="46"/>
  <c r="H588" i="46"/>
  <c r="H511" i="46"/>
  <c r="P586" i="46"/>
  <c r="P510" i="46"/>
  <c r="T531" i="46"/>
  <c r="T96" i="14"/>
  <c r="R576" i="46"/>
  <c r="O404" i="4"/>
  <c r="O354" i="4"/>
  <c r="K406" i="4"/>
  <c r="K360" i="4"/>
  <c r="K358" i="4"/>
  <c r="K40" i="14"/>
  <c r="G373" i="4"/>
  <c r="G73" i="14"/>
  <c r="G342" i="14" s="1"/>
  <c r="K383" i="4"/>
  <c r="K105" i="14"/>
  <c r="M546" i="46"/>
  <c r="M98" i="14"/>
  <c r="M367" i="14" s="1"/>
  <c r="M538" i="46"/>
  <c r="M586" i="46"/>
  <c r="M510" i="46"/>
  <c r="Q587" i="46"/>
  <c r="Q507" i="46"/>
  <c r="Q63" i="14"/>
  <c r="M555" i="46"/>
  <c r="M129" i="14"/>
  <c r="M405" i="4"/>
  <c r="M87" i="4"/>
  <c r="M39" i="14"/>
  <c r="M352" i="4"/>
  <c r="J41" i="47"/>
  <c r="J171" i="47" s="1"/>
  <c r="J195" i="47"/>
  <c r="O538" i="46"/>
  <c r="S587" i="46"/>
  <c r="S507" i="46"/>
  <c r="S63" i="14"/>
  <c r="S124" i="14"/>
  <c r="J586" i="46"/>
  <c r="J510" i="46"/>
  <c r="K91" i="14"/>
  <c r="H123" i="14"/>
  <c r="H24" i="14" s="1"/>
  <c r="L358" i="4"/>
  <c r="L40" i="14"/>
  <c r="N532" i="46"/>
  <c r="N96" i="14"/>
  <c r="F587" i="46"/>
  <c r="F507" i="46"/>
  <c r="F63" i="14"/>
  <c r="N563" i="46"/>
  <c r="N399" i="14"/>
  <c r="I254" i="42"/>
  <c r="I72" i="42"/>
  <c r="I262" i="42" s="1"/>
  <c r="I75" i="14"/>
  <c r="L404" i="4"/>
  <c r="L354" i="4"/>
  <c r="T588" i="46"/>
  <c r="T511" i="46"/>
  <c r="H555" i="46"/>
  <c r="H576" i="46"/>
  <c r="H129" i="14"/>
  <c r="K368" i="4"/>
  <c r="K72" i="14"/>
  <c r="G366" i="14"/>
  <c r="G31" i="14"/>
  <c r="M514" i="46"/>
  <c r="I514" i="46"/>
  <c r="Q555" i="46"/>
  <c r="Q129" i="14"/>
  <c r="I587" i="46"/>
  <c r="I507" i="46"/>
  <c r="I63" i="14"/>
  <c r="Q124" i="14"/>
  <c r="Q393" i="14" s="1"/>
  <c r="T91" i="14"/>
  <c r="T360" i="14" s="1"/>
  <c r="H58" i="14"/>
  <c r="Q123" i="14"/>
  <c r="H265" i="42"/>
  <c r="H83" i="42"/>
  <c r="H273" i="42" s="1"/>
  <c r="H108" i="14"/>
  <c r="K284" i="42"/>
  <c r="K244" i="42"/>
  <c r="K61" i="42"/>
  <c r="AT9" i="67" s="1"/>
  <c r="T102" i="4"/>
  <c r="T379" i="4" s="1"/>
  <c r="T72" i="14"/>
  <c r="T367" i="4"/>
  <c r="H117" i="4"/>
  <c r="H394" i="4" s="1"/>
  <c r="H105" i="14"/>
  <c r="H382" i="4"/>
  <c r="R404" i="4"/>
  <c r="R354" i="4"/>
  <c r="F406" i="4"/>
  <c r="F360" i="4"/>
  <c r="D8" i="65"/>
  <c r="D7" i="65" s="1"/>
  <c r="I576" i="46"/>
  <c r="J57" i="14"/>
  <c r="R123" i="14"/>
  <c r="J90" i="14"/>
  <c r="R251" i="42"/>
  <c r="R85" i="42"/>
  <c r="R275" i="42" s="1"/>
  <c r="R42" i="14"/>
  <c r="P285" i="42"/>
  <c r="P250" i="42"/>
  <c r="N73" i="14"/>
  <c r="N342" i="14" s="1"/>
  <c r="N373" i="4"/>
  <c r="F73" i="14"/>
  <c r="F342" i="14" s="1"/>
  <c r="F373" i="4"/>
  <c r="J133" i="14"/>
  <c r="J132" i="14" s="1"/>
  <c r="O195" i="47"/>
  <c r="K31" i="14"/>
  <c r="M132" i="49"/>
  <c r="M6" i="48"/>
  <c r="O546" i="46"/>
  <c r="O98" i="14"/>
  <c r="O367" i="14" s="1"/>
  <c r="O124" i="14"/>
  <c r="R531" i="46"/>
  <c r="R96" i="14"/>
  <c r="P124" i="14"/>
  <c r="P393" i="14" s="1"/>
  <c r="H373" i="4"/>
  <c r="H73" i="14"/>
  <c r="H342" i="14" s="1"/>
  <c r="H406" i="4"/>
  <c r="H360" i="4"/>
  <c r="H358" i="4"/>
  <c r="H40" i="14"/>
  <c r="I404" i="4"/>
  <c r="I354" i="4"/>
  <c r="J522" i="46"/>
  <c r="J65" i="14"/>
  <c r="J562" i="46"/>
  <c r="F435" i="44"/>
  <c r="N72" i="42"/>
  <c r="N262" i="42" s="1"/>
  <c r="S251" i="42"/>
  <c r="S85" i="42"/>
  <c r="S275" i="42" s="1"/>
  <c r="S42" i="14"/>
  <c r="G102" i="4"/>
  <c r="G379" i="4" s="1"/>
  <c r="P570" i="46"/>
  <c r="P131" i="14"/>
  <c r="P400" i="14" s="1"/>
  <c r="L570" i="46"/>
  <c r="L131" i="14"/>
  <c r="L400" i="14" s="1"/>
  <c r="H570" i="46"/>
  <c r="H131" i="14"/>
  <c r="H400" i="14" s="1"/>
  <c r="P514" i="46"/>
  <c r="H586" i="46"/>
  <c r="H510" i="46"/>
  <c r="P587" i="46"/>
  <c r="P507" i="46"/>
  <c r="P63" i="14"/>
  <c r="G400" i="14"/>
  <c r="G32" i="14"/>
  <c r="L587" i="46"/>
  <c r="J83" i="42"/>
  <c r="J273" i="42" s="1"/>
  <c r="O87" i="4"/>
  <c r="S106" i="14"/>
  <c r="S375" i="14" s="1"/>
  <c r="S388" i="4"/>
  <c r="S383" i="4"/>
  <c r="S105" i="14"/>
  <c r="K398" i="14"/>
  <c r="K128" i="14"/>
  <c r="J587" i="46"/>
  <c r="Q546" i="46"/>
  <c r="Q98" i="14"/>
  <c r="Q367" i="14" s="1"/>
  <c r="Q538" i="46"/>
  <c r="Q586" i="46"/>
  <c r="Q510" i="46"/>
  <c r="Q91" i="14"/>
  <c r="Q360" i="14" s="1"/>
  <c r="M124" i="14"/>
  <c r="M393" i="14" s="1"/>
  <c r="Q57" i="14"/>
  <c r="I123" i="14"/>
  <c r="T587" i="46"/>
  <c r="I283" i="42"/>
  <c r="I249" i="42"/>
  <c r="C15" i="65"/>
  <c r="N108" i="14"/>
  <c r="H106" i="14"/>
  <c r="H375" i="14" s="1"/>
  <c r="P102" i="4"/>
  <c r="P379" i="4" s="1"/>
  <c r="P72" i="14"/>
  <c r="P367" i="4"/>
  <c r="R40" i="14"/>
  <c r="R358" i="4"/>
  <c r="Q382" i="4"/>
  <c r="Q105" i="14"/>
  <c r="Q117" i="4"/>
  <c r="Q394" i="4" s="1"/>
  <c r="R58" i="14"/>
  <c r="N57" i="14"/>
  <c r="F90" i="14"/>
  <c r="H285" i="42"/>
  <c r="H250" i="42"/>
  <c r="N102" i="4"/>
  <c r="N379" i="4" s="1"/>
  <c r="F87" i="4"/>
  <c r="N106" i="14"/>
  <c r="N375" i="14" s="1"/>
  <c r="N388" i="4"/>
  <c r="F388" i="4"/>
  <c r="F106" i="14"/>
  <c r="F375" i="14" s="1"/>
  <c r="F368" i="4"/>
  <c r="F72" i="14"/>
  <c r="R117" i="4"/>
  <c r="R394" i="4" s="1"/>
  <c r="R106" i="14"/>
  <c r="R375" i="14" s="1"/>
  <c r="K41" i="47"/>
  <c r="K171" i="47" s="1"/>
  <c r="W7" i="14"/>
  <c r="O53" i="67" s="1"/>
  <c r="R377" i="14"/>
  <c r="L5" i="48"/>
  <c r="J91" i="48"/>
  <c r="G132" i="49"/>
  <c r="G6" i="48"/>
  <c r="F132" i="49"/>
  <c r="F6" i="48"/>
  <c r="Q71" i="48"/>
  <c r="Q5" i="48"/>
  <c r="P71" i="48"/>
  <c r="P5" i="48"/>
  <c r="O531" i="46"/>
  <c r="O96" i="14"/>
  <c r="K588" i="46"/>
  <c r="K511" i="46"/>
  <c r="K586" i="46"/>
  <c r="K510" i="46"/>
  <c r="K587" i="46"/>
  <c r="K507" i="46"/>
  <c r="K63" i="14"/>
  <c r="K124" i="14"/>
  <c r="F563" i="46"/>
  <c r="F399" i="14"/>
  <c r="F546" i="46"/>
  <c r="F98" i="14"/>
  <c r="F367" i="14" s="1"/>
  <c r="F538" i="46"/>
  <c r="F366" i="14"/>
  <c r="L90" i="14"/>
  <c r="S394" i="14"/>
  <c r="T123" i="14"/>
  <c r="L123" i="14"/>
  <c r="J267" i="42"/>
  <c r="J108" i="14"/>
  <c r="J61" i="42"/>
  <c r="AT8" i="67" s="1"/>
  <c r="T373" i="4"/>
  <c r="T73" i="14"/>
  <c r="T342" i="14" s="1"/>
  <c r="T9" i="4"/>
  <c r="T406" i="4"/>
  <c r="T360" i="4"/>
  <c r="T358" i="4"/>
  <c r="T40" i="14"/>
  <c r="N555" i="46"/>
  <c r="N129" i="14"/>
  <c r="F522" i="46"/>
  <c r="F65" i="14"/>
  <c r="F514" i="46"/>
  <c r="J509" i="46"/>
  <c r="J63" i="14"/>
  <c r="R546" i="46"/>
  <c r="R98" i="14"/>
  <c r="R367" i="14" s="1"/>
  <c r="J546" i="46"/>
  <c r="J98" i="14"/>
  <c r="J367" i="14" s="1"/>
  <c r="R586" i="46"/>
  <c r="R510" i="46"/>
  <c r="R556" i="46"/>
  <c r="R129" i="14"/>
  <c r="J531" i="46"/>
  <c r="J96" i="14"/>
  <c r="F531" i="46"/>
  <c r="F96" i="14"/>
  <c r="N61" i="42"/>
  <c r="AT12" i="67" s="1"/>
  <c r="I284" i="42"/>
  <c r="I61" i="42"/>
  <c r="AT7" i="67" s="1"/>
  <c r="I244" i="42"/>
  <c r="S117" i="4"/>
  <c r="S394" i="4" s="1"/>
  <c r="S102" i="4"/>
  <c r="S379" i="4" s="1"/>
  <c r="T8" i="4"/>
  <c r="T404" i="4"/>
  <c r="T354" i="4"/>
  <c r="J588" i="46"/>
  <c r="T538" i="46"/>
  <c r="P538" i="46"/>
  <c r="L562" i="46"/>
  <c r="H562" i="46"/>
  <c r="H399" i="14"/>
  <c r="L508" i="46"/>
  <c r="L63" i="14"/>
  <c r="T555" i="46"/>
  <c r="T129" i="14"/>
  <c r="P531" i="46"/>
  <c r="P96" i="14"/>
  <c r="L552" i="46"/>
  <c r="L531" i="46"/>
  <c r="L96" i="14"/>
  <c r="H587" i="46"/>
  <c r="H507" i="46"/>
  <c r="H63" i="14"/>
  <c r="L124" i="14"/>
  <c r="L393" i="14" s="1"/>
  <c r="M61" i="42"/>
  <c r="AT11" i="67" s="1"/>
  <c r="G404" i="4"/>
  <c r="G354" i="4"/>
  <c r="G405" i="4"/>
  <c r="G406" i="4"/>
  <c r="G360" i="4"/>
  <c r="O358" i="4"/>
  <c r="O40" i="14"/>
  <c r="K373" i="4"/>
  <c r="K73" i="14"/>
  <c r="K342" i="14" s="1"/>
  <c r="G388" i="4"/>
  <c r="G106" i="14"/>
  <c r="G375" i="14" s="1"/>
  <c r="O368" i="4"/>
  <c r="O72" i="14"/>
  <c r="G368" i="4"/>
  <c r="G72" i="14"/>
  <c r="G365" i="14"/>
  <c r="G95" i="14"/>
  <c r="T586" i="46"/>
  <c r="H359" i="14"/>
  <c r="B55" i="65"/>
  <c r="Q570" i="46"/>
  <c r="Q131" i="14"/>
  <c r="Q400" i="14" s="1"/>
  <c r="Q562" i="46"/>
  <c r="Q399" i="14"/>
  <c r="M562" i="46"/>
  <c r="M399" i="14"/>
  <c r="I562" i="46"/>
  <c r="M588" i="46"/>
  <c r="M511" i="46"/>
  <c r="C52" i="65"/>
  <c r="T359" i="14"/>
  <c r="T124" i="14"/>
  <c r="T393" i="14" s="1"/>
  <c r="H91" i="14"/>
  <c r="H360" i="14" s="1"/>
  <c r="Q58" i="14"/>
  <c r="M58" i="14"/>
  <c r="I58" i="14"/>
  <c r="C32" i="65"/>
  <c r="C30" i="65" s="1"/>
  <c r="Q90" i="14"/>
  <c r="M57" i="14"/>
  <c r="I285" i="42"/>
  <c r="I250" i="42"/>
  <c r="M283" i="42"/>
  <c r="M249" i="42"/>
  <c r="D15" i="65"/>
  <c r="P265" i="42"/>
  <c r="P83" i="42"/>
  <c r="P273" i="42" s="1"/>
  <c r="P108" i="14"/>
  <c r="L254" i="42"/>
  <c r="L72" i="42"/>
  <c r="L262" i="42" s="1"/>
  <c r="L75" i="14"/>
  <c r="H284" i="42"/>
  <c r="H244" i="42"/>
  <c r="H61" i="42"/>
  <c r="AT6" i="67" s="1"/>
  <c r="M83" i="42"/>
  <c r="M273" i="42" s="1"/>
  <c r="R373" i="4"/>
  <c r="R73" i="14"/>
  <c r="R342" i="14" s="1"/>
  <c r="J358" i="4"/>
  <c r="J40" i="14"/>
  <c r="J405" i="4"/>
  <c r="P117" i="4"/>
  <c r="P394" i="4" s="1"/>
  <c r="P382" i="4"/>
  <c r="P105" i="14"/>
  <c r="L102" i="4"/>
  <c r="L379" i="4" s="1"/>
  <c r="L72" i="14"/>
  <c r="L367" i="4"/>
  <c r="H405" i="4"/>
  <c r="H352" i="4"/>
  <c r="H87" i="4"/>
  <c r="H39" i="14"/>
  <c r="N72" i="14"/>
  <c r="T284" i="42"/>
  <c r="T244" i="42"/>
  <c r="T61" i="42"/>
  <c r="AT18" i="67" s="1"/>
  <c r="C8" i="65"/>
  <c r="C7" i="65" s="1"/>
  <c r="C6" i="65" s="1"/>
  <c r="N405" i="4"/>
  <c r="S365" i="14"/>
  <c r="S95" i="14"/>
  <c r="F251" i="42"/>
  <c r="F85" i="42"/>
  <c r="F275" i="42" s="1"/>
  <c r="F42" i="14"/>
  <c r="J388" i="4"/>
  <c r="J106" i="14"/>
  <c r="J375" i="14" s="1"/>
  <c r="N117" i="4"/>
  <c r="N394" i="4" s="1"/>
  <c r="S8" i="4"/>
  <c r="G89" i="14"/>
  <c r="R39" i="14"/>
  <c r="K87" i="4"/>
  <c r="W405" i="4"/>
  <c r="B8" i="65"/>
  <c r="R91" i="14"/>
  <c r="R360" i="14" s="1"/>
  <c r="N91" i="14"/>
  <c r="N360" i="14" s="1"/>
  <c r="J91" i="14"/>
  <c r="J360" i="14" s="1"/>
  <c r="R90" i="14"/>
  <c r="F123" i="14"/>
  <c r="T283" i="42"/>
  <c r="T249" i="42"/>
  <c r="O254" i="42"/>
  <c r="O72" i="42"/>
  <c r="O262" i="42" s="1"/>
  <c r="O75" i="14"/>
  <c r="K254" i="42"/>
  <c r="K75" i="14"/>
  <c r="K72" i="42"/>
  <c r="K262" i="42" s="1"/>
  <c r="F405" i="4"/>
  <c r="N404" i="4"/>
  <c r="N354" i="4"/>
  <c r="F383" i="4"/>
  <c r="F105" i="14"/>
  <c r="Q66" i="14"/>
  <c r="Q36" i="19" s="1"/>
  <c r="Q189" i="19" s="1"/>
  <c r="F133" i="14"/>
  <c r="F132" i="14" s="1"/>
  <c r="P13" i="19"/>
  <c r="P166" i="19" s="1"/>
  <c r="O13" i="19"/>
  <c r="O166" i="19" s="1"/>
  <c r="Q7" i="14"/>
  <c r="Q276" i="14" s="1"/>
  <c r="S308" i="14"/>
  <c r="K308" i="14"/>
  <c r="O14" i="48"/>
  <c r="O79" i="48" s="1"/>
  <c r="K24" i="48"/>
  <c r="K89" i="48" s="1"/>
  <c r="F54" i="19"/>
  <c r="F207" i="19" s="1"/>
  <c r="Q91" i="48"/>
  <c r="Q25" i="48"/>
  <c r="O555" i="46"/>
  <c r="O129" i="14"/>
  <c r="O514" i="46"/>
  <c r="G588" i="46"/>
  <c r="G511" i="46"/>
  <c r="G586" i="46"/>
  <c r="G510" i="46"/>
  <c r="G587" i="46"/>
  <c r="G507" i="46"/>
  <c r="G63" i="14"/>
  <c r="G124" i="14"/>
  <c r="F572" i="46"/>
  <c r="F131" i="14"/>
  <c r="F400" i="14" s="1"/>
  <c r="R514" i="46"/>
  <c r="L57" i="14"/>
  <c r="J72" i="42"/>
  <c r="J262" i="42" s="1"/>
  <c r="J285" i="42"/>
  <c r="J250" i="42"/>
  <c r="P373" i="4"/>
  <c r="P73" i="14"/>
  <c r="P342" i="14" s="1"/>
  <c r="P406" i="4"/>
  <c r="P360" i="4"/>
  <c r="P358" i="4"/>
  <c r="P40" i="14"/>
  <c r="Q404" i="4"/>
  <c r="Q354" i="4"/>
  <c r="N587" i="46"/>
  <c r="N507" i="46"/>
  <c r="N63" i="14"/>
  <c r="N572" i="46"/>
  <c r="N131" i="14"/>
  <c r="N400" i="14" s="1"/>
  <c r="R570" i="46"/>
  <c r="R131" i="14"/>
  <c r="R400" i="14" s="1"/>
  <c r="J570" i="46"/>
  <c r="J131" i="14"/>
  <c r="J400" i="14" s="1"/>
  <c r="J514" i="46"/>
  <c r="R587" i="46"/>
  <c r="R507" i="46"/>
  <c r="R63" i="14"/>
  <c r="J555" i="46"/>
  <c r="J129" i="14"/>
  <c r="F555" i="46"/>
  <c r="F129" i="14"/>
  <c r="I108" i="14"/>
  <c r="I83" i="42"/>
  <c r="I273" i="42" s="1"/>
  <c r="I265" i="42"/>
  <c r="N255" i="42"/>
  <c r="N75" i="14"/>
  <c r="N285" i="42"/>
  <c r="N250" i="42"/>
  <c r="O117" i="4"/>
  <c r="O394" i="4" s="1"/>
  <c r="O102" i="4"/>
  <c r="O379" i="4" s="1"/>
  <c r="P404" i="4"/>
  <c r="P354" i="4"/>
  <c r="L586" i="46"/>
  <c r="L510" i="46"/>
  <c r="T522" i="46"/>
  <c r="T65" i="14"/>
  <c r="P522" i="46"/>
  <c r="P65" i="14"/>
  <c r="L522" i="46"/>
  <c r="L65" i="14"/>
  <c r="H522" i="46"/>
  <c r="H65" i="14"/>
  <c r="T562" i="46"/>
  <c r="T399" i="14"/>
  <c r="P562" i="46"/>
  <c r="P555" i="46"/>
  <c r="P129" i="14"/>
  <c r="L555" i="46"/>
  <c r="L129" i="14"/>
  <c r="H531" i="46"/>
  <c r="H552" i="46"/>
  <c r="H96" i="14"/>
  <c r="G398" i="14"/>
  <c r="G128" i="14"/>
  <c r="N552" i="46"/>
  <c r="F117" i="4"/>
  <c r="F394" i="4" s="1"/>
  <c r="O353" i="4"/>
  <c r="O39" i="14"/>
  <c r="O405" i="4"/>
  <c r="S406" i="4"/>
  <c r="S9" i="4"/>
  <c r="S360" i="4"/>
  <c r="S358" i="4"/>
  <c r="S40" i="14"/>
  <c r="O373" i="4"/>
  <c r="O73" i="14"/>
  <c r="O342" i="14" s="1"/>
  <c r="K388" i="4"/>
  <c r="K106" i="14"/>
  <c r="K375" i="14" s="1"/>
  <c r="O383" i="4"/>
  <c r="O105" i="14"/>
  <c r="G383" i="4"/>
  <c r="G105" i="14"/>
  <c r="S398" i="14"/>
  <c r="S128" i="14"/>
  <c r="Q522" i="46"/>
  <c r="Q65" i="14"/>
  <c r="I522" i="46"/>
  <c r="I65" i="14"/>
  <c r="Q588" i="46"/>
  <c r="Q511" i="46"/>
  <c r="D52" i="65"/>
  <c r="Q531" i="46"/>
  <c r="Q96" i="14"/>
  <c r="M587" i="46"/>
  <c r="M507" i="46"/>
  <c r="M63" i="14"/>
  <c r="T435" i="44"/>
  <c r="P435" i="44"/>
  <c r="H435" i="44"/>
  <c r="L91" i="14"/>
  <c r="L360" i="14" s="1"/>
  <c r="B33" i="65"/>
  <c r="M91" i="14"/>
  <c r="M360" i="14" s="1"/>
  <c r="I91" i="14"/>
  <c r="I360" i="14" s="1"/>
  <c r="D32" i="65"/>
  <c r="D30" i="65" s="1"/>
  <c r="M90" i="14"/>
  <c r="I57" i="14"/>
  <c r="M285" i="42"/>
  <c r="M250" i="42"/>
  <c r="Q266" i="42"/>
  <c r="Q83" i="42"/>
  <c r="Q273" i="42" s="1"/>
  <c r="L265" i="42"/>
  <c r="L83" i="42"/>
  <c r="L273" i="42" s="1"/>
  <c r="L108" i="14"/>
  <c r="H254" i="42"/>
  <c r="H72" i="42"/>
  <c r="H262" i="42" s="1"/>
  <c r="H75" i="14"/>
  <c r="K265" i="42"/>
  <c r="K108" i="14"/>
  <c r="K83" i="42"/>
  <c r="K273" i="42" s="1"/>
  <c r="T106" i="14"/>
  <c r="T375" i="14" s="1"/>
  <c r="L106" i="14"/>
  <c r="L375" i="14" s="1"/>
  <c r="T7" i="4"/>
  <c r="T405" i="4"/>
  <c r="T352" i="4"/>
  <c r="T87" i="4"/>
  <c r="T39" i="14"/>
  <c r="L382" i="4"/>
  <c r="L117" i="4"/>
  <c r="L394" i="4" s="1"/>
  <c r="L105" i="14"/>
  <c r="H102" i="4"/>
  <c r="H379" i="4" s="1"/>
  <c r="H367" i="4"/>
  <c r="H72" i="14"/>
  <c r="I129" i="14"/>
  <c r="T58" i="14"/>
  <c r="T254" i="42"/>
  <c r="T72" i="42"/>
  <c r="T262" i="42" s="1"/>
  <c r="T75" i="14"/>
  <c r="G254" i="42"/>
  <c r="G75" i="14"/>
  <c r="G72" i="42"/>
  <c r="G262" i="42" s="1"/>
  <c r="I367" i="4"/>
  <c r="I72" i="14"/>
  <c r="I102" i="4"/>
  <c r="I379" i="4" s="1"/>
  <c r="N406" i="4"/>
  <c r="N360" i="4"/>
  <c r="J353" i="4"/>
  <c r="J39" i="14"/>
  <c r="J105" i="14"/>
  <c r="Q405" i="4"/>
  <c r="Q39" i="14"/>
  <c r="Q352" i="4"/>
  <c r="Q87" i="4"/>
  <c r="J406" i="4"/>
  <c r="J360" i="4"/>
  <c r="F404" i="4"/>
  <c r="F354" i="4"/>
  <c r="J73" i="14"/>
  <c r="J342" i="14" s="1"/>
  <c r="F39" i="14"/>
  <c r="M367" i="4"/>
  <c r="M102" i="4"/>
  <c r="M379" i="4" s="1"/>
  <c r="M72" i="14"/>
  <c r="N58" i="14"/>
  <c r="R124" i="14"/>
  <c r="R393" i="14" s="1"/>
  <c r="N124" i="14"/>
  <c r="N393" i="14" s="1"/>
  <c r="J124" i="14"/>
  <c r="J393" i="14" s="1"/>
  <c r="F116" i="44"/>
  <c r="F91" i="14"/>
  <c r="N83" i="42"/>
  <c r="N273" i="42" s="1"/>
  <c r="T285" i="42"/>
  <c r="T250" i="42"/>
  <c r="P283" i="42"/>
  <c r="P249" i="42"/>
  <c r="L283" i="42"/>
  <c r="L249" i="42"/>
  <c r="O83" i="42"/>
  <c r="O273" i="42" s="1"/>
  <c r="O265" i="42"/>
  <c r="O108" i="14"/>
  <c r="R406" i="4"/>
  <c r="R360" i="4"/>
  <c r="N40" i="14"/>
  <c r="N358" i="4"/>
  <c r="F358" i="4"/>
  <c r="F40" i="14"/>
  <c r="S7" i="4"/>
  <c r="R87" i="4"/>
  <c r="P14" i="19"/>
  <c r="P167" i="19" s="1"/>
  <c r="T54" i="19"/>
  <c r="T207" i="19" s="1"/>
  <c r="S24" i="48"/>
  <c r="S89" i="48" s="1"/>
  <c r="L14" i="19"/>
  <c r="L167" i="19" s="1"/>
  <c r="O14" i="19"/>
  <c r="O167" i="19" s="1"/>
  <c r="L54" i="19"/>
  <c r="L207" i="19" s="1"/>
  <c r="K54" i="19"/>
  <c r="K207" i="19" s="1"/>
  <c r="M24" i="48"/>
  <c r="M89" i="48" s="1"/>
  <c r="T24" i="48"/>
  <c r="T89" i="48" s="1"/>
  <c r="S54" i="19"/>
  <c r="S207" i="19" s="1"/>
  <c r="K14" i="19"/>
  <c r="K167" i="19" s="1"/>
  <c r="K13" i="19"/>
  <c r="K166" i="19" s="1"/>
  <c r="R14" i="19"/>
  <c r="R167" i="19" s="1"/>
  <c r="N24" i="48"/>
  <c r="N89" i="48" s="1"/>
  <c r="F24" i="48"/>
  <c r="F89" i="48" s="1"/>
  <c r="I54" i="19"/>
  <c r="I207" i="19" s="1"/>
  <c r="Q80" i="48"/>
  <c r="G13" i="19"/>
  <c r="G166" i="19" s="1"/>
  <c r="S38" i="19"/>
  <c r="S191" i="19" s="1"/>
  <c r="K38" i="19"/>
  <c r="H14" i="48"/>
  <c r="H79" i="48" s="1"/>
  <c r="T15" i="48"/>
  <c r="T81" i="48"/>
  <c r="H14" i="19"/>
  <c r="H167" i="19" s="1"/>
  <c r="H13" i="19"/>
  <c r="H166" i="19" s="1"/>
  <c r="S14" i="48"/>
  <c r="S79" i="48" s="1"/>
  <c r="K14" i="48"/>
  <c r="K79" i="48" s="1"/>
  <c r="H38" i="19"/>
  <c r="H37" i="19" s="1"/>
  <c r="H190" i="19" s="1"/>
  <c r="I14" i="48"/>
  <c r="I79" i="48" s="1"/>
  <c r="I80" i="48"/>
  <c r="W15" i="48"/>
  <c r="L14" i="48"/>
  <c r="L79" i="48" s="1"/>
  <c r="M14" i="48"/>
  <c r="M79" i="48" s="1"/>
  <c r="M80" i="48"/>
  <c r="O37" i="19"/>
  <c r="O190" i="19" s="1"/>
  <c r="M37" i="19"/>
  <c r="M190" i="19" s="1"/>
  <c r="G37" i="19"/>
  <c r="G190" i="19" s="1"/>
  <c r="Q132" i="14"/>
  <c r="Q402" i="14"/>
  <c r="P132" i="14"/>
  <c r="P401" i="14" s="1"/>
  <c r="P402" i="14"/>
  <c r="P52" i="19"/>
  <c r="P205" i="19" s="1"/>
  <c r="N132" i="14"/>
  <c r="N401" i="14" s="1"/>
  <c r="N402" i="14"/>
  <c r="S132" i="14"/>
  <c r="S401" i="14" s="1"/>
  <c r="S402" i="14"/>
  <c r="S99" i="14"/>
  <c r="S368" i="14" s="1"/>
  <c r="S369" i="14"/>
  <c r="Q99" i="14"/>
  <c r="Q368" i="14" s="1"/>
  <c r="Q369" i="14"/>
  <c r="P66" i="14"/>
  <c r="P336" i="14"/>
  <c r="K15" i="19"/>
  <c r="K168" i="19" s="1"/>
  <c r="G15" i="19"/>
  <c r="G168" i="19" s="1"/>
  <c r="S15" i="19"/>
  <c r="S168" i="19" s="1"/>
  <c r="N15" i="19"/>
  <c r="N168" i="19" s="1"/>
  <c r="T15" i="19"/>
  <c r="T168" i="19" s="1"/>
  <c r="J15" i="19"/>
  <c r="J168" i="19" s="1"/>
  <c r="I15" i="19"/>
  <c r="I168" i="19" s="1"/>
  <c r="M15" i="19"/>
  <c r="M168" i="19" s="1"/>
  <c r="L15" i="19"/>
  <c r="L168" i="19" s="1"/>
  <c r="R15" i="19"/>
  <c r="R168" i="19" s="1"/>
  <c r="O15" i="19"/>
  <c r="O168" i="19" s="1"/>
  <c r="F15" i="19"/>
  <c r="F168" i="19" s="1"/>
  <c r="P15" i="19"/>
  <c r="P168" i="19" s="1"/>
  <c r="H15" i="19"/>
  <c r="H168" i="19" s="1"/>
  <c r="T132" i="49"/>
  <c r="T6" i="48"/>
  <c r="W5" i="48"/>
  <c r="O68" i="67" s="1"/>
  <c r="S6" i="48"/>
  <c r="S132" i="49"/>
  <c r="S182" i="47"/>
  <c r="C59" i="65"/>
  <c r="C58" i="65" s="1"/>
  <c r="N47" i="47"/>
  <c r="N177" i="47" s="1"/>
  <c r="P34" i="14"/>
  <c r="P303" i="14" s="1"/>
  <c r="Q55" i="47"/>
  <c r="Q185" i="47" s="1"/>
  <c r="J47" i="47"/>
  <c r="J177" i="47" s="1"/>
  <c r="F41" i="47"/>
  <c r="K133" i="14"/>
  <c r="O53" i="47"/>
  <c r="O183" i="47" s="1"/>
  <c r="W47" i="47"/>
  <c r="G67" i="14"/>
  <c r="F47" i="47"/>
  <c r="F177" i="47" s="1"/>
  <c r="G41" i="47"/>
  <c r="G171" i="47" s="1"/>
  <c r="F67" i="14"/>
  <c r="R170" i="47"/>
  <c r="R67" i="14"/>
  <c r="R41" i="47"/>
  <c r="R55" i="47" s="1"/>
  <c r="R185" i="47" s="1"/>
  <c r="O41" i="47"/>
  <c r="O171" i="47" s="1"/>
  <c r="F174" i="47"/>
  <c r="F100" i="14"/>
  <c r="G53" i="47"/>
  <c r="G183" i="47" s="1"/>
  <c r="G133" i="14"/>
  <c r="K53" i="47"/>
  <c r="K183" i="47" s="1"/>
  <c r="K67" i="14"/>
  <c r="N174" i="47"/>
  <c r="N100" i="14"/>
  <c r="O133" i="14"/>
  <c r="N41" i="47"/>
  <c r="N67" i="14"/>
  <c r="M174" i="47"/>
  <c r="M100" i="14"/>
  <c r="O67" i="14"/>
  <c r="J174" i="47"/>
  <c r="J100" i="14"/>
  <c r="J67" i="14"/>
  <c r="J336" i="14" s="1"/>
  <c r="I174" i="47"/>
  <c r="I100" i="14"/>
  <c r="I47" i="47"/>
  <c r="I177" i="47" s="1"/>
  <c r="O174" i="47"/>
  <c r="O100" i="14"/>
  <c r="O369" i="14" s="1"/>
  <c r="O47" i="47"/>
  <c r="O177" i="47" s="1"/>
  <c r="L180" i="47"/>
  <c r="L53" i="47"/>
  <c r="L183" i="47" s="1"/>
  <c r="L133" i="14"/>
  <c r="H180" i="47"/>
  <c r="H53" i="47"/>
  <c r="H183" i="47" s="1"/>
  <c r="H133" i="14"/>
  <c r="M67" i="14"/>
  <c r="M336" i="14" s="1"/>
  <c r="M170" i="47"/>
  <c r="I171" i="47"/>
  <c r="S41" i="47"/>
  <c r="S170" i="47"/>
  <c r="S67" i="14"/>
  <c r="S336" i="14" s="1"/>
  <c r="T133" i="14"/>
  <c r="T53" i="47"/>
  <c r="T183" i="47" s="1"/>
  <c r="T180" i="47"/>
  <c r="W53" i="47"/>
  <c r="D59" i="65"/>
  <c r="D58" i="65" s="1"/>
  <c r="K174" i="47"/>
  <c r="K100" i="14"/>
  <c r="K369" i="14" s="1"/>
  <c r="K47" i="47"/>
  <c r="K177" i="47" s="1"/>
  <c r="T41" i="47"/>
  <c r="T67" i="14"/>
  <c r="T336" i="14" s="1"/>
  <c r="L41" i="47"/>
  <c r="L67" i="14"/>
  <c r="L336" i="14" s="1"/>
  <c r="H41" i="47"/>
  <c r="H67" i="14"/>
  <c r="H336" i="14" s="1"/>
  <c r="I180" i="47"/>
  <c r="I53" i="47"/>
  <c r="I183" i="47" s="1"/>
  <c r="I133" i="14"/>
  <c r="R182" i="47"/>
  <c r="R133" i="14"/>
  <c r="I170" i="47"/>
  <c r="I67" i="14"/>
  <c r="I336" i="14" s="1"/>
  <c r="M180" i="47"/>
  <c r="M53" i="47"/>
  <c r="M183" i="47" s="1"/>
  <c r="M133" i="14"/>
  <c r="G174" i="47"/>
  <c r="G100" i="14"/>
  <c r="G369" i="14" s="1"/>
  <c r="G47" i="47"/>
  <c r="G177" i="47" s="1"/>
  <c r="R176" i="47"/>
  <c r="R100" i="14"/>
  <c r="R369" i="14" s="1"/>
  <c r="T174" i="47"/>
  <c r="T100" i="14"/>
  <c r="T47" i="47"/>
  <c r="T177" i="47" s="1"/>
  <c r="L47" i="47"/>
  <c r="L177" i="47" s="1"/>
  <c r="L174" i="47"/>
  <c r="L100" i="14"/>
  <c r="H47" i="47"/>
  <c r="H177" i="47" s="1"/>
  <c r="H100" i="14"/>
  <c r="H174" i="47"/>
  <c r="M41" i="47"/>
  <c r="Q34" i="14"/>
  <c r="P55" i="47"/>
  <c r="P185" i="47" s="1"/>
  <c r="J851" i="78"/>
  <c r="I852" i="78" l="1"/>
  <c r="A852" i="78"/>
  <c r="B852" i="78" s="1"/>
  <c r="F851" i="78"/>
  <c r="G851" i="78"/>
  <c r="H851" i="78"/>
  <c r="D851" i="78"/>
  <c r="C851" i="78"/>
  <c r="E851" i="78"/>
  <c r="J272" i="42"/>
  <c r="S6" i="67"/>
  <c r="I187" i="46"/>
  <c r="Q52" i="19"/>
  <c r="Q205" i="19" s="1"/>
  <c r="Z26" i="14"/>
  <c r="O59" i="67"/>
  <c r="I188" i="46"/>
  <c r="AW4" i="67"/>
  <c r="S9" i="67"/>
  <c r="K152" i="44"/>
  <c r="S17" i="67"/>
  <c r="S13" i="67"/>
  <c r="S5" i="67"/>
  <c r="S4" i="67"/>
  <c r="S22" i="67" s="1"/>
  <c r="K479" i="44"/>
  <c r="F25" i="14"/>
  <c r="N58" i="67" s="1"/>
  <c r="BG16" i="67"/>
  <c r="BG7" i="67"/>
  <c r="F360" i="14"/>
  <c r="F13" i="19"/>
  <c r="F166" i="19" s="1"/>
  <c r="H5" i="48"/>
  <c r="CA6" i="67" s="1"/>
  <c r="AW13" i="67"/>
  <c r="AW15" i="67"/>
  <c r="S8" i="67"/>
  <c r="AF16" i="67"/>
  <c r="BG8" i="67"/>
  <c r="BG13" i="67"/>
  <c r="BG11" i="67"/>
  <c r="AW9" i="67"/>
  <c r="AW5" i="67"/>
  <c r="Y4" i="67"/>
  <c r="S16" i="67"/>
  <c r="S24" i="67" s="1"/>
  <c r="AB5" i="48"/>
  <c r="AC5" i="48" s="1"/>
  <c r="AB7" i="14"/>
  <c r="AC7" i="14" s="1"/>
  <c r="AB6" i="48"/>
  <c r="AC6" i="48" s="1"/>
  <c r="Z6" i="48"/>
  <c r="AA6" i="48" s="1"/>
  <c r="S20" i="19"/>
  <c r="S173" i="19" s="1"/>
  <c r="BB21" i="67"/>
  <c r="F174" i="19"/>
  <c r="AW16" i="67"/>
  <c r="F167" i="19"/>
  <c r="AF5" i="67"/>
  <c r="Y14" i="67"/>
  <c r="Y22" i="67" s="1"/>
  <c r="Y8" i="67"/>
  <c r="R24" i="48"/>
  <c r="R89" i="48" s="1"/>
  <c r="R54" i="19"/>
  <c r="R207" i="19" s="1"/>
  <c r="BG5" i="67"/>
  <c r="BG15" i="67"/>
  <c r="Y17" i="67"/>
  <c r="Y9" i="67"/>
  <c r="AF4" i="67"/>
  <c r="Y18" i="67"/>
  <c r="D6" i="65"/>
  <c r="AF12" i="67"/>
  <c r="AF8" i="67"/>
  <c r="Y10" i="67"/>
  <c r="AU14" i="67"/>
  <c r="AW14" i="67" s="1"/>
  <c r="P261" i="42"/>
  <c r="AU18" i="67"/>
  <c r="AW18" i="67" s="1"/>
  <c r="T261" i="42"/>
  <c r="AU7" i="67"/>
  <c r="AW7" i="67" s="1"/>
  <c r="I261" i="42"/>
  <c r="BI4" i="67"/>
  <c r="F176" i="19"/>
  <c r="BH15" i="67"/>
  <c r="Q175" i="19"/>
  <c r="BH8" i="67"/>
  <c r="J175" i="19"/>
  <c r="BI8" i="67"/>
  <c r="J176" i="19"/>
  <c r="AF14" i="67"/>
  <c r="AV11" i="67"/>
  <c r="AW11" i="67" s="1"/>
  <c r="M272" i="42"/>
  <c r="W68" i="19"/>
  <c r="W63" i="19" s="1"/>
  <c r="W103" i="14"/>
  <c r="Y12" i="67"/>
  <c r="S18" i="67"/>
  <c r="AF9" i="67"/>
  <c r="BT21" i="67"/>
  <c r="CA21" i="67"/>
  <c r="BI9" i="67"/>
  <c r="K176" i="19"/>
  <c r="BH5" i="67"/>
  <c r="G175" i="19"/>
  <c r="BH12" i="67"/>
  <c r="N175" i="19"/>
  <c r="BG12" i="67"/>
  <c r="Y16" i="67"/>
  <c r="AF13" i="67"/>
  <c r="Y6" i="67"/>
  <c r="BY21" i="67"/>
  <c r="W38" i="19"/>
  <c r="AU10" i="67"/>
  <c r="AW10" i="67" s="1"/>
  <c r="L261" i="42"/>
  <c r="AU8" i="67"/>
  <c r="AW8" i="67" s="1"/>
  <c r="J261" i="42"/>
  <c r="AU6" i="67"/>
  <c r="AW6" i="67" s="1"/>
  <c r="H261" i="42"/>
  <c r="BI5" i="67"/>
  <c r="G176" i="19"/>
  <c r="BH16" i="67"/>
  <c r="R175" i="19"/>
  <c r="BH9" i="67"/>
  <c r="K175" i="19"/>
  <c r="BI16" i="67"/>
  <c r="R176" i="19"/>
  <c r="AV12" i="67"/>
  <c r="N272" i="42"/>
  <c r="BH17" i="67"/>
  <c r="S175" i="19"/>
  <c r="S10" i="67"/>
  <c r="AF18" i="67"/>
  <c r="Y5" i="67"/>
  <c r="Y13" i="67"/>
  <c r="F171" i="47"/>
  <c r="F55" i="47"/>
  <c r="F185" i="47" s="1"/>
  <c r="AU12" i="67"/>
  <c r="N261" i="42"/>
  <c r="BI13" i="67"/>
  <c r="O176" i="19"/>
  <c r="BH7" i="67"/>
  <c r="I175" i="19"/>
  <c r="BH4" i="67"/>
  <c r="F175" i="19"/>
  <c r="BI17" i="67"/>
  <c r="S176" i="19"/>
  <c r="BH11" i="67"/>
  <c r="M175" i="19"/>
  <c r="BG9" i="67"/>
  <c r="BI15" i="67"/>
  <c r="Q176" i="19"/>
  <c r="S12" i="67"/>
  <c r="AF17" i="67"/>
  <c r="S14" i="67"/>
  <c r="AF6" i="67"/>
  <c r="AF10" i="67"/>
  <c r="J13" i="19"/>
  <c r="J166" i="19" s="1"/>
  <c r="I11" i="65"/>
  <c r="AW19" i="67"/>
  <c r="S328" i="14"/>
  <c r="O152" i="44"/>
  <c r="J20" i="19"/>
  <c r="J173" i="19" s="1"/>
  <c r="G20" i="19"/>
  <c r="G173" i="19" s="1"/>
  <c r="M20" i="19"/>
  <c r="M173" i="19" s="1"/>
  <c r="O20" i="19"/>
  <c r="O173" i="19" s="1"/>
  <c r="I20" i="19"/>
  <c r="I173" i="19" s="1"/>
  <c r="F20" i="19"/>
  <c r="K20" i="19"/>
  <c r="K173" i="19" s="1"/>
  <c r="N20" i="19"/>
  <c r="N173" i="19" s="1"/>
  <c r="R20" i="19"/>
  <c r="R173" i="19" s="1"/>
  <c r="Q20" i="19"/>
  <c r="Q173" i="19" s="1"/>
  <c r="I53" i="65"/>
  <c r="U333" i="14"/>
  <c r="U31" i="14"/>
  <c r="U62" i="14"/>
  <c r="U30" i="14"/>
  <c r="BO19" i="67" s="1"/>
  <c r="U332" i="14"/>
  <c r="U397" i="14"/>
  <c r="U398" i="14"/>
  <c r="U364" i="14"/>
  <c r="U366" i="14"/>
  <c r="U32" i="14"/>
  <c r="U334" i="14"/>
  <c r="B59" i="65"/>
  <c r="U369" i="14"/>
  <c r="U368" i="14"/>
  <c r="U34" i="14"/>
  <c r="U336" i="14"/>
  <c r="U401" i="14"/>
  <c r="AZ17" i="67"/>
  <c r="G53" i="19"/>
  <c r="G206" i="19" s="1"/>
  <c r="I68" i="65"/>
  <c r="B67" i="65"/>
  <c r="J70" i="48"/>
  <c r="CA8" i="67"/>
  <c r="BT8" i="67"/>
  <c r="J4" i="48"/>
  <c r="J69" i="48" s="1"/>
  <c r="G12" i="19"/>
  <c r="G165" i="19" s="1"/>
  <c r="T80" i="48"/>
  <c r="BY18" i="67"/>
  <c r="CA14" i="67"/>
  <c r="BT14" i="67"/>
  <c r="CA15" i="67"/>
  <c r="BT15" i="67"/>
  <c r="I70" i="48"/>
  <c r="CA7" i="67"/>
  <c r="BT7" i="67"/>
  <c r="P80" i="48"/>
  <c r="BY14" i="67"/>
  <c r="W14" i="48"/>
  <c r="BT6" i="67"/>
  <c r="I37" i="19"/>
  <c r="I190" i="19" s="1"/>
  <c r="L4" i="48"/>
  <c r="L69" i="48" s="1"/>
  <c r="CA10" i="67"/>
  <c r="BT10" i="67"/>
  <c r="N80" i="48"/>
  <c r="BY12" i="67"/>
  <c r="F80" i="48"/>
  <c r="BY4" i="67"/>
  <c r="Q14" i="48"/>
  <c r="Q79" i="48" s="1"/>
  <c r="BY15" i="67"/>
  <c r="K300" i="14"/>
  <c r="BP9" i="67"/>
  <c r="C55" i="65"/>
  <c r="C54" i="65" s="1"/>
  <c r="C51" i="65" s="1"/>
  <c r="S300" i="14"/>
  <c r="BP17" i="67"/>
  <c r="B7" i="65"/>
  <c r="I8" i="65"/>
  <c r="S301" i="14"/>
  <c r="BQ17" i="67"/>
  <c r="C33" i="65"/>
  <c r="C29" i="65" s="1"/>
  <c r="H293" i="14"/>
  <c r="AZ6" i="67"/>
  <c r="D33" i="65"/>
  <c r="D29" i="65" s="1"/>
  <c r="O293" i="14"/>
  <c r="AZ13" i="67"/>
  <c r="K293" i="14"/>
  <c r="AZ9" i="67"/>
  <c r="B58" i="65"/>
  <c r="I58" i="65" s="1"/>
  <c r="I59" i="65"/>
  <c r="B30" i="65"/>
  <c r="I32" i="65"/>
  <c r="I52" i="65"/>
  <c r="K301" i="14"/>
  <c r="BQ9" i="67"/>
  <c r="G293" i="14"/>
  <c r="AZ5" i="67"/>
  <c r="B54" i="65"/>
  <c r="G301" i="14"/>
  <c r="BQ5" i="67"/>
  <c r="G300" i="14"/>
  <c r="BP5" i="67"/>
  <c r="D55" i="65"/>
  <c r="D54" i="65" s="1"/>
  <c r="D51" i="65" s="1"/>
  <c r="L37" i="19"/>
  <c r="L190" i="19" s="1"/>
  <c r="J53" i="19"/>
  <c r="J206" i="19" s="1"/>
  <c r="Q65" i="19"/>
  <c r="Q218" i="19" s="1"/>
  <c r="N53" i="19"/>
  <c r="N206" i="19" s="1"/>
  <c r="S53" i="19"/>
  <c r="S206" i="19" s="1"/>
  <c r="M53" i="19"/>
  <c r="M206" i="19" s="1"/>
  <c r="M12" i="19"/>
  <c r="M165" i="19" s="1"/>
  <c r="Q38" i="19"/>
  <c r="Q191" i="19" s="1"/>
  <c r="P38" i="19"/>
  <c r="P191" i="19" s="1"/>
  <c r="P14" i="48"/>
  <c r="P79" i="48" s="1"/>
  <c r="J37" i="19"/>
  <c r="J190" i="19" s="1"/>
  <c r="K12" i="19"/>
  <c r="K165" i="19" s="1"/>
  <c r="H12" i="19"/>
  <c r="H165" i="19" s="1"/>
  <c r="H191" i="19"/>
  <c r="F53" i="19"/>
  <c r="F206" i="19" s="1"/>
  <c r="H53" i="19"/>
  <c r="H206" i="19" s="1"/>
  <c r="F38" i="19"/>
  <c r="F191" i="19" s="1"/>
  <c r="F14" i="48"/>
  <c r="F79" i="48" s="1"/>
  <c r="N14" i="48"/>
  <c r="N79" i="48" s="1"/>
  <c r="O53" i="19"/>
  <c r="O206" i="19" s="1"/>
  <c r="O12" i="19"/>
  <c r="O165" i="19" s="1"/>
  <c r="N38" i="19"/>
  <c r="P90" i="48"/>
  <c r="P24" i="48"/>
  <c r="P89" i="48" s="1"/>
  <c r="P54" i="19"/>
  <c r="T38" i="19"/>
  <c r="T191" i="19" s="1"/>
  <c r="J12" i="19"/>
  <c r="J165" i="19" s="1"/>
  <c r="I53" i="19"/>
  <c r="I206" i="19" s="1"/>
  <c r="I4" i="48"/>
  <c r="I69" i="48" s="1"/>
  <c r="R71" i="48"/>
  <c r="R5" i="48"/>
  <c r="J402" i="14"/>
  <c r="S358" i="14"/>
  <c r="O325" i="14"/>
  <c r="K325" i="14"/>
  <c r="O50" i="19"/>
  <c r="O203" i="19" s="1"/>
  <c r="R361" i="14"/>
  <c r="R26" i="14"/>
  <c r="Q361" i="14"/>
  <c r="Q26" i="14"/>
  <c r="M361" i="14"/>
  <c r="M26" i="14"/>
  <c r="I361" i="14"/>
  <c r="I26" i="14"/>
  <c r="M377" i="14"/>
  <c r="M65" i="19"/>
  <c r="M218" i="19" s="1"/>
  <c r="P68" i="19"/>
  <c r="P221" i="19" s="1"/>
  <c r="F402" i="14"/>
  <c r="S26" i="14"/>
  <c r="T89" i="14"/>
  <c r="T50" i="19" s="1"/>
  <c r="T203" i="19" s="1"/>
  <c r="H89" i="14"/>
  <c r="H358" i="14" s="1"/>
  <c r="L12" i="19"/>
  <c r="L165" i="19" s="1"/>
  <c r="L70" i="48"/>
  <c r="N309" i="14"/>
  <c r="N7" i="14"/>
  <c r="N276" i="14" s="1"/>
  <c r="M341" i="14"/>
  <c r="M71" i="14"/>
  <c r="M62" i="14"/>
  <c r="M30" i="14"/>
  <c r="BO11" i="67" s="1"/>
  <c r="M332" i="14"/>
  <c r="J528" i="46"/>
  <c r="J182" i="46"/>
  <c r="J578" i="46" s="1"/>
  <c r="R528" i="46"/>
  <c r="R182" i="46"/>
  <c r="R578" i="46" s="1"/>
  <c r="L152" i="44"/>
  <c r="K344" i="14"/>
  <c r="K49" i="19"/>
  <c r="K202" i="19" s="1"/>
  <c r="K119" i="4"/>
  <c r="K396" i="4" s="1"/>
  <c r="K364" i="4"/>
  <c r="L341" i="14"/>
  <c r="L71" i="14"/>
  <c r="F309" i="14"/>
  <c r="F7" i="14"/>
  <c r="Q364" i="4"/>
  <c r="Q119" i="4"/>
  <c r="Q396" i="4" s="1"/>
  <c r="J104" i="14"/>
  <c r="J374" i="14"/>
  <c r="H341" i="14"/>
  <c r="H71" i="14"/>
  <c r="H344" i="14"/>
  <c r="H49" i="19"/>
  <c r="H202" i="19" s="1"/>
  <c r="I152" i="44"/>
  <c r="W25" i="14"/>
  <c r="Z25" i="14" s="1"/>
  <c r="T26" i="14"/>
  <c r="T328" i="14"/>
  <c r="M528" i="46"/>
  <c r="M182" i="46"/>
  <c r="M578" i="46" s="1"/>
  <c r="Q365" i="14"/>
  <c r="Q95" i="14"/>
  <c r="I32" i="14"/>
  <c r="I334" i="14"/>
  <c r="G104" i="14"/>
  <c r="G374" i="14"/>
  <c r="S309" i="14"/>
  <c r="S7" i="14"/>
  <c r="S276" i="14" s="1"/>
  <c r="L398" i="14"/>
  <c r="L128" i="14"/>
  <c r="L334" i="14"/>
  <c r="L32" i="14"/>
  <c r="T334" i="14"/>
  <c r="T32" i="14"/>
  <c r="F398" i="14"/>
  <c r="F128" i="14"/>
  <c r="N528" i="46"/>
  <c r="N182" i="46"/>
  <c r="N578" i="46" s="1"/>
  <c r="P7" i="14"/>
  <c r="P276" i="14" s="1"/>
  <c r="P309" i="14"/>
  <c r="G332" i="14"/>
  <c r="G62" i="14"/>
  <c r="G30" i="14"/>
  <c r="BO5" i="67" s="1"/>
  <c r="O333" i="14"/>
  <c r="O31" i="14"/>
  <c r="F327" i="14"/>
  <c r="R308" i="14"/>
  <c r="R38" i="14"/>
  <c r="R6" i="14"/>
  <c r="P377" i="14"/>
  <c r="P65" i="19"/>
  <c r="P218" i="19" s="1"/>
  <c r="M56" i="14"/>
  <c r="M326" i="14"/>
  <c r="M24" i="14"/>
  <c r="AZ11" i="67" s="1"/>
  <c r="Q359" i="14"/>
  <c r="Q89" i="14"/>
  <c r="M327" i="14"/>
  <c r="M25" i="14"/>
  <c r="M251" i="42"/>
  <c r="M85" i="42"/>
  <c r="M275" i="42" s="1"/>
  <c r="M42" i="14"/>
  <c r="H332" i="14"/>
  <c r="H30" i="14"/>
  <c r="BO6" i="67" s="1"/>
  <c r="H62" i="14"/>
  <c r="L365" i="14"/>
  <c r="L95" i="14"/>
  <c r="N251" i="42"/>
  <c r="N85" i="42"/>
  <c r="N275" i="42" s="1"/>
  <c r="N42" i="14"/>
  <c r="F365" i="14"/>
  <c r="F95" i="14"/>
  <c r="F333" i="14"/>
  <c r="F31" i="14"/>
  <c r="N64" i="67" s="1"/>
  <c r="N398" i="14"/>
  <c r="N128" i="14"/>
  <c r="K528" i="46"/>
  <c r="K182" i="46"/>
  <c r="K578" i="46" s="1"/>
  <c r="Q70" i="48"/>
  <c r="Q4" i="48"/>
  <c r="Q69" i="48" s="1"/>
  <c r="G5" i="48"/>
  <c r="G71" i="48"/>
  <c r="F341" i="14"/>
  <c r="F71" i="14"/>
  <c r="Q374" i="14"/>
  <c r="Q104" i="14"/>
  <c r="N65" i="19"/>
  <c r="N218" i="19" s="1"/>
  <c r="N377" i="14"/>
  <c r="I392" i="14"/>
  <c r="I122" i="14"/>
  <c r="S374" i="14"/>
  <c r="S104" i="14"/>
  <c r="O119" i="4"/>
  <c r="O396" i="4" s="1"/>
  <c r="O364" i="4"/>
  <c r="S33" i="19"/>
  <c r="S311" i="14"/>
  <c r="S9" i="14"/>
  <c r="S278" i="14" s="1"/>
  <c r="F328" i="14"/>
  <c r="F26" i="14"/>
  <c r="N59" i="67" s="1"/>
  <c r="N38" i="14"/>
  <c r="R9" i="14"/>
  <c r="R278" i="14" s="1"/>
  <c r="R311" i="14"/>
  <c r="R33" i="19"/>
  <c r="K251" i="42"/>
  <c r="K42" i="14"/>
  <c r="K85" i="42"/>
  <c r="K275" i="42" s="1"/>
  <c r="I31" i="14"/>
  <c r="I333" i="14"/>
  <c r="H398" i="14"/>
  <c r="H128" i="14"/>
  <c r="F528" i="46"/>
  <c r="F182" i="46"/>
  <c r="F578" i="46" s="1"/>
  <c r="L7" i="14"/>
  <c r="L276" i="14" s="1"/>
  <c r="L309" i="14"/>
  <c r="S528" i="46"/>
  <c r="S182" i="46"/>
  <c r="S578" i="46" s="1"/>
  <c r="M308" i="14"/>
  <c r="M38" i="14"/>
  <c r="M6" i="14"/>
  <c r="K5" i="48"/>
  <c r="K71" i="48"/>
  <c r="R341" i="14"/>
  <c r="R71" i="14"/>
  <c r="F152" i="44"/>
  <c r="Q341" i="14"/>
  <c r="Q71" i="14"/>
  <c r="S38" i="14"/>
  <c r="P119" i="4"/>
  <c r="P396" i="4" s="1"/>
  <c r="P364" i="4"/>
  <c r="T182" i="46"/>
  <c r="T578" i="46" s="1"/>
  <c r="T528" i="46"/>
  <c r="K361" i="14"/>
  <c r="K26" i="14"/>
  <c r="G251" i="42"/>
  <c r="G42" i="14"/>
  <c r="G85" i="42"/>
  <c r="G275" i="42" s="1"/>
  <c r="R152" i="44"/>
  <c r="N104" i="14"/>
  <c r="N374" i="14"/>
  <c r="L38" i="14"/>
  <c r="L6" i="14"/>
  <c r="L308" i="14"/>
  <c r="L85" i="42"/>
  <c r="L275" i="42" s="1"/>
  <c r="L251" i="42"/>
  <c r="L42" i="14"/>
  <c r="W62" i="14"/>
  <c r="W35" i="19" s="1"/>
  <c r="W9" i="19" s="1"/>
  <c r="W30" i="14"/>
  <c r="H333" i="14"/>
  <c r="H31" i="14"/>
  <c r="N6" i="14"/>
  <c r="S68" i="19"/>
  <c r="S221" i="19" s="1"/>
  <c r="N68" i="19"/>
  <c r="N221" i="19" s="1"/>
  <c r="Q335" i="14"/>
  <c r="R364" i="4"/>
  <c r="R119" i="4"/>
  <c r="R396" i="4" s="1"/>
  <c r="N327" i="14"/>
  <c r="N25" i="14"/>
  <c r="J308" i="14"/>
  <c r="J38" i="14"/>
  <c r="J6" i="14"/>
  <c r="G49" i="19"/>
  <c r="G202" i="19" s="1"/>
  <c r="G344" i="14"/>
  <c r="S67" i="19"/>
  <c r="S220" i="19" s="1"/>
  <c r="S397" i="14"/>
  <c r="L528" i="46"/>
  <c r="L182" i="46"/>
  <c r="L578" i="46" s="1"/>
  <c r="H365" i="14"/>
  <c r="H95" i="14"/>
  <c r="L24" i="14"/>
  <c r="AZ10" i="67" s="1"/>
  <c r="L326" i="14"/>
  <c r="L56" i="14"/>
  <c r="G152" i="44"/>
  <c r="G528" i="46"/>
  <c r="G182" i="46"/>
  <c r="G578" i="46" s="1"/>
  <c r="Q24" i="48"/>
  <c r="Q89" i="48" s="1"/>
  <c r="Q90" i="48"/>
  <c r="Q54" i="19"/>
  <c r="F104" i="14"/>
  <c r="F374" i="14"/>
  <c r="O49" i="19"/>
  <c r="O202" i="19" s="1"/>
  <c r="O344" i="14"/>
  <c r="R359" i="14"/>
  <c r="R89" i="14"/>
  <c r="W38" i="14"/>
  <c r="W32" i="19" s="1"/>
  <c r="W6" i="14"/>
  <c r="O52" i="67" s="1"/>
  <c r="G358" i="14"/>
  <c r="G50" i="19"/>
  <c r="G203" i="19" s="1"/>
  <c r="S51" i="19"/>
  <c r="S204" i="19" s="1"/>
  <c r="S364" i="14"/>
  <c r="W71" i="14"/>
  <c r="W48" i="19" s="1"/>
  <c r="W47" i="19" s="1"/>
  <c r="N341" i="14"/>
  <c r="N71" i="14"/>
  <c r="P374" i="14"/>
  <c r="P104" i="14"/>
  <c r="J309" i="14"/>
  <c r="J7" i="14"/>
  <c r="J276" i="14" s="1"/>
  <c r="L344" i="14"/>
  <c r="L49" i="19"/>
  <c r="L202" i="19" s="1"/>
  <c r="G341" i="14"/>
  <c r="G71" i="14"/>
  <c r="O309" i="14"/>
  <c r="O7" i="14"/>
  <c r="O276" i="14" s="1"/>
  <c r="L332" i="14"/>
  <c r="L30" i="14"/>
  <c r="BO10" i="67" s="1"/>
  <c r="L62" i="14"/>
  <c r="T392" i="14"/>
  <c r="T122" i="14"/>
  <c r="T24" i="14"/>
  <c r="AZ18" i="67" s="1"/>
  <c r="K393" i="14"/>
  <c r="K122" i="14"/>
  <c r="S119" i="4"/>
  <c r="S396" i="4" s="1"/>
  <c r="N326" i="14"/>
  <c r="N56" i="14"/>
  <c r="N24" i="14"/>
  <c r="AZ12" i="67" s="1"/>
  <c r="R327" i="14"/>
  <c r="R25" i="14"/>
  <c r="P341" i="14"/>
  <c r="P71" i="14"/>
  <c r="Q326" i="14"/>
  <c r="Q56" i="14"/>
  <c r="Q24" i="14"/>
  <c r="AZ15" i="67" s="1"/>
  <c r="P332" i="14"/>
  <c r="P62" i="14"/>
  <c r="P30" i="14"/>
  <c r="BO14" i="67" s="1"/>
  <c r="J326" i="14"/>
  <c r="J24" i="14"/>
  <c r="AZ8" i="67" s="1"/>
  <c r="J56" i="14"/>
  <c r="H56" i="14"/>
  <c r="H25" i="14"/>
  <c r="H327" i="14"/>
  <c r="I528" i="46"/>
  <c r="I182" i="46"/>
  <c r="I578" i="46" s="1"/>
  <c r="Q398" i="14"/>
  <c r="Q128" i="14"/>
  <c r="S393" i="14"/>
  <c r="S25" i="14"/>
  <c r="BA17" i="67" s="1"/>
  <c r="S122" i="14"/>
  <c r="M364" i="4"/>
  <c r="M119" i="4"/>
  <c r="M396" i="4" s="1"/>
  <c r="J49" i="19"/>
  <c r="J202" i="19" s="1"/>
  <c r="J344" i="14"/>
  <c r="O332" i="14"/>
  <c r="O62" i="14"/>
  <c r="O30" i="14"/>
  <c r="BO13" i="67" s="1"/>
  <c r="N71" i="48"/>
  <c r="N5" i="48"/>
  <c r="N122" i="14"/>
  <c r="T377" i="14"/>
  <c r="T65" i="19"/>
  <c r="T218" i="19" s="1"/>
  <c r="P85" i="42"/>
  <c r="P275" i="42" s="1"/>
  <c r="P42" i="14"/>
  <c r="P251" i="42"/>
  <c r="L26" i="14"/>
  <c r="L328" i="14"/>
  <c r="G308" i="14"/>
  <c r="G38" i="14"/>
  <c r="G6" i="14"/>
  <c r="O394" i="14"/>
  <c r="O26" i="14"/>
  <c r="G328" i="14"/>
  <c r="G26" i="14"/>
  <c r="N334" i="14"/>
  <c r="N32" i="14"/>
  <c r="O334" i="14"/>
  <c r="O32" i="14"/>
  <c r="O5" i="48"/>
  <c r="O71" i="48"/>
  <c r="I364" i="4"/>
  <c r="I119" i="4"/>
  <c r="I396" i="4" s="1"/>
  <c r="N119" i="4"/>
  <c r="N396" i="4" s="1"/>
  <c r="L119" i="4"/>
  <c r="L396" i="4" s="1"/>
  <c r="L364" i="4"/>
  <c r="T374" i="14"/>
  <c r="T104" i="14"/>
  <c r="S341" i="14"/>
  <c r="S71" i="14"/>
  <c r="S6" i="14"/>
  <c r="S152" i="44"/>
  <c r="R104" i="14"/>
  <c r="R191" i="19"/>
  <c r="R37" i="19"/>
  <c r="R190" i="19" s="1"/>
  <c r="L374" i="14"/>
  <c r="L104" i="14"/>
  <c r="Q32" i="14"/>
  <c r="Q334" i="14"/>
  <c r="G67" i="19"/>
  <c r="G220" i="19" s="1"/>
  <c r="G397" i="14"/>
  <c r="P152" i="44"/>
  <c r="H119" i="4"/>
  <c r="H396" i="4" s="1"/>
  <c r="H364" i="4"/>
  <c r="T53" i="19"/>
  <c r="T206" i="19" s="1"/>
  <c r="L53" i="19"/>
  <c r="L206" i="19" s="1"/>
  <c r="I12" i="19"/>
  <c r="I165" i="19" s="1"/>
  <c r="O377" i="14"/>
  <c r="O65" i="19"/>
  <c r="O218" i="19" s="1"/>
  <c r="F308" i="14"/>
  <c r="F38" i="14"/>
  <c r="F6" i="14"/>
  <c r="N52" i="67" s="1"/>
  <c r="Q308" i="14"/>
  <c r="Q38" i="14"/>
  <c r="Q6" i="14"/>
  <c r="I341" i="14"/>
  <c r="I71" i="14"/>
  <c r="T56" i="14"/>
  <c r="T25" i="14"/>
  <c r="T327" i="14"/>
  <c r="T38" i="14"/>
  <c r="T308" i="14"/>
  <c r="T6" i="14"/>
  <c r="K377" i="14"/>
  <c r="K65" i="19"/>
  <c r="K218" i="19" s="1"/>
  <c r="I24" i="14"/>
  <c r="AZ7" i="67" s="1"/>
  <c r="I56" i="14"/>
  <c r="I326" i="14"/>
  <c r="M359" i="14"/>
  <c r="M89" i="14"/>
  <c r="H26" i="14"/>
  <c r="H328" i="14"/>
  <c r="P26" i="14"/>
  <c r="P328" i="14"/>
  <c r="O104" i="14"/>
  <c r="O374" i="14"/>
  <c r="O38" i="14"/>
  <c r="O6" i="14"/>
  <c r="O308" i="14"/>
  <c r="H334" i="14"/>
  <c r="H32" i="14"/>
  <c r="P334" i="14"/>
  <c r="P32" i="14"/>
  <c r="N49" i="19"/>
  <c r="N202" i="19" s="1"/>
  <c r="N344" i="14"/>
  <c r="I377" i="14"/>
  <c r="I65" i="19"/>
  <c r="I218" i="19" s="1"/>
  <c r="R332" i="14"/>
  <c r="R62" i="14"/>
  <c r="R30" i="14"/>
  <c r="BO16" i="67" s="1"/>
  <c r="J333" i="14"/>
  <c r="J31" i="14"/>
  <c r="N332" i="14"/>
  <c r="N62" i="14"/>
  <c r="N30" i="14"/>
  <c r="BO12" i="67" s="1"/>
  <c r="R333" i="14"/>
  <c r="R31" i="14"/>
  <c r="G393" i="14"/>
  <c r="G122" i="14"/>
  <c r="O398" i="14"/>
  <c r="O128" i="14"/>
  <c r="F392" i="14"/>
  <c r="F122" i="14"/>
  <c r="F33" i="19"/>
  <c r="F311" i="14"/>
  <c r="F9" i="14"/>
  <c r="T85" i="42"/>
  <c r="T275" i="42" s="1"/>
  <c r="T251" i="42"/>
  <c r="T42" i="14"/>
  <c r="H38" i="14"/>
  <c r="H6" i="14"/>
  <c r="H308" i="14"/>
  <c r="H85" i="42"/>
  <c r="H275" i="42" s="1"/>
  <c r="H251" i="42"/>
  <c r="H42" i="14"/>
  <c r="M152" i="44"/>
  <c r="I327" i="14"/>
  <c r="I25" i="14"/>
  <c r="Q327" i="14"/>
  <c r="Q25" i="14"/>
  <c r="H528" i="46"/>
  <c r="H182" i="46"/>
  <c r="H578" i="46" s="1"/>
  <c r="T398" i="14"/>
  <c r="T128" i="14"/>
  <c r="I251" i="42"/>
  <c r="I85" i="42"/>
  <c r="I275" i="42" s="1"/>
  <c r="I42" i="14"/>
  <c r="J361" i="14"/>
  <c r="J26" i="14"/>
  <c r="R398" i="14"/>
  <c r="R128" i="14"/>
  <c r="J332" i="14"/>
  <c r="J62" i="14"/>
  <c r="J30" i="14"/>
  <c r="BO8" i="67" s="1"/>
  <c r="F334" i="14"/>
  <c r="F32" i="14"/>
  <c r="N65" i="67" s="1"/>
  <c r="J85" i="42"/>
  <c r="J275" i="42" s="1"/>
  <c r="J251" i="42"/>
  <c r="J42" i="14"/>
  <c r="L392" i="14"/>
  <c r="L122" i="14"/>
  <c r="P4" i="48"/>
  <c r="P69" i="48" s="1"/>
  <c r="P70" i="48"/>
  <c r="F71" i="48"/>
  <c r="F5" i="48"/>
  <c r="F364" i="4"/>
  <c r="F119" i="4"/>
  <c r="F396" i="4" s="1"/>
  <c r="F359" i="14"/>
  <c r="F89" i="14"/>
  <c r="N152" i="44"/>
  <c r="K397" i="14"/>
  <c r="K67" i="19"/>
  <c r="K220" i="19" s="1"/>
  <c r="P182" i="46"/>
  <c r="P578" i="46" s="1"/>
  <c r="P528" i="46"/>
  <c r="N394" i="14"/>
  <c r="N26" i="14"/>
  <c r="J334" i="14"/>
  <c r="J32" i="14"/>
  <c r="H7" i="14"/>
  <c r="H276" i="14" s="1"/>
  <c r="H309" i="14"/>
  <c r="O393" i="14"/>
  <c r="O25" i="14"/>
  <c r="BA13" i="67" s="1"/>
  <c r="O122" i="14"/>
  <c r="M71" i="48"/>
  <c r="M5" i="48"/>
  <c r="R392" i="14"/>
  <c r="R122" i="14"/>
  <c r="J152" i="44"/>
  <c r="S325" i="14"/>
  <c r="S34" i="19"/>
  <c r="T341" i="14"/>
  <c r="T71" i="14"/>
  <c r="B15" i="65"/>
  <c r="I62" i="14"/>
  <c r="I30" i="14"/>
  <c r="BO7" i="67" s="1"/>
  <c r="I332" i="14"/>
  <c r="M333" i="14"/>
  <c r="M31" i="14"/>
  <c r="K341" i="14"/>
  <c r="K71" i="14"/>
  <c r="K6" i="14"/>
  <c r="F332" i="14"/>
  <c r="F30" i="14"/>
  <c r="F62" i="14"/>
  <c r="N365" i="14"/>
  <c r="N95" i="14"/>
  <c r="H392" i="14"/>
  <c r="H122" i="14"/>
  <c r="K360" i="14"/>
  <c r="K89" i="14"/>
  <c r="K25" i="14"/>
  <c r="BA9" i="67" s="1"/>
  <c r="Q62" i="14"/>
  <c r="Q30" i="14"/>
  <c r="BO15" i="67" s="1"/>
  <c r="Q332" i="14"/>
  <c r="K374" i="14"/>
  <c r="K104" i="14"/>
  <c r="K309" i="14"/>
  <c r="K7" i="14"/>
  <c r="K276" i="14" s="1"/>
  <c r="T152" i="44"/>
  <c r="T333" i="14"/>
  <c r="T31" i="14"/>
  <c r="R334" i="14"/>
  <c r="R32" i="14"/>
  <c r="N333" i="14"/>
  <c r="N31" i="14"/>
  <c r="O528" i="46"/>
  <c r="O182" i="46"/>
  <c r="O578" i="46" s="1"/>
  <c r="F326" i="14"/>
  <c r="F24" i="14"/>
  <c r="F56" i="14"/>
  <c r="N359" i="14"/>
  <c r="N89" i="14"/>
  <c r="I359" i="14"/>
  <c r="I89" i="14"/>
  <c r="M392" i="14"/>
  <c r="M122" i="14"/>
  <c r="Q31" i="14"/>
  <c r="Q333" i="14"/>
  <c r="M32" i="14"/>
  <c r="M334" i="14"/>
  <c r="K51" i="19"/>
  <c r="K204" i="19" s="1"/>
  <c r="K364" i="14"/>
  <c r="L333" i="14"/>
  <c r="L31" i="14"/>
  <c r="P392" i="14"/>
  <c r="P122" i="14"/>
  <c r="P24" i="14"/>
  <c r="AZ14" i="67" s="1"/>
  <c r="O251" i="42"/>
  <c r="O85" i="42"/>
  <c r="O275" i="42" s="1"/>
  <c r="O42" i="14"/>
  <c r="J327" i="14"/>
  <c r="J25" i="14"/>
  <c r="I308" i="14"/>
  <c r="I38" i="14"/>
  <c r="I6" i="14"/>
  <c r="Q251" i="42"/>
  <c r="Q85" i="42"/>
  <c r="Q275" i="42" s="1"/>
  <c r="Q42" i="14"/>
  <c r="I365" i="14"/>
  <c r="I95" i="14"/>
  <c r="T332" i="14"/>
  <c r="T62" i="14"/>
  <c r="T30" i="14"/>
  <c r="BO18" i="67" s="1"/>
  <c r="T344" i="14"/>
  <c r="T49" i="19"/>
  <c r="T202" i="19" s="1"/>
  <c r="I398" i="14"/>
  <c r="I128" i="14"/>
  <c r="T119" i="4"/>
  <c r="T396" i="4" s="1"/>
  <c r="T364" i="4"/>
  <c r="L377" i="14"/>
  <c r="L65" i="19"/>
  <c r="L218" i="19" s="1"/>
  <c r="P398" i="14"/>
  <c r="P128" i="14"/>
  <c r="J398" i="14"/>
  <c r="J128" i="14"/>
  <c r="H4" i="48"/>
  <c r="H69" i="48" s="1"/>
  <c r="H70" i="48"/>
  <c r="W32" i="14"/>
  <c r="G364" i="14"/>
  <c r="G51" i="19"/>
  <c r="G204" i="19" s="1"/>
  <c r="O341" i="14"/>
  <c r="O71" i="14"/>
  <c r="P365" i="14"/>
  <c r="P95" i="14"/>
  <c r="J365" i="14"/>
  <c r="J95" i="14"/>
  <c r="T309" i="14"/>
  <c r="T7" i="14"/>
  <c r="T276" i="14" s="1"/>
  <c r="J65" i="19"/>
  <c r="J218" i="19" s="1"/>
  <c r="J377" i="14"/>
  <c r="L359" i="14"/>
  <c r="L89" i="14"/>
  <c r="K62" i="14"/>
  <c r="K30" i="14"/>
  <c r="BO9" i="67" s="1"/>
  <c r="K332" i="14"/>
  <c r="O365" i="14"/>
  <c r="O95" i="14"/>
  <c r="R309" i="14"/>
  <c r="R7" i="14"/>
  <c r="R276" i="14" s="1"/>
  <c r="Q152" i="44"/>
  <c r="P333" i="14"/>
  <c r="P31" i="14"/>
  <c r="R365" i="14"/>
  <c r="R95" i="14"/>
  <c r="J359" i="14"/>
  <c r="J89" i="14"/>
  <c r="H374" i="14"/>
  <c r="H104" i="14"/>
  <c r="H377" i="14"/>
  <c r="H65" i="19"/>
  <c r="H218" i="19" s="1"/>
  <c r="Q392" i="14"/>
  <c r="Q122" i="14"/>
  <c r="I49" i="19"/>
  <c r="I202" i="19" s="1"/>
  <c r="I344" i="14"/>
  <c r="S62" i="14"/>
  <c r="S30" i="14"/>
  <c r="BO17" i="67" s="1"/>
  <c r="S332" i="14"/>
  <c r="M398" i="14"/>
  <c r="M128" i="14"/>
  <c r="Q528" i="46"/>
  <c r="Q182" i="46"/>
  <c r="Q578" i="46" s="1"/>
  <c r="W31" i="14"/>
  <c r="T365" i="14"/>
  <c r="T95" i="14"/>
  <c r="L25" i="14"/>
  <c r="L327" i="14"/>
  <c r="M374" i="14"/>
  <c r="M104" i="14"/>
  <c r="J341" i="14"/>
  <c r="J71" i="14"/>
  <c r="P38" i="14"/>
  <c r="P6" i="14"/>
  <c r="P308" i="14"/>
  <c r="J119" i="4"/>
  <c r="J396" i="4" s="1"/>
  <c r="P360" i="14"/>
  <c r="P89" i="14"/>
  <c r="M365" i="14"/>
  <c r="M95" i="14"/>
  <c r="G327" i="14"/>
  <c r="G56" i="14"/>
  <c r="G25" i="14"/>
  <c r="BA5" i="67" s="1"/>
  <c r="J392" i="14"/>
  <c r="J122" i="14"/>
  <c r="R326" i="14"/>
  <c r="R24" i="14"/>
  <c r="AZ16" i="67" s="1"/>
  <c r="R56" i="14"/>
  <c r="K38" i="14"/>
  <c r="I374" i="14"/>
  <c r="I104" i="14"/>
  <c r="P344" i="14"/>
  <c r="P49" i="19"/>
  <c r="P202" i="19" s="1"/>
  <c r="W56" i="14"/>
  <c r="W34" i="19" s="1"/>
  <c r="W24" i="14"/>
  <c r="P25" i="14"/>
  <c r="P327" i="14"/>
  <c r="P56" i="14"/>
  <c r="G7" i="14"/>
  <c r="G276" i="14" s="1"/>
  <c r="G309" i="14"/>
  <c r="G119" i="4"/>
  <c r="G396" i="4" s="1"/>
  <c r="G364" i="4"/>
  <c r="H152" i="44"/>
  <c r="S12" i="19"/>
  <c r="S165" i="19" s="1"/>
  <c r="T14" i="48"/>
  <c r="T79" i="48" s="1"/>
  <c r="S37" i="19"/>
  <c r="S190" i="19" s="1"/>
  <c r="K53" i="19"/>
  <c r="K206" i="19" s="1"/>
  <c r="K191" i="19"/>
  <c r="K37" i="19"/>
  <c r="M132" i="14"/>
  <c r="M401" i="14" s="1"/>
  <c r="M402" i="14"/>
  <c r="R132" i="14"/>
  <c r="R401" i="14" s="1"/>
  <c r="R402" i="14"/>
  <c r="T132" i="14"/>
  <c r="T401" i="14" s="1"/>
  <c r="T402" i="14"/>
  <c r="L132" i="14"/>
  <c r="L401" i="14" s="1"/>
  <c r="L402" i="14"/>
  <c r="K132" i="14"/>
  <c r="K402" i="14"/>
  <c r="G132" i="14"/>
  <c r="G68" i="19" s="1"/>
  <c r="G221" i="19" s="1"/>
  <c r="G402" i="14"/>
  <c r="O132" i="14"/>
  <c r="O68" i="19" s="1"/>
  <c r="O221" i="19" s="1"/>
  <c r="O402" i="14"/>
  <c r="Q68" i="19"/>
  <c r="Q10" i="19" s="1"/>
  <c r="Q401" i="14"/>
  <c r="H132" i="14"/>
  <c r="H401" i="14" s="1"/>
  <c r="H402" i="14"/>
  <c r="I132" i="14"/>
  <c r="I401" i="14" s="1"/>
  <c r="I402" i="14"/>
  <c r="F68" i="19"/>
  <c r="F401" i="14"/>
  <c r="J68" i="19"/>
  <c r="J401" i="14"/>
  <c r="M99" i="14"/>
  <c r="M368" i="14" s="1"/>
  <c r="M369" i="14"/>
  <c r="I99" i="14"/>
  <c r="I368" i="14" s="1"/>
  <c r="I369" i="14"/>
  <c r="J99" i="14"/>
  <c r="J368" i="14" s="1"/>
  <c r="J369" i="14"/>
  <c r="T99" i="14"/>
  <c r="T368" i="14" s="1"/>
  <c r="T369" i="14"/>
  <c r="N99" i="14"/>
  <c r="N368" i="14" s="1"/>
  <c r="N369" i="14"/>
  <c r="L99" i="14"/>
  <c r="L368" i="14" s="1"/>
  <c r="L369" i="14"/>
  <c r="H99" i="14"/>
  <c r="H368" i="14" s="1"/>
  <c r="H369" i="14"/>
  <c r="S52" i="19"/>
  <c r="S205" i="19" s="1"/>
  <c r="F99" i="14"/>
  <c r="F368" i="14" s="1"/>
  <c r="F369" i="14"/>
  <c r="K66" i="14"/>
  <c r="K335" i="14" s="1"/>
  <c r="K336" i="14"/>
  <c r="P36" i="19"/>
  <c r="P335" i="14"/>
  <c r="O66" i="14"/>
  <c r="O335" i="14" s="1"/>
  <c r="O336" i="14"/>
  <c r="F66" i="14"/>
  <c r="F336" i="14"/>
  <c r="R66" i="14"/>
  <c r="R336" i="14"/>
  <c r="K187" i="19"/>
  <c r="O187" i="19"/>
  <c r="G66" i="14"/>
  <c r="G36" i="19" s="1"/>
  <c r="G189" i="19" s="1"/>
  <c r="G336" i="14"/>
  <c r="N66" i="14"/>
  <c r="N336" i="14"/>
  <c r="P33" i="14"/>
  <c r="P302" i="14" s="1"/>
  <c r="T5" i="48"/>
  <c r="T71" i="48"/>
  <c r="W4" i="48"/>
  <c r="S71" i="48"/>
  <c r="S5" i="48"/>
  <c r="J55" i="47"/>
  <c r="J185" i="47" s="1"/>
  <c r="R171" i="47"/>
  <c r="K55" i="47"/>
  <c r="K185" i="47" s="1"/>
  <c r="W55" i="47"/>
  <c r="N34" i="14"/>
  <c r="N33" i="14" s="1"/>
  <c r="I55" i="47"/>
  <c r="I185" i="47" s="1"/>
  <c r="G55" i="47"/>
  <c r="G185" i="47" s="1"/>
  <c r="F34" i="14"/>
  <c r="F303" i="14" s="1"/>
  <c r="J66" i="14"/>
  <c r="J335" i="14" s="1"/>
  <c r="J34" i="14"/>
  <c r="N171" i="47"/>
  <c r="N55" i="47"/>
  <c r="N185" i="47" s="1"/>
  <c r="H34" i="14"/>
  <c r="H66" i="14"/>
  <c r="H335" i="14" s="1"/>
  <c r="T55" i="47"/>
  <c r="T185" i="47" s="1"/>
  <c r="T171" i="47"/>
  <c r="W34" i="14"/>
  <c r="Z34" i="14" s="1"/>
  <c r="AA34" i="14" s="1"/>
  <c r="S34" i="14"/>
  <c r="S66" i="14"/>
  <c r="S335" i="14" s="1"/>
  <c r="T66" i="14"/>
  <c r="T335" i="14" s="1"/>
  <c r="T34" i="14"/>
  <c r="K99" i="14"/>
  <c r="K368" i="14" s="1"/>
  <c r="K34" i="14"/>
  <c r="O99" i="14"/>
  <c r="O368" i="14" s="1"/>
  <c r="O34" i="14"/>
  <c r="G99" i="14"/>
  <c r="G368" i="14" s="1"/>
  <c r="G34" i="14"/>
  <c r="L55" i="47"/>
  <c r="L185" i="47" s="1"/>
  <c r="L171" i="47"/>
  <c r="M34" i="14"/>
  <c r="M66" i="14"/>
  <c r="M335" i="14" s="1"/>
  <c r="R99" i="14"/>
  <c r="R368" i="14" s="1"/>
  <c r="R34" i="14"/>
  <c r="I34" i="14"/>
  <c r="I66" i="14"/>
  <c r="I335" i="14" s="1"/>
  <c r="H55" i="47"/>
  <c r="H185" i="47" s="1"/>
  <c r="H171" i="47"/>
  <c r="M55" i="47"/>
  <c r="M185" i="47" s="1"/>
  <c r="M171" i="47"/>
  <c r="L66" i="14"/>
  <c r="L335" i="14" s="1"/>
  <c r="L34" i="14"/>
  <c r="O55" i="47"/>
  <c r="O185" i="47" s="1"/>
  <c r="S55" i="47"/>
  <c r="S185" i="47" s="1"/>
  <c r="S171" i="47"/>
  <c r="Q303" i="14"/>
  <c r="Q33" i="14"/>
  <c r="J852" i="78"/>
  <c r="F852" i="78" l="1"/>
  <c r="D852" i="78"/>
  <c r="E852" i="78"/>
  <c r="G852" i="78"/>
  <c r="H852" i="78"/>
  <c r="C852" i="78"/>
  <c r="A853" i="78"/>
  <c r="B853" i="78" s="1"/>
  <c r="I853" i="78"/>
  <c r="O67" i="67"/>
  <c r="W2" i="48"/>
  <c r="Z24" i="14"/>
  <c r="AA24" i="14" s="1"/>
  <c r="O57" i="67"/>
  <c r="Z31" i="14"/>
  <c r="AA31" i="14" s="1"/>
  <c r="O64" i="67"/>
  <c r="P64" i="67" s="1"/>
  <c r="Q64" i="67" s="1"/>
  <c r="Z32" i="14"/>
  <c r="AA32" i="14" s="1"/>
  <c r="O65" i="67"/>
  <c r="P65" i="67" s="1"/>
  <c r="Q65" i="67" s="1"/>
  <c r="AZ4" i="67"/>
  <c r="N57" i="67"/>
  <c r="BO4" i="67"/>
  <c r="N63" i="67"/>
  <c r="Z5" i="48"/>
  <c r="AA5" i="48" s="1"/>
  <c r="N68" i="67"/>
  <c r="P68" i="67" s="1"/>
  <c r="Q68" i="67" s="1"/>
  <c r="F278" i="14"/>
  <c r="N55" i="67"/>
  <c r="P52" i="67"/>
  <c r="Q52" i="67" s="1"/>
  <c r="Z30" i="14"/>
  <c r="AA30" i="14" s="1"/>
  <c r="O63" i="67"/>
  <c r="F276" i="14"/>
  <c r="N53" i="67"/>
  <c r="P53" i="67" s="1"/>
  <c r="Q53" i="67" s="1"/>
  <c r="P59" i="67"/>
  <c r="Q59" i="67" s="1"/>
  <c r="AA26" i="14"/>
  <c r="AA25" i="14"/>
  <c r="O58" i="67"/>
  <c r="P58" i="67" s="1"/>
  <c r="Q58" i="67" s="1"/>
  <c r="Q30" i="67"/>
  <c r="R30" i="67"/>
  <c r="O30" i="67"/>
  <c r="P30" i="67"/>
  <c r="W8" i="19"/>
  <c r="W46" i="19"/>
  <c r="Y47" i="19"/>
  <c r="W62" i="19"/>
  <c r="Y63" i="19"/>
  <c r="R53" i="19"/>
  <c r="R206" i="19" s="1"/>
  <c r="AW12" i="67"/>
  <c r="J52" i="19"/>
  <c r="J205" i="19" s="1"/>
  <c r="G11" i="19"/>
  <c r="G164" i="19" s="1"/>
  <c r="R12" i="19"/>
  <c r="R165" i="19" s="1"/>
  <c r="Z7" i="14"/>
  <c r="AA7" i="14" s="1"/>
  <c r="BP21" i="67"/>
  <c r="Z6" i="14"/>
  <c r="AA6" i="14" s="1"/>
  <c r="AB6" i="14"/>
  <c r="AC6" i="14" s="1"/>
  <c r="AB4" i="48"/>
  <c r="AC4" i="48" s="1"/>
  <c r="AZ21" i="67"/>
  <c r="BQ21" i="67"/>
  <c r="BA21" i="67"/>
  <c r="F173" i="19"/>
  <c r="BO21" i="67"/>
  <c r="W10" i="19"/>
  <c r="U301" i="14"/>
  <c r="BQ19" i="67"/>
  <c r="U300" i="14"/>
  <c r="BP19" i="67"/>
  <c r="W37" i="19"/>
  <c r="N31" i="67" s="1"/>
  <c r="W12" i="19"/>
  <c r="W6" i="19"/>
  <c r="W31" i="19"/>
  <c r="U331" i="14"/>
  <c r="U35" i="19"/>
  <c r="P37" i="19"/>
  <c r="P190" i="19" s="1"/>
  <c r="U311" i="14"/>
  <c r="U9" i="14"/>
  <c r="U278" i="14" s="1"/>
  <c r="X441" i="44"/>
  <c r="U372" i="14"/>
  <c r="U70" i="14"/>
  <c r="U339" i="14" s="1"/>
  <c r="U29" i="14"/>
  <c r="U298" i="14" s="1"/>
  <c r="U299" i="14"/>
  <c r="U335" i="14"/>
  <c r="U37" i="14"/>
  <c r="U306" i="14" s="1"/>
  <c r="U33" i="14"/>
  <c r="U303" i="14"/>
  <c r="C5" i="65"/>
  <c r="C4" i="65" s="1"/>
  <c r="I33" i="65"/>
  <c r="T52" i="19"/>
  <c r="T205" i="19" s="1"/>
  <c r="D5" i="65"/>
  <c r="D4" i="65" s="1"/>
  <c r="I54" i="65"/>
  <c r="T68" i="19"/>
  <c r="T221" i="19" s="1"/>
  <c r="H68" i="19"/>
  <c r="H221" i="19" s="1"/>
  <c r="M68" i="19"/>
  <c r="M221" i="19" s="1"/>
  <c r="B66" i="65"/>
  <c r="I67" i="65"/>
  <c r="CA5" i="67"/>
  <c r="BT5" i="67"/>
  <c r="CA9" i="67"/>
  <c r="BT9" i="67"/>
  <c r="CA17" i="67"/>
  <c r="BT17" i="67"/>
  <c r="CA16" i="67"/>
  <c r="BT16" i="67"/>
  <c r="CA11" i="67"/>
  <c r="BT11" i="67"/>
  <c r="CA4" i="67"/>
  <c r="BT4" i="67"/>
  <c r="CA13" i="67"/>
  <c r="BT13" i="67"/>
  <c r="CA12" i="67"/>
  <c r="BT12" i="67"/>
  <c r="CA18" i="67"/>
  <c r="BT18" i="67"/>
  <c r="N295" i="14"/>
  <c r="BB12" i="67"/>
  <c r="J300" i="14"/>
  <c r="BP8" i="67"/>
  <c r="P300" i="14"/>
  <c r="BP14" i="67"/>
  <c r="J294" i="14"/>
  <c r="BA8" i="67"/>
  <c r="L300" i="14"/>
  <c r="BP10" i="67"/>
  <c r="J301" i="14"/>
  <c r="BQ8" i="67"/>
  <c r="R294" i="14"/>
  <c r="BA16" i="67"/>
  <c r="K295" i="14"/>
  <c r="BB9" i="67"/>
  <c r="BD9" i="67" s="1"/>
  <c r="F300" i="14"/>
  <c r="BP4" i="67"/>
  <c r="T301" i="14"/>
  <c r="BQ18" i="67"/>
  <c r="S295" i="14"/>
  <c r="BB17" i="67"/>
  <c r="BD17" i="67" s="1"/>
  <c r="I30" i="65"/>
  <c r="B29" i="65"/>
  <c r="I29" i="65" s="1"/>
  <c r="O36" i="19"/>
  <c r="O189" i="19" s="1"/>
  <c r="P294" i="14"/>
  <c r="BA14" i="67"/>
  <c r="M301" i="14"/>
  <c r="BQ11" i="67"/>
  <c r="R301" i="14"/>
  <c r="BQ16" i="67"/>
  <c r="Q294" i="14"/>
  <c r="BA15" i="67"/>
  <c r="R300" i="14"/>
  <c r="BP16" i="67"/>
  <c r="H301" i="14"/>
  <c r="BQ6" i="67"/>
  <c r="H295" i="14"/>
  <c r="BB6" i="67"/>
  <c r="Q301" i="14"/>
  <c r="BQ15" i="67"/>
  <c r="N301" i="14"/>
  <c r="BQ12" i="67"/>
  <c r="O295" i="14"/>
  <c r="BB13" i="67"/>
  <c r="BD13" i="67" s="1"/>
  <c r="O300" i="14"/>
  <c r="BP13" i="67"/>
  <c r="T295" i="14"/>
  <c r="BB18" i="67"/>
  <c r="I295" i="14"/>
  <c r="BB7" i="67"/>
  <c r="Q295" i="14"/>
  <c r="BB15" i="67"/>
  <c r="B51" i="65"/>
  <c r="I51" i="65" s="1"/>
  <c r="I7" i="65"/>
  <c r="B6" i="65"/>
  <c r="I6" i="65" s="1"/>
  <c r="M300" i="14"/>
  <c r="BP11" i="67"/>
  <c r="N294" i="14"/>
  <c r="BA12" i="67"/>
  <c r="H300" i="14"/>
  <c r="BP6" i="67"/>
  <c r="L301" i="14"/>
  <c r="BQ10" i="67"/>
  <c r="BD19" i="67"/>
  <c r="J295" i="14"/>
  <c r="BB8" i="67"/>
  <c r="L294" i="14"/>
  <c r="BA10" i="67"/>
  <c r="Q300" i="14"/>
  <c r="BP15" i="67"/>
  <c r="N300" i="14"/>
  <c r="BP12" i="67"/>
  <c r="T300" i="14"/>
  <c r="BP18" i="67"/>
  <c r="F301" i="14"/>
  <c r="BQ4" i="67"/>
  <c r="I294" i="14"/>
  <c r="BA7" i="67"/>
  <c r="P301" i="14"/>
  <c r="BQ14" i="67"/>
  <c r="P295" i="14"/>
  <c r="BB14" i="67"/>
  <c r="T294" i="14"/>
  <c r="BA18" i="67"/>
  <c r="O301" i="14"/>
  <c r="BQ13" i="67"/>
  <c r="G295" i="14"/>
  <c r="BB5" i="67"/>
  <c r="BD5" i="67" s="1"/>
  <c r="L295" i="14"/>
  <c r="BB10" i="67"/>
  <c r="H294" i="14"/>
  <c r="BA6" i="67"/>
  <c r="I300" i="14"/>
  <c r="BP7" i="67"/>
  <c r="F295" i="14"/>
  <c r="BB4" i="67"/>
  <c r="M294" i="14"/>
  <c r="BA11" i="67"/>
  <c r="F294" i="14"/>
  <c r="BA4" i="67"/>
  <c r="I301" i="14"/>
  <c r="BQ7" i="67"/>
  <c r="M295" i="14"/>
  <c r="BB11" i="67"/>
  <c r="R295" i="14"/>
  <c r="BB16" i="67"/>
  <c r="I55" i="65"/>
  <c r="Q163" i="19"/>
  <c r="L15" i="67"/>
  <c r="I15" i="65"/>
  <c r="F37" i="19"/>
  <c r="F190" i="19" s="1"/>
  <c r="P10" i="19"/>
  <c r="F12" i="19"/>
  <c r="F165" i="19" s="1"/>
  <c r="L11" i="19"/>
  <c r="H11" i="19"/>
  <c r="M11" i="19"/>
  <c r="J11" i="19"/>
  <c r="Q37" i="19"/>
  <c r="Q190" i="19" s="1"/>
  <c r="Q12" i="19"/>
  <c r="Q165" i="19" s="1"/>
  <c r="S11" i="19"/>
  <c r="O11" i="19"/>
  <c r="I11" i="19"/>
  <c r="N191" i="19"/>
  <c r="N12" i="19"/>
  <c r="N165" i="19" s="1"/>
  <c r="N37" i="19"/>
  <c r="T12" i="19"/>
  <c r="T165" i="19" s="1"/>
  <c r="P207" i="19"/>
  <c r="P53" i="19"/>
  <c r="T37" i="19"/>
  <c r="T190" i="19" s="1"/>
  <c r="P12" i="19"/>
  <c r="P165" i="19" s="1"/>
  <c r="R70" i="48"/>
  <c r="R4" i="48"/>
  <c r="R69" i="48" s="1"/>
  <c r="M52" i="19"/>
  <c r="M205" i="19" s="1"/>
  <c r="M103" i="14"/>
  <c r="M372" i="14" s="1"/>
  <c r="I68" i="19"/>
  <c r="I221" i="19" s="1"/>
  <c r="N52" i="19"/>
  <c r="N205" i="19" s="1"/>
  <c r="M70" i="14"/>
  <c r="M339" i="14" s="1"/>
  <c r="K37" i="14"/>
  <c r="K306" i="14" s="1"/>
  <c r="T358" i="14"/>
  <c r="N70" i="14"/>
  <c r="N339" i="14" s="1"/>
  <c r="H50" i="19"/>
  <c r="H203" i="19" s="1"/>
  <c r="P103" i="14"/>
  <c r="P372" i="14" s="1"/>
  <c r="R37" i="14"/>
  <c r="R306" i="14" s="1"/>
  <c r="O37" i="14"/>
  <c r="O306" i="14" s="1"/>
  <c r="N37" i="14"/>
  <c r="N306" i="14" s="1"/>
  <c r="H103" i="14"/>
  <c r="H372" i="14" s="1"/>
  <c r="R68" i="19"/>
  <c r="R221" i="19" s="1"/>
  <c r="L68" i="19"/>
  <c r="L221" i="19" s="1"/>
  <c r="K103" i="14"/>
  <c r="K372" i="14" s="1"/>
  <c r="L103" i="14"/>
  <c r="L372" i="14" s="1"/>
  <c r="R103" i="14"/>
  <c r="R372" i="14" s="1"/>
  <c r="T103" i="14"/>
  <c r="T372" i="14" s="1"/>
  <c r="I103" i="14"/>
  <c r="I372" i="14" s="1"/>
  <c r="F70" i="14"/>
  <c r="F339" i="14" s="1"/>
  <c r="I52" i="19"/>
  <c r="I205" i="19" s="1"/>
  <c r="J70" i="14"/>
  <c r="J339" i="14" s="1"/>
  <c r="H70" i="14"/>
  <c r="H339" i="14" s="1"/>
  <c r="H52" i="19"/>
  <c r="H205" i="19" s="1"/>
  <c r="F52" i="19"/>
  <c r="F205" i="19" s="1"/>
  <c r="F37" i="14"/>
  <c r="F306" i="14" s="1"/>
  <c r="G34" i="19"/>
  <c r="G325" i="14"/>
  <c r="P358" i="14"/>
  <c r="P50" i="19"/>
  <c r="P203" i="19" s="1"/>
  <c r="P275" i="14"/>
  <c r="P5" i="14"/>
  <c r="M64" i="19"/>
  <c r="M217" i="19" s="1"/>
  <c r="M373" i="14"/>
  <c r="T364" i="14"/>
  <c r="T51" i="19"/>
  <c r="T204" i="19" s="1"/>
  <c r="J50" i="19"/>
  <c r="J203" i="19" s="1"/>
  <c r="J358" i="14"/>
  <c r="F293" i="14"/>
  <c r="F23" i="14"/>
  <c r="Q299" i="14"/>
  <c r="Q29" i="14"/>
  <c r="K275" i="14"/>
  <c r="K5" i="14"/>
  <c r="K274" i="14" s="1"/>
  <c r="W9" i="14"/>
  <c r="O55" i="67" s="1"/>
  <c r="P55" i="67" s="1"/>
  <c r="Q55" i="67" s="1"/>
  <c r="S187" i="19"/>
  <c r="R66" i="19"/>
  <c r="R219" i="19" s="1"/>
  <c r="R391" i="14"/>
  <c r="O391" i="14"/>
  <c r="O66" i="19"/>
  <c r="T397" i="14"/>
  <c r="T67" i="19"/>
  <c r="T220" i="19" s="1"/>
  <c r="H9" i="14"/>
  <c r="H278" i="14" s="1"/>
  <c r="H33" i="19"/>
  <c r="H311" i="14"/>
  <c r="H275" i="14"/>
  <c r="H5" i="14"/>
  <c r="H274" i="14" s="1"/>
  <c r="F66" i="19"/>
  <c r="F219" i="19" s="1"/>
  <c r="F391" i="14"/>
  <c r="G66" i="19"/>
  <c r="G219" i="19" s="1"/>
  <c r="G391" i="14"/>
  <c r="N299" i="14"/>
  <c r="N29" i="14"/>
  <c r="O64" i="19"/>
  <c r="O217" i="19" s="1"/>
  <c r="O373" i="14"/>
  <c r="I325" i="14"/>
  <c r="I34" i="19"/>
  <c r="T275" i="14"/>
  <c r="T5" i="14"/>
  <c r="T274" i="14" s="1"/>
  <c r="Q275" i="14"/>
  <c r="Q5" i="14"/>
  <c r="Q274" i="14" s="1"/>
  <c r="F32" i="19"/>
  <c r="F307" i="14"/>
  <c r="G275" i="14"/>
  <c r="G5" i="14"/>
  <c r="G274" i="14" s="1"/>
  <c r="S391" i="14"/>
  <c r="S66" i="19"/>
  <c r="S219" i="19" s="1"/>
  <c r="J325" i="14"/>
  <c r="J34" i="19"/>
  <c r="P331" i="14"/>
  <c r="P35" i="19"/>
  <c r="N325" i="14"/>
  <c r="N34" i="19"/>
  <c r="L331" i="14"/>
  <c r="L35" i="19"/>
  <c r="R50" i="19"/>
  <c r="R203" i="19" s="1"/>
  <c r="R358" i="14"/>
  <c r="H364" i="14"/>
  <c r="H51" i="19"/>
  <c r="H204" i="19" s="1"/>
  <c r="J275" i="14"/>
  <c r="J5" i="14"/>
  <c r="J274" i="14" s="1"/>
  <c r="N64" i="19"/>
  <c r="N373" i="14"/>
  <c r="N103" i="14"/>
  <c r="N372" i="14" s="1"/>
  <c r="G9" i="14"/>
  <c r="G278" i="14" s="1"/>
  <c r="G33" i="19"/>
  <c r="G311" i="14"/>
  <c r="S307" i="14"/>
  <c r="S32" i="19"/>
  <c r="K70" i="48"/>
  <c r="K4" i="48"/>
  <c r="K69" i="48" s="1"/>
  <c r="N307" i="14"/>
  <c r="N32" i="19"/>
  <c r="S373" i="14"/>
  <c r="S103" i="14"/>
  <c r="S372" i="14" s="1"/>
  <c r="S64" i="19"/>
  <c r="F340" i="14"/>
  <c r="F48" i="19"/>
  <c r="F201" i="19" s="1"/>
  <c r="N67" i="19"/>
  <c r="N220" i="19" s="1"/>
  <c r="N397" i="14"/>
  <c r="F51" i="19"/>
  <c r="F204" i="19" s="1"/>
  <c r="F364" i="14"/>
  <c r="H299" i="14"/>
  <c r="H29" i="14"/>
  <c r="F397" i="14"/>
  <c r="F67" i="19"/>
  <c r="F220" i="19" s="1"/>
  <c r="H23" i="14"/>
  <c r="H292" i="14" s="1"/>
  <c r="M340" i="14"/>
  <c r="M48" i="19"/>
  <c r="M201" i="19" s="1"/>
  <c r="K307" i="14"/>
  <c r="K32" i="19"/>
  <c r="J66" i="19"/>
  <c r="J219" i="19" s="1"/>
  <c r="J391" i="14"/>
  <c r="P307" i="14"/>
  <c r="P32" i="19"/>
  <c r="S299" i="14"/>
  <c r="S29" i="14"/>
  <c r="K299" i="14"/>
  <c r="K29" i="14"/>
  <c r="J51" i="19"/>
  <c r="J204" i="19" s="1"/>
  <c r="J364" i="14"/>
  <c r="O48" i="19"/>
  <c r="O201" i="19" s="1"/>
  <c r="O340" i="14"/>
  <c r="J67" i="19"/>
  <c r="J220" i="19" s="1"/>
  <c r="J397" i="14"/>
  <c r="I397" i="14"/>
  <c r="I67" i="19"/>
  <c r="I220" i="19" s="1"/>
  <c r="P37" i="14"/>
  <c r="P306" i="14" s="1"/>
  <c r="I364" i="14"/>
  <c r="I51" i="19"/>
  <c r="I204" i="19" s="1"/>
  <c r="M391" i="14"/>
  <c r="M66" i="19"/>
  <c r="M219" i="19" s="1"/>
  <c r="N50" i="19"/>
  <c r="N203" i="19" s="1"/>
  <c r="N358" i="14"/>
  <c r="K64" i="19"/>
  <c r="K217" i="19" s="1"/>
  <c r="K373" i="14"/>
  <c r="Q35" i="19"/>
  <c r="Q331" i="14"/>
  <c r="H391" i="14"/>
  <c r="H66" i="19"/>
  <c r="H219" i="19" s="1"/>
  <c r="F35" i="19"/>
  <c r="F331" i="14"/>
  <c r="K340" i="14"/>
  <c r="K48" i="19"/>
  <c r="K201" i="19" s="1"/>
  <c r="O294" i="14"/>
  <c r="O23" i="14"/>
  <c r="O292" i="14" s="1"/>
  <c r="J311" i="14"/>
  <c r="J9" i="14"/>
  <c r="J278" i="14" s="1"/>
  <c r="J33" i="19"/>
  <c r="R397" i="14"/>
  <c r="R67" i="19"/>
  <c r="R220" i="19" s="1"/>
  <c r="I33" i="19"/>
  <c r="I311" i="14"/>
  <c r="I9" i="14"/>
  <c r="I278" i="14" s="1"/>
  <c r="H32" i="19"/>
  <c r="H307" i="14"/>
  <c r="N331" i="14"/>
  <c r="N35" i="19"/>
  <c r="R299" i="14"/>
  <c r="R29" i="14"/>
  <c r="O275" i="14"/>
  <c r="O5" i="14"/>
  <c r="O274" i="14" s="1"/>
  <c r="M50" i="19"/>
  <c r="M203" i="19" s="1"/>
  <c r="M358" i="14"/>
  <c r="I293" i="14"/>
  <c r="I23" i="14"/>
  <c r="I292" i="14" s="1"/>
  <c r="T325" i="14"/>
  <c r="T34" i="19"/>
  <c r="Q32" i="19"/>
  <c r="Q307" i="14"/>
  <c r="Q37" i="14"/>
  <c r="Q306" i="14" s="1"/>
  <c r="S275" i="14"/>
  <c r="S5" i="14"/>
  <c r="S274" i="14" s="1"/>
  <c r="G307" i="14"/>
  <c r="G32" i="19"/>
  <c r="O299" i="14"/>
  <c r="O29" i="14"/>
  <c r="S23" i="14"/>
  <c r="S292" i="14" s="1"/>
  <c r="S294" i="14"/>
  <c r="H34" i="19"/>
  <c r="H325" i="14"/>
  <c r="J293" i="14"/>
  <c r="J23" i="14"/>
  <c r="J292" i="14" s="1"/>
  <c r="T293" i="14"/>
  <c r="T23" i="14"/>
  <c r="T292" i="14" s="1"/>
  <c r="L299" i="14"/>
  <c r="L29" i="14"/>
  <c r="G48" i="19"/>
  <c r="G201" i="19" s="1"/>
  <c r="G340" i="14"/>
  <c r="N48" i="19"/>
  <c r="N201" i="19" s="1"/>
  <c r="N340" i="14"/>
  <c r="F64" i="19"/>
  <c r="F217" i="19" s="1"/>
  <c r="F373" i="14"/>
  <c r="F103" i="14"/>
  <c r="F372" i="14" s="1"/>
  <c r="L325" i="14"/>
  <c r="L34" i="19"/>
  <c r="J32" i="19"/>
  <c r="J307" i="14"/>
  <c r="L33" i="19"/>
  <c r="L311" i="14"/>
  <c r="L9" i="14"/>
  <c r="L278" i="14" s="1"/>
  <c r="L275" i="14"/>
  <c r="L5" i="14"/>
  <c r="L274" i="14" s="1"/>
  <c r="Q48" i="19"/>
  <c r="Q340" i="14"/>
  <c r="Q70" i="14"/>
  <c r="Q339" i="14" s="1"/>
  <c r="R340" i="14"/>
  <c r="R48" i="19"/>
  <c r="R201" i="19" s="1"/>
  <c r="M275" i="14"/>
  <c r="M5" i="14"/>
  <c r="M274" i="14" s="1"/>
  <c r="R186" i="19"/>
  <c r="R7" i="19"/>
  <c r="S186" i="19"/>
  <c r="S7" i="19"/>
  <c r="L364" i="14"/>
  <c r="L51" i="19"/>
  <c r="L204" i="19" s="1"/>
  <c r="M293" i="14"/>
  <c r="M23" i="14"/>
  <c r="M292" i="14" s="1"/>
  <c r="G299" i="14"/>
  <c r="G29" i="14"/>
  <c r="J64" i="19"/>
  <c r="J217" i="19" s="1"/>
  <c r="J373" i="14"/>
  <c r="J103" i="14"/>
  <c r="J372" i="14" s="1"/>
  <c r="L340" i="14"/>
  <c r="L48" i="19"/>
  <c r="L201" i="19" s="1"/>
  <c r="R325" i="14"/>
  <c r="R34" i="19"/>
  <c r="M51" i="19"/>
  <c r="M204" i="19" s="1"/>
  <c r="M364" i="14"/>
  <c r="J48" i="19"/>
  <c r="J201" i="19" s="1"/>
  <c r="J340" i="14"/>
  <c r="M397" i="14"/>
  <c r="M67" i="19"/>
  <c r="M220" i="19" s="1"/>
  <c r="S35" i="19"/>
  <c r="S331" i="14"/>
  <c r="Q391" i="14"/>
  <c r="Q66" i="19"/>
  <c r="Q219" i="19" s="1"/>
  <c r="H373" i="14"/>
  <c r="H64" i="19"/>
  <c r="H217" i="19" s="1"/>
  <c r="R51" i="19"/>
  <c r="R204" i="19" s="1"/>
  <c r="R364" i="14"/>
  <c r="O364" i="14"/>
  <c r="O51" i="19"/>
  <c r="O204" i="19" s="1"/>
  <c r="K35" i="19"/>
  <c r="K331" i="14"/>
  <c r="T299" i="14"/>
  <c r="T29" i="14"/>
  <c r="I275" i="14"/>
  <c r="I5" i="14"/>
  <c r="I274" i="14" s="1"/>
  <c r="P293" i="14"/>
  <c r="P23" i="14"/>
  <c r="P292" i="14" s="1"/>
  <c r="K294" i="14"/>
  <c r="K23" i="14"/>
  <c r="K292" i="14" s="1"/>
  <c r="F299" i="14"/>
  <c r="F29" i="14"/>
  <c r="N62" i="67" s="1"/>
  <c r="I299" i="14"/>
  <c r="I29" i="14"/>
  <c r="T340" i="14"/>
  <c r="T48" i="19"/>
  <c r="T201" i="19" s="1"/>
  <c r="M4" i="48"/>
  <c r="M69" i="48" s="1"/>
  <c r="M70" i="48"/>
  <c r="J299" i="14"/>
  <c r="J29" i="14"/>
  <c r="T9" i="14"/>
  <c r="T278" i="14" s="1"/>
  <c r="T311" i="14"/>
  <c r="T33" i="19"/>
  <c r="O397" i="14"/>
  <c r="O67" i="19"/>
  <c r="O220" i="19" s="1"/>
  <c r="R35" i="19"/>
  <c r="R331" i="14"/>
  <c r="O32" i="19"/>
  <c r="O307" i="14"/>
  <c r="T307" i="14"/>
  <c r="T32" i="19"/>
  <c r="I48" i="19"/>
  <c r="I201" i="19" s="1"/>
  <c r="I340" i="14"/>
  <c r="S340" i="14"/>
  <c r="S48" i="19"/>
  <c r="S70" i="14"/>
  <c r="S339" i="14" s="1"/>
  <c r="P9" i="14"/>
  <c r="P278" i="14" s="1"/>
  <c r="P311" i="14"/>
  <c r="P33" i="19"/>
  <c r="N66" i="19"/>
  <c r="N219" i="19" s="1"/>
  <c r="N391" i="14"/>
  <c r="O331" i="14"/>
  <c r="O35" i="19"/>
  <c r="Q293" i="14"/>
  <c r="Q23" i="14"/>
  <c r="Q292" i="14" s="1"/>
  <c r="T391" i="14"/>
  <c r="T66" i="19"/>
  <c r="T219" i="19" s="1"/>
  <c r="W5" i="14"/>
  <c r="Q207" i="19"/>
  <c r="Q53" i="19"/>
  <c r="L32" i="19"/>
  <c r="L307" i="14"/>
  <c r="M32" i="19"/>
  <c r="M307" i="14"/>
  <c r="H397" i="14"/>
  <c r="H67" i="19"/>
  <c r="H220" i="19" s="1"/>
  <c r="I391" i="14"/>
  <c r="I66" i="19"/>
  <c r="I219" i="19" s="1"/>
  <c r="Q373" i="14"/>
  <c r="Q64" i="19"/>
  <c r="Q217" i="19" s="1"/>
  <c r="N33" i="19"/>
  <c r="N311" i="14"/>
  <c r="N9" i="14"/>
  <c r="N278" i="14" s="1"/>
  <c r="M9" i="14"/>
  <c r="M278" i="14" s="1"/>
  <c r="M33" i="19"/>
  <c r="M311" i="14"/>
  <c r="R275" i="14"/>
  <c r="R5" i="14"/>
  <c r="R274" i="14" s="1"/>
  <c r="G331" i="14"/>
  <c r="G35" i="19"/>
  <c r="L67" i="19"/>
  <c r="L220" i="19" s="1"/>
  <c r="L397" i="14"/>
  <c r="Q364" i="14"/>
  <c r="Q51" i="19"/>
  <c r="Q204" i="19" s="1"/>
  <c r="H340" i="14"/>
  <c r="H48" i="19"/>
  <c r="H201" i="19" s="1"/>
  <c r="M299" i="14"/>
  <c r="M29" i="14"/>
  <c r="P34" i="19"/>
  <c r="P325" i="14"/>
  <c r="I373" i="14"/>
  <c r="I64" i="19"/>
  <c r="I217" i="19" s="1"/>
  <c r="R293" i="14"/>
  <c r="R23" i="14"/>
  <c r="R292" i="14" s="1"/>
  <c r="G294" i="14"/>
  <c r="G23" i="14"/>
  <c r="G292" i="14" s="1"/>
  <c r="L358" i="14"/>
  <c r="L50" i="19"/>
  <c r="L203" i="19" s="1"/>
  <c r="P364" i="14"/>
  <c r="P51" i="19"/>
  <c r="P204" i="19" s="1"/>
  <c r="P397" i="14"/>
  <c r="P67" i="19"/>
  <c r="P220" i="19" s="1"/>
  <c r="T331" i="14"/>
  <c r="T35" i="19"/>
  <c r="Q311" i="14"/>
  <c r="Q9" i="14"/>
  <c r="Q278" i="14" s="1"/>
  <c r="Q33" i="19"/>
  <c r="I307" i="14"/>
  <c r="I32" i="19"/>
  <c r="O33" i="19"/>
  <c r="O9" i="14"/>
  <c r="O278" i="14" s="1"/>
  <c r="O311" i="14"/>
  <c r="P391" i="14"/>
  <c r="P66" i="19"/>
  <c r="P219" i="19" s="1"/>
  <c r="I358" i="14"/>
  <c r="I50" i="19"/>
  <c r="I203" i="19" s="1"/>
  <c r="F325" i="14"/>
  <c r="F34" i="19"/>
  <c r="K50" i="19"/>
  <c r="K358" i="14"/>
  <c r="N51" i="19"/>
  <c r="N204" i="19" s="1"/>
  <c r="N364" i="14"/>
  <c r="I35" i="19"/>
  <c r="I331" i="14"/>
  <c r="F50" i="19"/>
  <c r="F203" i="19" s="1"/>
  <c r="F358" i="14"/>
  <c r="F70" i="48"/>
  <c r="F4" i="48"/>
  <c r="N67" i="67" s="1"/>
  <c r="L391" i="14"/>
  <c r="L66" i="19"/>
  <c r="L219" i="19" s="1"/>
  <c r="J35" i="19"/>
  <c r="J331" i="14"/>
  <c r="F186" i="19"/>
  <c r="F7" i="19"/>
  <c r="F275" i="14"/>
  <c r="F5" i="14"/>
  <c r="N51" i="67" s="1"/>
  <c r="L64" i="19"/>
  <c r="L217" i="19" s="1"/>
  <c r="L373" i="14"/>
  <c r="R373" i="14"/>
  <c r="R64" i="19"/>
  <c r="R217" i="19" s="1"/>
  <c r="T373" i="14"/>
  <c r="T64" i="19"/>
  <c r="T217" i="19" s="1"/>
  <c r="O4" i="48"/>
  <c r="O69" i="48" s="1"/>
  <c r="O70" i="48"/>
  <c r="N70" i="48"/>
  <c r="N4" i="48"/>
  <c r="N69" i="48" s="1"/>
  <c r="Q397" i="14"/>
  <c r="Q67" i="19"/>
  <c r="Q220" i="19" s="1"/>
  <c r="P299" i="14"/>
  <c r="P29" i="14"/>
  <c r="Q325" i="14"/>
  <c r="Q34" i="19"/>
  <c r="P340" i="14"/>
  <c r="P48" i="19"/>
  <c r="P70" i="14"/>
  <c r="P339" i="14" s="1"/>
  <c r="N293" i="14"/>
  <c r="N23" i="14"/>
  <c r="N292" i="14" s="1"/>
  <c r="K391" i="14"/>
  <c r="K66" i="19"/>
  <c r="K219" i="19" s="1"/>
  <c r="P64" i="19"/>
  <c r="P373" i="14"/>
  <c r="W37" i="14"/>
  <c r="L293" i="14"/>
  <c r="L23" i="14"/>
  <c r="L292" i="14" s="1"/>
  <c r="Q103" i="14"/>
  <c r="Q372" i="14" s="1"/>
  <c r="N275" i="14"/>
  <c r="N5" i="14"/>
  <c r="N274" i="14" s="1"/>
  <c r="W29" i="14"/>
  <c r="K33" i="19"/>
  <c r="K311" i="14"/>
  <c r="K9" i="14"/>
  <c r="K278" i="14" s="1"/>
  <c r="G4" i="48"/>
  <c r="G69" i="48" s="1"/>
  <c r="G70" i="48"/>
  <c r="H331" i="14"/>
  <c r="H35" i="19"/>
  <c r="Q358" i="14"/>
  <c r="Q50" i="19"/>
  <c r="Q203" i="19" s="1"/>
  <c r="M34" i="19"/>
  <c r="M325" i="14"/>
  <c r="R307" i="14"/>
  <c r="R32" i="19"/>
  <c r="G373" i="14"/>
  <c r="G64" i="19"/>
  <c r="G217" i="19" s="1"/>
  <c r="M331" i="14"/>
  <c r="M35" i="19"/>
  <c r="K190" i="19"/>
  <c r="K11" i="19"/>
  <c r="T70" i="14"/>
  <c r="T339" i="14" s="1"/>
  <c r="N303" i="14"/>
  <c r="J221" i="19"/>
  <c r="O103" i="14"/>
  <c r="O372" i="14" s="1"/>
  <c r="O401" i="14"/>
  <c r="K68" i="19"/>
  <c r="K401" i="14"/>
  <c r="L52" i="19"/>
  <c r="L205" i="19" s="1"/>
  <c r="F221" i="19"/>
  <c r="G103" i="14"/>
  <c r="G372" i="14" s="1"/>
  <c r="G401" i="14"/>
  <c r="L70" i="14"/>
  <c r="L339" i="14" s="1"/>
  <c r="I70" i="14"/>
  <c r="I339" i="14" s="1"/>
  <c r="Q221" i="19"/>
  <c r="W70" i="14"/>
  <c r="K36" i="19"/>
  <c r="K189" i="19" s="1"/>
  <c r="N36" i="19"/>
  <c r="N335" i="14"/>
  <c r="R36" i="19"/>
  <c r="R335" i="14"/>
  <c r="P189" i="19"/>
  <c r="G37" i="14"/>
  <c r="G306" i="14" s="1"/>
  <c r="G335" i="14"/>
  <c r="F36" i="19"/>
  <c r="F335" i="14"/>
  <c r="T4" i="48"/>
  <c r="T69" i="48" s="1"/>
  <c r="T70" i="48"/>
  <c r="S4" i="48"/>
  <c r="S69" i="48" s="1"/>
  <c r="S70" i="48"/>
  <c r="F33" i="14"/>
  <c r="J36" i="19"/>
  <c r="J189" i="19" s="1"/>
  <c r="J37" i="14"/>
  <c r="J306" i="14" s="1"/>
  <c r="J303" i="14"/>
  <c r="J33" i="14"/>
  <c r="K70" i="14"/>
  <c r="K339" i="14" s="1"/>
  <c r="K52" i="19"/>
  <c r="K205" i="19" s="1"/>
  <c r="S36" i="19"/>
  <c r="S189" i="19" s="1"/>
  <c r="S37" i="14"/>
  <c r="S306" i="14" s="1"/>
  <c r="L303" i="14"/>
  <c r="L33" i="14"/>
  <c r="R303" i="14"/>
  <c r="R33" i="14"/>
  <c r="G303" i="14"/>
  <c r="G33" i="14"/>
  <c r="T303" i="14"/>
  <c r="T33" i="14"/>
  <c r="S303" i="14"/>
  <c r="S33" i="14"/>
  <c r="H36" i="19"/>
  <c r="H189" i="19" s="1"/>
  <c r="H37" i="14"/>
  <c r="H306" i="14" s="1"/>
  <c r="I36" i="19"/>
  <c r="I189" i="19" s="1"/>
  <c r="I37" i="14"/>
  <c r="I306" i="14" s="1"/>
  <c r="M36" i="19"/>
  <c r="M189" i="19" s="1"/>
  <c r="M37" i="14"/>
  <c r="M306" i="14" s="1"/>
  <c r="O303" i="14"/>
  <c r="O33" i="14"/>
  <c r="K303" i="14"/>
  <c r="K33" i="14"/>
  <c r="N302" i="14"/>
  <c r="I303" i="14"/>
  <c r="I33" i="14"/>
  <c r="M303" i="14"/>
  <c r="M33" i="14"/>
  <c r="O52" i="19"/>
  <c r="O205" i="19" s="1"/>
  <c r="O70" i="14"/>
  <c r="O339" i="14" s="1"/>
  <c r="L36" i="19"/>
  <c r="L189" i="19" s="1"/>
  <c r="L37" i="14"/>
  <c r="L306" i="14" s="1"/>
  <c r="R52" i="19"/>
  <c r="R205" i="19" s="1"/>
  <c r="R70" i="14"/>
  <c r="R339" i="14" s="1"/>
  <c r="G52" i="19"/>
  <c r="G205" i="19" s="1"/>
  <c r="G70" i="14"/>
  <c r="G339" i="14" s="1"/>
  <c r="T36" i="19"/>
  <c r="T189" i="19" s="1"/>
  <c r="T37" i="14"/>
  <c r="T306" i="14" s="1"/>
  <c r="W33" i="14"/>
  <c r="H303" i="14"/>
  <c r="H33" i="14"/>
  <c r="Q302" i="14"/>
  <c r="J853" i="78"/>
  <c r="A854" i="78" l="1"/>
  <c r="B854" i="78" s="1"/>
  <c r="I854" i="78"/>
  <c r="H853" i="78"/>
  <c r="E853" i="78"/>
  <c r="D853" i="78"/>
  <c r="G853" i="78"/>
  <c r="C853" i="78"/>
  <c r="F853" i="78"/>
  <c r="P63" i="67"/>
  <c r="Q63" i="67" s="1"/>
  <c r="R11" i="19"/>
  <c r="Z33" i="14"/>
  <c r="AA33" i="14" s="1"/>
  <c r="O66" i="67"/>
  <c r="F302" i="14"/>
  <c r="N66" i="67"/>
  <c r="Z29" i="14"/>
  <c r="AA29" i="14" s="1"/>
  <c r="O62" i="67"/>
  <c r="P62" i="67" s="1"/>
  <c r="Q62" i="67" s="1"/>
  <c r="AB5" i="14"/>
  <c r="AC5" i="14" s="1"/>
  <c r="O51" i="67"/>
  <c r="P51" i="67" s="1"/>
  <c r="Q51" i="67" s="1"/>
  <c r="Z6" i="19"/>
  <c r="AA6" i="19" s="1"/>
  <c r="AB6" i="19"/>
  <c r="Z12" i="19"/>
  <c r="AA12" i="19" s="1"/>
  <c r="AB12" i="19"/>
  <c r="Z10" i="19"/>
  <c r="AA10" i="19" s="1"/>
  <c r="AB10" i="19"/>
  <c r="R34" i="67"/>
  <c r="P57" i="67"/>
  <c r="Q57" i="67" s="1"/>
  <c r="P67" i="67"/>
  <c r="Q67" i="67" s="1"/>
  <c r="P34" i="67"/>
  <c r="R29" i="67"/>
  <c r="N30" i="67"/>
  <c r="O29" i="67"/>
  <c r="O33" i="67" s="1"/>
  <c r="P29" i="67"/>
  <c r="AB8" i="19"/>
  <c r="F292" i="14"/>
  <c r="N56" i="67"/>
  <c r="W36" i="14"/>
  <c r="M298" i="14"/>
  <c r="M36" i="14"/>
  <c r="I298" i="14"/>
  <c r="I36" i="14"/>
  <c r="O298" i="14"/>
  <c r="O36" i="14"/>
  <c r="S298" i="14"/>
  <c r="S36" i="14"/>
  <c r="N298" i="14"/>
  <c r="N36" i="14"/>
  <c r="U36" i="14"/>
  <c r="V36" i="14"/>
  <c r="G298" i="14"/>
  <c r="G36" i="14"/>
  <c r="R298" i="14"/>
  <c r="R36" i="14"/>
  <c r="H298" i="14"/>
  <c r="H36" i="14"/>
  <c r="Q298" i="14"/>
  <c r="Q36" i="14"/>
  <c r="P298" i="14"/>
  <c r="P36" i="14"/>
  <c r="J298" i="14"/>
  <c r="J36" i="14"/>
  <c r="F298" i="14"/>
  <c r="F36" i="14"/>
  <c r="T298" i="14"/>
  <c r="T36" i="14"/>
  <c r="L298" i="14"/>
  <c r="L36" i="14"/>
  <c r="K298" i="14"/>
  <c r="K36" i="14"/>
  <c r="H46" i="67"/>
  <c r="Q29" i="67"/>
  <c r="G46" i="67"/>
  <c r="W5" i="19"/>
  <c r="C5" i="67"/>
  <c r="BD4" i="67"/>
  <c r="F10" i="19"/>
  <c r="L4" i="67" s="1"/>
  <c r="AB9" i="14"/>
  <c r="AC9" i="14" s="1"/>
  <c r="Z9" i="14"/>
  <c r="AA9" i="14" s="1"/>
  <c r="BD21" i="67"/>
  <c r="F69" i="48"/>
  <c r="Z4" i="48"/>
  <c r="AA4" i="48" s="1"/>
  <c r="F274" i="14"/>
  <c r="Z5" i="14"/>
  <c r="AA5" i="14" s="1"/>
  <c r="F11" i="19"/>
  <c r="U188" i="19"/>
  <c r="U9" i="19"/>
  <c r="U31" i="19"/>
  <c r="W30" i="19"/>
  <c r="W11" i="19"/>
  <c r="BD16" i="67"/>
  <c r="BD10" i="67"/>
  <c r="BD12" i="67"/>
  <c r="BD18" i="67"/>
  <c r="BD6" i="67"/>
  <c r="U302" i="14"/>
  <c r="U4" i="14"/>
  <c r="B5" i="65"/>
  <c r="BD8" i="67"/>
  <c r="BD14" i="67"/>
  <c r="BD11" i="67"/>
  <c r="BD7" i="67"/>
  <c r="BD15" i="67"/>
  <c r="I66" i="65"/>
  <c r="B65" i="65"/>
  <c r="I65" i="65" s="1"/>
  <c r="M164" i="19"/>
  <c r="C11" i="67"/>
  <c r="K164" i="19"/>
  <c r="C9" i="67"/>
  <c r="O164" i="19"/>
  <c r="C13" i="67"/>
  <c r="J164" i="19"/>
  <c r="C8" i="67"/>
  <c r="L164" i="19"/>
  <c r="C10" i="67"/>
  <c r="P163" i="19"/>
  <c r="L14" i="67"/>
  <c r="I164" i="19"/>
  <c r="C7" i="67"/>
  <c r="H164" i="19"/>
  <c r="C6" i="67"/>
  <c r="R164" i="19"/>
  <c r="C16" i="67"/>
  <c r="F160" i="19"/>
  <c r="I4" i="67"/>
  <c r="R160" i="19"/>
  <c r="I16" i="67"/>
  <c r="S160" i="19"/>
  <c r="I17" i="67"/>
  <c r="S164" i="19"/>
  <c r="C17" i="67"/>
  <c r="T11" i="19"/>
  <c r="N190" i="19"/>
  <c r="N11" i="19"/>
  <c r="P206" i="19"/>
  <c r="P11" i="19"/>
  <c r="N10" i="19"/>
  <c r="F63" i="19"/>
  <c r="F216" i="19" s="1"/>
  <c r="M47" i="19"/>
  <c r="M200" i="19" s="1"/>
  <c r="F47" i="19"/>
  <c r="F200" i="19" s="1"/>
  <c r="O31" i="19"/>
  <c r="O184" i="19" s="1"/>
  <c r="P31" i="19"/>
  <c r="P30" i="19" s="1"/>
  <c r="K31" i="19"/>
  <c r="K184" i="19" s="1"/>
  <c r="M63" i="19"/>
  <c r="M216" i="19" s="1"/>
  <c r="N4" i="14"/>
  <c r="N273" i="14" s="1"/>
  <c r="J47" i="19"/>
  <c r="J200" i="19" s="1"/>
  <c r="G63" i="19"/>
  <c r="G216" i="19" s="1"/>
  <c r="L47" i="19"/>
  <c r="L200" i="19" s="1"/>
  <c r="J63" i="19"/>
  <c r="J62" i="19" s="1"/>
  <c r="I47" i="19"/>
  <c r="I200" i="19" s="1"/>
  <c r="H63" i="19"/>
  <c r="H216" i="19" s="1"/>
  <c r="T47" i="19"/>
  <c r="T200" i="19" s="1"/>
  <c r="L63" i="19"/>
  <c r="L216" i="19" s="1"/>
  <c r="H47" i="19"/>
  <c r="H200" i="19" s="1"/>
  <c r="R63" i="19"/>
  <c r="R216" i="19" s="1"/>
  <c r="Q63" i="19"/>
  <c r="Q216" i="19" s="1"/>
  <c r="G31" i="19"/>
  <c r="G184" i="19" s="1"/>
  <c r="N47" i="19"/>
  <c r="N200" i="19" s="1"/>
  <c r="I63" i="19"/>
  <c r="I216" i="19" s="1"/>
  <c r="O63" i="19"/>
  <c r="O216" i="19" s="1"/>
  <c r="T63" i="19"/>
  <c r="T216" i="19" s="1"/>
  <c r="Q4" i="14"/>
  <c r="Q273" i="14" s="1"/>
  <c r="M187" i="19"/>
  <c r="M8" i="19"/>
  <c r="I185" i="19"/>
  <c r="I6" i="19"/>
  <c r="P187" i="19"/>
  <c r="P8" i="19"/>
  <c r="L185" i="19"/>
  <c r="L6" i="19"/>
  <c r="R188" i="19"/>
  <c r="R9" i="19"/>
  <c r="L186" i="19"/>
  <c r="L7" i="19"/>
  <c r="G185" i="19"/>
  <c r="G6" i="19"/>
  <c r="J186" i="19"/>
  <c r="J7" i="19"/>
  <c r="F188" i="19"/>
  <c r="F9" i="19"/>
  <c r="Q188" i="19"/>
  <c r="Q9" i="19"/>
  <c r="N185" i="19"/>
  <c r="N6" i="19"/>
  <c r="S185" i="19"/>
  <c r="S6" i="19"/>
  <c r="L188" i="19"/>
  <c r="L9" i="19"/>
  <c r="P188" i="19"/>
  <c r="P9" i="19"/>
  <c r="M188" i="19"/>
  <c r="M9" i="19"/>
  <c r="R185" i="19"/>
  <c r="R6" i="19"/>
  <c r="K186" i="19"/>
  <c r="K7" i="19"/>
  <c r="P201" i="19"/>
  <c r="P47" i="19"/>
  <c r="T188" i="19"/>
  <c r="T9" i="19"/>
  <c r="G188" i="19"/>
  <c r="G9" i="19"/>
  <c r="Q206" i="19"/>
  <c r="Q11" i="19"/>
  <c r="K188" i="19"/>
  <c r="K9" i="19"/>
  <c r="I186" i="19"/>
  <c r="I7" i="19"/>
  <c r="S63" i="19"/>
  <c r="S217" i="19"/>
  <c r="F185" i="19"/>
  <c r="F6" i="19"/>
  <c r="O219" i="19"/>
  <c r="O8" i="19"/>
  <c r="S8" i="19"/>
  <c r="J188" i="19"/>
  <c r="J9" i="19"/>
  <c r="I188" i="19"/>
  <c r="I9" i="19"/>
  <c r="K203" i="19"/>
  <c r="K8" i="19"/>
  <c r="Q186" i="19"/>
  <c r="Q7" i="19"/>
  <c r="M186" i="19"/>
  <c r="M7" i="19"/>
  <c r="N186" i="19"/>
  <c r="N7" i="19"/>
  <c r="M185" i="19"/>
  <c r="M6" i="19"/>
  <c r="O185" i="19"/>
  <c r="O6" i="19"/>
  <c r="R187" i="19"/>
  <c r="R8" i="19"/>
  <c r="J185" i="19"/>
  <c r="J6" i="19"/>
  <c r="Q185" i="19"/>
  <c r="Q6" i="19"/>
  <c r="Q31" i="19"/>
  <c r="H185" i="19"/>
  <c r="H6" i="19"/>
  <c r="P185" i="19"/>
  <c r="P6" i="19"/>
  <c r="K185" i="19"/>
  <c r="K6" i="19"/>
  <c r="N187" i="19"/>
  <c r="N8" i="19"/>
  <c r="J187" i="19"/>
  <c r="J8" i="19"/>
  <c r="I187" i="19"/>
  <c r="I8" i="19"/>
  <c r="P274" i="14"/>
  <c r="P4" i="14"/>
  <c r="P273" i="14" s="1"/>
  <c r="H188" i="19"/>
  <c r="H9" i="19"/>
  <c r="P217" i="19"/>
  <c r="P63" i="19"/>
  <c r="Q187" i="19"/>
  <c r="Q8" i="19"/>
  <c r="F187" i="19"/>
  <c r="F8" i="19"/>
  <c r="Z8" i="19" s="1"/>
  <c r="AA8" i="19" s="1"/>
  <c r="O186" i="19"/>
  <c r="O7" i="19"/>
  <c r="O188" i="19"/>
  <c r="O9" i="19"/>
  <c r="P186" i="19"/>
  <c r="P7" i="19"/>
  <c r="S201" i="19"/>
  <c r="S47" i="19"/>
  <c r="T185" i="19"/>
  <c r="T6" i="19"/>
  <c r="T186" i="19"/>
  <c r="T7" i="19"/>
  <c r="S188" i="19"/>
  <c r="S9" i="19"/>
  <c r="Q201" i="19"/>
  <c r="Q47" i="19"/>
  <c r="L187" i="19"/>
  <c r="L8" i="19"/>
  <c r="H187" i="19"/>
  <c r="H8" i="19"/>
  <c r="T187" i="19"/>
  <c r="T8" i="19"/>
  <c r="N188" i="19"/>
  <c r="N9" i="19"/>
  <c r="G186" i="19"/>
  <c r="G7" i="19"/>
  <c r="N217" i="19"/>
  <c r="N63" i="19"/>
  <c r="H186" i="19"/>
  <c r="H7" i="19"/>
  <c r="G187" i="19"/>
  <c r="G8" i="19"/>
  <c r="K221" i="19"/>
  <c r="K63" i="19"/>
  <c r="R189" i="19"/>
  <c r="R31" i="19"/>
  <c r="F4" i="14"/>
  <c r="F189" i="19"/>
  <c r="F31" i="19"/>
  <c r="N189" i="19"/>
  <c r="N31" i="19"/>
  <c r="J302" i="14"/>
  <c r="J4" i="14"/>
  <c r="J273" i="14" s="1"/>
  <c r="J10" i="19"/>
  <c r="J31" i="19"/>
  <c r="J184" i="19" s="1"/>
  <c r="R47" i="19"/>
  <c r="R200" i="19" s="1"/>
  <c r="R10" i="19"/>
  <c r="M10" i="19"/>
  <c r="M31" i="19"/>
  <c r="M184" i="19" s="1"/>
  <c r="S302" i="14"/>
  <c r="S4" i="14"/>
  <c r="S273" i="14" s="1"/>
  <c r="H302" i="14"/>
  <c r="H4" i="14"/>
  <c r="H273" i="14" s="1"/>
  <c r="M302" i="14"/>
  <c r="M4" i="14"/>
  <c r="M273" i="14" s="1"/>
  <c r="O302" i="14"/>
  <c r="O4" i="14"/>
  <c r="O273" i="14" s="1"/>
  <c r="S10" i="19"/>
  <c r="S31" i="19"/>
  <c r="S184" i="19" s="1"/>
  <c r="T10" i="19"/>
  <c r="T31" i="19"/>
  <c r="T184" i="19" s="1"/>
  <c r="O47" i="19"/>
  <c r="O200" i="19" s="1"/>
  <c r="O10" i="19"/>
  <c r="G302" i="14"/>
  <c r="G4" i="14"/>
  <c r="G273" i="14" s="1"/>
  <c r="R302" i="14"/>
  <c r="R4" i="14"/>
  <c r="R273" i="14" s="1"/>
  <c r="G47" i="19"/>
  <c r="G200" i="19" s="1"/>
  <c r="G10" i="19"/>
  <c r="L10" i="19"/>
  <c r="L31" i="19"/>
  <c r="L184" i="19" s="1"/>
  <c r="I10" i="19"/>
  <c r="I31" i="19"/>
  <c r="I184" i="19" s="1"/>
  <c r="T302" i="14"/>
  <c r="T4" i="14"/>
  <c r="T273" i="14" s="1"/>
  <c r="L302" i="14"/>
  <c r="L4" i="14"/>
  <c r="L273" i="14" s="1"/>
  <c r="K47" i="19"/>
  <c r="K200" i="19" s="1"/>
  <c r="K10" i="19"/>
  <c r="I302" i="14"/>
  <c r="I4" i="14"/>
  <c r="I273" i="14" s="1"/>
  <c r="K302" i="14"/>
  <c r="K4" i="14"/>
  <c r="K273" i="14" s="1"/>
  <c r="H10" i="19"/>
  <c r="H31" i="19"/>
  <c r="H184" i="19" s="1"/>
  <c r="J854" i="78"/>
  <c r="A855" i="78" l="1"/>
  <c r="B855" i="78" s="1"/>
  <c r="I855" i="78"/>
  <c r="E854" i="78"/>
  <c r="F854" i="78"/>
  <c r="H854" i="78"/>
  <c r="D854" i="78"/>
  <c r="G854" i="78"/>
  <c r="C854" i="78"/>
  <c r="F163" i="19"/>
  <c r="Z11" i="19"/>
  <c r="AA11" i="19" s="1"/>
  <c r="AB11" i="19"/>
  <c r="Z9" i="19"/>
  <c r="AA9" i="19" s="1"/>
  <c r="AB9" i="19"/>
  <c r="P66" i="67"/>
  <c r="Q66" i="67" s="1"/>
  <c r="P33" i="67"/>
  <c r="H33" i="67"/>
  <c r="F39" i="67"/>
  <c r="N29" i="67"/>
  <c r="N33" i="67" s="1"/>
  <c r="W29" i="19"/>
  <c r="Q33" i="67"/>
  <c r="R33" i="67"/>
  <c r="S31" i="67"/>
  <c r="U31" i="67" s="1"/>
  <c r="Y36" i="14"/>
  <c r="S30" i="67"/>
  <c r="U30" i="67" s="1"/>
  <c r="Y35" i="19"/>
  <c r="Y36" i="19"/>
  <c r="Y33" i="19"/>
  <c r="Y32" i="19"/>
  <c r="Y34" i="19"/>
  <c r="W4" i="19"/>
  <c r="W2" i="19" s="1"/>
  <c r="Y37" i="19"/>
  <c r="F46" i="67"/>
  <c r="Y31" i="19"/>
  <c r="C4" i="67"/>
  <c r="F164" i="19"/>
  <c r="F273" i="14"/>
  <c r="U273" i="14"/>
  <c r="U5" i="19"/>
  <c r="AB5" i="19" s="1"/>
  <c r="U184" i="19"/>
  <c r="U30" i="19"/>
  <c r="K19" i="67"/>
  <c r="U162" i="19"/>
  <c r="B4" i="65"/>
  <c r="I4" i="65" s="1"/>
  <c r="J21" i="67"/>
  <c r="J216" i="19"/>
  <c r="L21" i="67"/>
  <c r="C21" i="67"/>
  <c r="K21" i="67"/>
  <c r="I21" i="67"/>
  <c r="H21" i="67"/>
  <c r="I5" i="65"/>
  <c r="W23" i="14"/>
  <c r="K163" i="19"/>
  <c r="L9" i="67"/>
  <c r="O163" i="19"/>
  <c r="L13" i="67"/>
  <c r="S162" i="19"/>
  <c r="K17" i="67"/>
  <c r="P159" i="19"/>
  <c r="H14" i="67"/>
  <c r="S161" i="19"/>
  <c r="J17" i="67"/>
  <c r="F162" i="19"/>
  <c r="K4" i="67"/>
  <c r="M159" i="19"/>
  <c r="H11" i="67"/>
  <c r="P164" i="19"/>
  <c r="C14" i="67"/>
  <c r="T164" i="19"/>
  <c r="C18" i="67"/>
  <c r="R163" i="19"/>
  <c r="L16" i="67"/>
  <c r="T161" i="19"/>
  <c r="J18" i="67"/>
  <c r="T159" i="19"/>
  <c r="H18" i="67"/>
  <c r="Q161" i="19"/>
  <c r="J15" i="67"/>
  <c r="I161" i="19"/>
  <c r="J7" i="67"/>
  <c r="I162" i="19"/>
  <c r="K7" i="67"/>
  <c r="T162" i="19"/>
  <c r="K18" i="67"/>
  <c r="N159" i="19"/>
  <c r="H12" i="67"/>
  <c r="R162" i="19"/>
  <c r="K16" i="67"/>
  <c r="M161" i="19"/>
  <c r="J11" i="67"/>
  <c r="N163" i="19"/>
  <c r="L12" i="67"/>
  <c r="S163" i="19"/>
  <c r="L17" i="67"/>
  <c r="Q159" i="19"/>
  <c r="H15" i="67"/>
  <c r="G163" i="19"/>
  <c r="L5" i="67"/>
  <c r="G161" i="19"/>
  <c r="J5" i="67"/>
  <c r="N162" i="19"/>
  <c r="K12" i="67"/>
  <c r="H161" i="19"/>
  <c r="J6" i="67"/>
  <c r="O162" i="19"/>
  <c r="K13" i="67"/>
  <c r="F161" i="19"/>
  <c r="J4" i="67"/>
  <c r="J161" i="19"/>
  <c r="J8" i="67"/>
  <c r="K159" i="19"/>
  <c r="H9" i="67"/>
  <c r="H159" i="19"/>
  <c r="H6" i="67"/>
  <c r="K161" i="19"/>
  <c r="J9" i="67"/>
  <c r="J162" i="19"/>
  <c r="K8" i="67"/>
  <c r="K162" i="19"/>
  <c r="K9" i="67"/>
  <c r="G162" i="19"/>
  <c r="K5" i="67"/>
  <c r="R159" i="19"/>
  <c r="H16" i="67"/>
  <c r="P162" i="19"/>
  <c r="K14" i="67"/>
  <c r="S159" i="19"/>
  <c r="H17" i="67"/>
  <c r="Q162" i="19"/>
  <c r="K15" i="67"/>
  <c r="L159" i="19"/>
  <c r="H10" i="67"/>
  <c r="I159" i="19"/>
  <c r="H7" i="67"/>
  <c r="L161" i="19"/>
  <c r="J10" i="67"/>
  <c r="H162" i="19"/>
  <c r="K6" i="67"/>
  <c r="N161" i="19"/>
  <c r="J12" i="67"/>
  <c r="Q164" i="19"/>
  <c r="C15" i="67"/>
  <c r="M162" i="19"/>
  <c r="K11" i="67"/>
  <c r="L162" i="19"/>
  <c r="K10" i="67"/>
  <c r="G159" i="19"/>
  <c r="H5" i="67"/>
  <c r="P161" i="19"/>
  <c r="J14" i="67"/>
  <c r="H163" i="19"/>
  <c r="L6" i="67"/>
  <c r="L163" i="19"/>
  <c r="L10" i="67"/>
  <c r="R161" i="19"/>
  <c r="J16" i="67"/>
  <c r="O161" i="19"/>
  <c r="J13" i="67"/>
  <c r="I163" i="19"/>
  <c r="L7" i="67"/>
  <c r="T163" i="19"/>
  <c r="L18" i="67"/>
  <c r="M163" i="19"/>
  <c r="L11" i="67"/>
  <c r="J163" i="19"/>
  <c r="L8" i="67"/>
  <c r="J159" i="19"/>
  <c r="H8" i="67"/>
  <c r="O159" i="19"/>
  <c r="H13" i="67"/>
  <c r="F159" i="19"/>
  <c r="H4" i="67"/>
  <c r="N164" i="19"/>
  <c r="C12" i="67"/>
  <c r="N160" i="19"/>
  <c r="I12" i="67"/>
  <c r="J215" i="19"/>
  <c r="H160" i="19"/>
  <c r="I6" i="67"/>
  <c r="G160" i="19"/>
  <c r="I5" i="67"/>
  <c r="P160" i="19"/>
  <c r="I14" i="67"/>
  <c r="O160" i="19"/>
  <c r="I13" i="67"/>
  <c r="Q160" i="19"/>
  <c r="I15" i="67"/>
  <c r="I160" i="19"/>
  <c r="I7" i="67"/>
  <c r="K160" i="19"/>
  <c r="I9" i="67"/>
  <c r="M160" i="19"/>
  <c r="I11" i="67"/>
  <c r="P183" i="19"/>
  <c r="T160" i="19"/>
  <c r="I18" i="67"/>
  <c r="J160" i="19"/>
  <c r="I8" i="67"/>
  <c r="L160" i="19"/>
  <c r="I10" i="67"/>
  <c r="M46" i="19"/>
  <c r="J46" i="19"/>
  <c r="P184" i="19"/>
  <c r="F62" i="19"/>
  <c r="F46" i="19"/>
  <c r="F5" i="19"/>
  <c r="N50" i="67" s="1"/>
  <c r="O30" i="19"/>
  <c r="G62" i="19"/>
  <c r="K30" i="19"/>
  <c r="M62" i="19"/>
  <c r="T62" i="19"/>
  <c r="T46" i="19"/>
  <c r="L46" i="19"/>
  <c r="I62" i="19"/>
  <c r="Q62" i="19"/>
  <c r="I46" i="19"/>
  <c r="N46" i="19"/>
  <c r="H62" i="19"/>
  <c r="G30" i="19"/>
  <c r="H46" i="19"/>
  <c r="L62" i="19"/>
  <c r="O62" i="19"/>
  <c r="P5" i="19"/>
  <c r="R62" i="19"/>
  <c r="N5" i="19"/>
  <c r="N216" i="19"/>
  <c r="N62" i="19"/>
  <c r="Q200" i="19"/>
  <c r="Q46" i="19"/>
  <c r="S200" i="19"/>
  <c r="S46" i="19"/>
  <c r="P216" i="19"/>
  <c r="P62" i="19"/>
  <c r="P200" i="19"/>
  <c r="P46" i="19"/>
  <c r="S216" i="19"/>
  <c r="S62" i="19"/>
  <c r="Q184" i="19"/>
  <c r="Q30" i="19"/>
  <c r="Q5" i="19"/>
  <c r="K216" i="19"/>
  <c r="K62" i="19"/>
  <c r="N184" i="19"/>
  <c r="N30" i="19"/>
  <c r="R184" i="19"/>
  <c r="R30" i="19"/>
  <c r="F184" i="19"/>
  <c r="F30" i="19"/>
  <c r="J30" i="19"/>
  <c r="J5" i="19"/>
  <c r="H30" i="19"/>
  <c r="H5" i="19"/>
  <c r="K46" i="19"/>
  <c r="K5" i="19"/>
  <c r="M30" i="19"/>
  <c r="M5" i="19"/>
  <c r="O46" i="19"/>
  <c r="O5" i="19"/>
  <c r="G46" i="19"/>
  <c r="G5" i="19"/>
  <c r="T30" i="19"/>
  <c r="T5" i="19"/>
  <c r="S30" i="19"/>
  <c r="S5" i="19"/>
  <c r="I30" i="19"/>
  <c r="I5" i="19"/>
  <c r="L5" i="19"/>
  <c r="L30" i="19"/>
  <c r="R46" i="19"/>
  <c r="R5" i="19"/>
  <c r="J855" i="78"/>
  <c r="A856" i="78" l="1"/>
  <c r="B856" i="78" s="1"/>
  <c r="I856" i="78"/>
  <c r="F855" i="78"/>
  <c r="H855" i="78"/>
  <c r="C855" i="78"/>
  <c r="G855" i="78"/>
  <c r="D855" i="78"/>
  <c r="E855" i="78"/>
  <c r="Z23" i="14"/>
  <c r="AA23" i="14" s="1"/>
  <c r="H34" i="67"/>
  <c r="H38" i="67"/>
  <c r="H36" i="67"/>
  <c r="F32" i="67"/>
  <c r="F33" i="67"/>
  <c r="H42" i="67"/>
  <c r="H35" i="67"/>
  <c r="F34" i="67"/>
  <c r="H31" i="67"/>
  <c r="H39" i="67"/>
  <c r="F35" i="67"/>
  <c r="F29" i="67"/>
  <c r="F37" i="67"/>
  <c r="H41" i="67"/>
  <c r="H30" i="67"/>
  <c r="H29" i="67"/>
  <c r="F44" i="67"/>
  <c r="F41" i="67"/>
  <c r="H32" i="67"/>
  <c r="F43" i="67"/>
  <c r="F42" i="67"/>
  <c r="F36" i="67"/>
  <c r="F31" i="67"/>
  <c r="F40" i="67"/>
  <c r="H37" i="67"/>
  <c r="F30" i="67"/>
  <c r="H40" i="67"/>
  <c r="H43" i="67"/>
  <c r="F38" i="67"/>
  <c r="O49" i="67"/>
  <c r="O56" i="67"/>
  <c r="P56" i="67" s="1"/>
  <c r="Q56" i="67" s="1"/>
  <c r="Z5" i="19"/>
  <c r="AA5" i="19" s="1"/>
  <c r="H22" i="67"/>
  <c r="I46" i="67"/>
  <c r="S29" i="67"/>
  <c r="G40" i="67"/>
  <c r="G37" i="67"/>
  <c r="G35" i="67"/>
  <c r="G29" i="67"/>
  <c r="G36" i="67"/>
  <c r="G38" i="67"/>
  <c r="G31" i="67"/>
  <c r="G32" i="67"/>
  <c r="G43" i="67"/>
  <c r="G30" i="67"/>
  <c r="G39" i="67"/>
  <c r="G42" i="67"/>
  <c r="G41" i="67"/>
  <c r="G34" i="67"/>
  <c r="G33" i="67"/>
  <c r="B46" i="67"/>
  <c r="C46" i="67" s="1"/>
  <c r="U183" i="19"/>
  <c r="U4" i="19"/>
  <c r="Z4" i="19" s="1"/>
  <c r="B19" i="67"/>
  <c r="U158" i="19"/>
  <c r="B21" i="67"/>
  <c r="W4" i="14"/>
  <c r="W2" i="14" s="1"/>
  <c r="L158" i="19"/>
  <c r="B10" i="67"/>
  <c r="S183" i="19"/>
  <c r="G158" i="19"/>
  <c r="B5" i="67"/>
  <c r="O199" i="19"/>
  <c r="K199" i="19"/>
  <c r="J183" i="19"/>
  <c r="S215" i="19"/>
  <c r="P215" i="19"/>
  <c r="Q199" i="19"/>
  <c r="O215" i="19"/>
  <c r="H215" i="19"/>
  <c r="I215" i="19"/>
  <c r="M215" i="19"/>
  <c r="F158" i="19"/>
  <c r="B4" i="67"/>
  <c r="J199" i="19"/>
  <c r="R158" i="19"/>
  <c r="B16" i="67"/>
  <c r="I158" i="19"/>
  <c r="B7" i="67"/>
  <c r="G199" i="19"/>
  <c r="M158" i="19"/>
  <c r="B11" i="67"/>
  <c r="H158" i="19"/>
  <c r="B6" i="67"/>
  <c r="F183" i="19"/>
  <c r="Q158" i="19"/>
  <c r="B15" i="67"/>
  <c r="N158" i="19"/>
  <c r="B12" i="67"/>
  <c r="L215" i="19"/>
  <c r="N199" i="19"/>
  <c r="L199" i="19"/>
  <c r="K183" i="19"/>
  <c r="F199" i="19"/>
  <c r="M199" i="19"/>
  <c r="L183" i="19"/>
  <c r="S158" i="19"/>
  <c r="B17" i="67"/>
  <c r="T183" i="19"/>
  <c r="O158" i="19"/>
  <c r="B13" i="67"/>
  <c r="K158" i="19"/>
  <c r="B9" i="67"/>
  <c r="J158" i="19"/>
  <c r="B8" i="67"/>
  <c r="R183" i="19"/>
  <c r="K215" i="19"/>
  <c r="P158" i="19"/>
  <c r="B14" i="67"/>
  <c r="G183" i="19"/>
  <c r="Q215" i="19"/>
  <c r="T215" i="19"/>
  <c r="O183" i="19"/>
  <c r="R199" i="19"/>
  <c r="I183" i="19"/>
  <c r="T158" i="19"/>
  <c r="B18" i="67"/>
  <c r="M183" i="19"/>
  <c r="H183" i="19"/>
  <c r="Q183" i="19"/>
  <c r="P199" i="19"/>
  <c r="S199" i="19"/>
  <c r="N215" i="19"/>
  <c r="R215" i="19"/>
  <c r="H199" i="19"/>
  <c r="I199" i="19"/>
  <c r="T199" i="19"/>
  <c r="G215" i="19"/>
  <c r="F215" i="19"/>
  <c r="P4" i="19"/>
  <c r="I39" i="67" s="1"/>
  <c r="Q4" i="19"/>
  <c r="I40" i="67" s="1"/>
  <c r="F4" i="19"/>
  <c r="N183" i="19"/>
  <c r="N4" i="19"/>
  <c r="I37" i="67" s="1"/>
  <c r="R4" i="19"/>
  <c r="I41" i="67" s="1"/>
  <c r="G4" i="19"/>
  <c r="I30" i="67" s="1"/>
  <c r="O4" i="19"/>
  <c r="I38" i="67" s="1"/>
  <c r="K4" i="19"/>
  <c r="I34" i="67" s="1"/>
  <c r="J4" i="19"/>
  <c r="I33" i="67" s="1"/>
  <c r="I4" i="19"/>
  <c r="I32" i="67" s="1"/>
  <c r="L4" i="19"/>
  <c r="I35" i="67" s="1"/>
  <c r="T4" i="19"/>
  <c r="I43" i="67" s="1"/>
  <c r="M4" i="19"/>
  <c r="I36" i="67" s="1"/>
  <c r="H4" i="19"/>
  <c r="I31" i="67" s="1"/>
  <c r="S4" i="19"/>
  <c r="I42" i="67" s="1"/>
  <c r="J856" i="78"/>
  <c r="I857" i="78" l="1"/>
  <c r="A857" i="78"/>
  <c r="B857" i="78" s="1"/>
  <c r="F856" i="78"/>
  <c r="G856" i="78"/>
  <c r="H856" i="78"/>
  <c r="E856" i="78"/>
  <c r="C856" i="78"/>
  <c r="D856" i="78"/>
  <c r="O50" i="67"/>
  <c r="P50" i="67" s="1"/>
  <c r="Q50" i="67" s="1"/>
  <c r="AA4" i="19"/>
  <c r="I29" i="67"/>
  <c r="N49" i="67"/>
  <c r="P49" i="67" s="1"/>
  <c r="Q49" i="67" s="1"/>
  <c r="Z2" i="19"/>
  <c r="J22" i="67"/>
  <c r="U29" i="67"/>
  <c r="I44" i="67"/>
  <c r="U2" i="19"/>
  <c r="I22" i="67"/>
  <c r="S33" i="67"/>
  <c r="T30" i="67"/>
  <c r="AB4" i="14"/>
  <c r="AC4" i="14" s="1"/>
  <c r="Z4" i="14"/>
  <c r="AA4" i="14" s="1"/>
  <c r="J157" i="19"/>
  <c r="B33" i="67"/>
  <c r="T157" i="19"/>
  <c r="B43" i="67"/>
  <c r="N157" i="19"/>
  <c r="B37" i="67"/>
  <c r="P157" i="19"/>
  <c r="B39" i="67"/>
  <c r="R157" i="19"/>
  <c r="B41" i="67"/>
  <c r="K157" i="19"/>
  <c r="B34" i="67"/>
  <c r="S157" i="19"/>
  <c r="B42" i="67"/>
  <c r="L157" i="19"/>
  <c r="B35" i="67"/>
  <c r="O157" i="19"/>
  <c r="B38" i="67"/>
  <c r="U157" i="19"/>
  <c r="B44" i="67"/>
  <c r="M157" i="19"/>
  <c r="B36" i="67"/>
  <c r="Q157" i="19"/>
  <c r="B40" i="67"/>
  <c r="H157" i="19"/>
  <c r="B31" i="67"/>
  <c r="I157" i="19"/>
  <c r="B32" i="67"/>
  <c r="G157" i="19"/>
  <c r="B30" i="67"/>
  <c r="F157" i="19"/>
  <c r="B29" i="67"/>
  <c r="J857" i="78"/>
  <c r="H857" i="78" l="1"/>
  <c r="C857" i="78"/>
  <c r="D857" i="78"/>
  <c r="E857" i="78"/>
  <c r="G857" i="78"/>
  <c r="F857" i="78"/>
  <c r="A858" i="78"/>
  <c r="B858" i="78" s="1"/>
  <c r="I858" i="78"/>
  <c r="C35" i="67"/>
  <c r="C38" i="67"/>
  <c r="C42" i="67"/>
  <c r="C34" i="67"/>
  <c r="C39" i="67"/>
  <c r="C43" i="67"/>
  <c r="C32" i="67"/>
  <c r="C40" i="67"/>
  <c r="C44" i="67"/>
  <c r="C45" i="67"/>
  <c r="C30" i="67"/>
  <c r="C31" i="67"/>
  <c r="C36" i="67"/>
  <c r="C41" i="67"/>
  <c r="C37" i="67"/>
  <c r="C33" i="67"/>
  <c r="J858" i="78"/>
  <c r="A859" i="78" l="1"/>
  <c r="B859" i="78" s="1"/>
  <c r="I859" i="78"/>
  <c r="G858" i="78"/>
  <c r="F858" i="78"/>
  <c r="H858" i="78"/>
  <c r="E858" i="78"/>
  <c r="D858" i="78"/>
  <c r="C858" i="78"/>
  <c r="J859" i="78"/>
  <c r="A860" i="78" l="1"/>
  <c r="B860" i="78" s="1"/>
  <c r="I860" i="78"/>
  <c r="G859" i="78"/>
  <c r="E859" i="78"/>
  <c r="H859" i="78"/>
  <c r="D859" i="78"/>
  <c r="F859" i="78"/>
  <c r="C859" i="78"/>
  <c r="J860" i="78"/>
  <c r="A861" i="78" l="1"/>
  <c r="B861" i="78" s="1"/>
  <c r="I861" i="78"/>
  <c r="D860" i="78"/>
  <c r="G860" i="78"/>
  <c r="F860" i="78"/>
  <c r="C860" i="78"/>
  <c r="E860" i="78"/>
  <c r="H860" i="78"/>
  <c r="J861" i="78"/>
  <c r="A862" i="78" l="1"/>
  <c r="B862" i="78" s="1"/>
  <c r="I862" i="78"/>
  <c r="D861" i="78"/>
  <c r="E861" i="78"/>
  <c r="F861" i="78"/>
  <c r="H861" i="78"/>
  <c r="C861" i="78"/>
  <c r="G861" i="78"/>
  <c r="J862" i="78"/>
  <c r="I863" i="78" l="1"/>
  <c r="A863" i="78"/>
  <c r="B863" i="78" s="1"/>
  <c r="G862" i="78"/>
  <c r="F862" i="78"/>
  <c r="C862" i="78"/>
  <c r="D862" i="78"/>
  <c r="H862" i="78"/>
  <c r="E862" i="78"/>
  <c r="J863" i="78"/>
  <c r="H863" i="78" l="1"/>
  <c r="C863" i="78"/>
  <c r="D863" i="78"/>
  <c r="E863" i="78"/>
  <c r="F863" i="78"/>
  <c r="G863" i="78"/>
  <c r="A864" i="78"/>
  <c r="B864" i="78" s="1"/>
  <c r="I864" i="78"/>
  <c r="J864" i="78"/>
  <c r="A865" i="78" l="1"/>
  <c r="B865" i="78" s="1"/>
  <c r="I865" i="78"/>
  <c r="H864" i="78"/>
  <c r="E864" i="78"/>
  <c r="G864" i="78"/>
  <c r="C864" i="78"/>
  <c r="F864" i="78"/>
  <c r="D864" i="78"/>
  <c r="J865" i="78"/>
  <c r="A866" i="78" l="1"/>
  <c r="B866" i="78" s="1"/>
  <c r="I866" i="78"/>
  <c r="F865" i="78"/>
  <c r="E865" i="78"/>
  <c r="D865" i="78"/>
  <c r="G865" i="78"/>
  <c r="H865" i="78"/>
  <c r="C865" i="78"/>
  <c r="J866" i="78"/>
  <c r="I867" i="78" l="1"/>
  <c r="A867" i="78"/>
  <c r="B867" i="78" s="1"/>
  <c r="E866" i="78"/>
  <c r="F866" i="78"/>
  <c r="H866" i="78"/>
  <c r="G866" i="78"/>
  <c r="C866" i="78"/>
  <c r="D866" i="78"/>
  <c r="J867" i="78"/>
  <c r="C867" i="78" l="1"/>
  <c r="D867" i="78"/>
  <c r="F867" i="78"/>
  <c r="G867" i="78"/>
  <c r="H867" i="78"/>
  <c r="E867" i="78"/>
  <c r="I868" i="78"/>
  <c r="A868" i="78"/>
  <c r="B868" i="78" s="1"/>
  <c r="J868" i="78"/>
  <c r="C868" i="78" l="1"/>
  <c r="H868" i="78"/>
  <c r="G868" i="78"/>
  <c r="D868" i="78"/>
  <c r="E868" i="78"/>
  <c r="F868" i="78"/>
  <c r="A869" i="78"/>
  <c r="B869" i="78" s="1"/>
  <c r="I869" i="78"/>
  <c r="J869" i="78"/>
  <c r="H869" i="78" l="1"/>
  <c r="C869" i="78"/>
  <c r="G869" i="78"/>
  <c r="F869" i="78"/>
  <c r="D869" i="78"/>
  <c r="E869" i="78"/>
  <c r="I870" i="78"/>
  <c r="A870" i="78"/>
  <c r="B870" i="78" s="1"/>
  <c r="J870" i="78"/>
  <c r="I871" i="78" l="1"/>
  <c r="A871" i="78"/>
  <c r="B871" i="78" s="1"/>
  <c r="H870" i="78"/>
  <c r="D870" i="78"/>
  <c r="F870" i="78"/>
  <c r="E870" i="78"/>
  <c r="C870" i="78"/>
  <c r="G870" i="78"/>
  <c r="J871" i="78"/>
  <c r="H871" i="78" l="1"/>
  <c r="D871" i="78"/>
  <c r="C871" i="78"/>
  <c r="F871" i="78"/>
  <c r="E871" i="78"/>
  <c r="G871" i="78"/>
  <c r="I872" i="78"/>
  <c r="A872" i="78"/>
  <c r="B872" i="78" s="1"/>
  <c r="J872" i="78"/>
  <c r="A873" i="78" l="1"/>
  <c r="B873" i="78" s="1"/>
  <c r="I873" i="78"/>
  <c r="D872" i="78"/>
  <c r="F872" i="78"/>
  <c r="H872" i="78"/>
  <c r="C872" i="78"/>
  <c r="E872" i="78"/>
  <c r="G872" i="78"/>
  <c r="J873" i="78"/>
  <c r="A874" i="78" l="1"/>
  <c r="B874" i="78" s="1"/>
  <c r="I874" i="78"/>
  <c r="D873" i="78"/>
  <c r="H873" i="78"/>
  <c r="F873" i="78"/>
  <c r="E873" i="78"/>
  <c r="G873" i="78"/>
  <c r="C873" i="78"/>
  <c r="J874" i="78"/>
  <c r="A875" i="78" l="1"/>
  <c r="B875" i="78" s="1"/>
  <c r="I875" i="78"/>
  <c r="G874" i="78"/>
  <c r="D874" i="78"/>
  <c r="F874" i="78"/>
  <c r="E874" i="78"/>
  <c r="C874" i="78"/>
  <c r="H874" i="78"/>
  <c r="J875" i="78"/>
  <c r="A876" i="78" l="1"/>
  <c r="B876" i="78" s="1"/>
  <c r="I876" i="78"/>
  <c r="F875" i="78"/>
  <c r="H875" i="78"/>
  <c r="D875" i="78"/>
  <c r="C875" i="78"/>
  <c r="G875" i="78"/>
  <c r="E875" i="78"/>
  <c r="J876" i="78"/>
  <c r="A877" i="78" l="1"/>
  <c r="B877" i="78" s="1"/>
  <c r="I877" i="78"/>
  <c r="D876" i="78"/>
  <c r="G876" i="78"/>
  <c r="H876" i="78"/>
  <c r="F876" i="78"/>
  <c r="E876" i="78"/>
  <c r="C876" i="78"/>
  <c r="J877" i="78"/>
  <c r="A878" i="78" l="1"/>
  <c r="B878" i="78" s="1"/>
  <c r="I878" i="78"/>
  <c r="F877" i="78"/>
  <c r="G877" i="78"/>
  <c r="H877" i="78"/>
  <c r="C877" i="78"/>
  <c r="D877" i="78"/>
  <c r="E877" i="78"/>
  <c r="J878" i="78"/>
  <c r="I879" i="78" l="1"/>
  <c r="A879" i="78"/>
  <c r="B879" i="78" s="1"/>
  <c r="F878" i="78"/>
  <c r="G878" i="78"/>
  <c r="H878" i="78"/>
  <c r="C878" i="78"/>
  <c r="D878" i="78"/>
  <c r="E878" i="78"/>
  <c r="J879" i="78"/>
  <c r="D879" i="78" l="1"/>
  <c r="E879" i="78"/>
  <c r="H879" i="78"/>
  <c r="G879" i="78"/>
  <c r="F879" i="78"/>
  <c r="C879" i="78"/>
  <c r="A880" i="78"/>
  <c r="B880" i="78" s="1"/>
  <c r="I880" i="78"/>
  <c r="J880" i="78"/>
  <c r="A881" i="78" l="1"/>
  <c r="B881" i="78" s="1"/>
  <c r="I881" i="78"/>
  <c r="E880" i="78"/>
  <c r="F880" i="78"/>
  <c r="G880" i="78"/>
  <c r="C880" i="78"/>
  <c r="D880" i="78"/>
  <c r="H880" i="78"/>
  <c r="J881" i="78"/>
  <c r="I882" i="78" l="1"/>
  <c r="A882" i="78"/>
  <c r="B882" i="78" s="1"/>
  <c r="E881" i="78"/>
  <c r="H881" i="78"/>
  <c r="F881" i="78"/>
  <c r="G881" i="78"/>
  <c r="C881" i="78"/>
  <c r="D881" i="78"/>
  <c r="J882" i="78"/>
  <c r="F882" i="78" l="1"/>
  <c r="H882" i="78"/>
  <c r="G882" i="78"/>
  <c r="C882" i="78"/>
  <c r="D882" i="78"/>
  <c r="E882" i="78"/>
  <c r="A883" i="78"/>
  <c r="B883" i="78" s="1"/>
  <c r="I883" i="78"/>
  <c r="J883" i="78"/>
  <c r="D883" i="78" l="1"/>
  <c r="G883" i="78"/>
  <c r="H883" i="78"/>
  <c r="F883" i="78"/>
  <c r="E883" i="78"/>
  <c r="C883" i="78"/>
  <c r="A884" i="78"/>
  <c r="B884" i="78" s="1"/>
  <c r="I884" i="78"/>
  <c r="J884" i="78"/>
  <c r="H884" i="78" l="1"/>
  <c r="C884" i="78"/>
  <c r="G884" i="78"/>
  <c r="D884" i="78"/>
  <c r="F884" i="78"/>
  <c r="E884" i="78"/>
  <c r="A885" i="78"/>
  <c r="B885" i="78" s="1"/>
  <c r="I885" i="78"/>
  <c r="J885" i="78"/>
  <c r="F885" i="78" l="1"/>
  <c r="G885" i="78"/>
  <c r="H885" i="78"/>
  <c r="D885" i="78"/>
  <c r="C885" i="78"/>
  <c r="E885" i="78"/>
  <c r="A886" i="78"/>
  <c r="B886" i="78" s="1"/>
  <c r="I886" i="78"/>
  <c r="J886" i="78"/>
  <c r="E886" i="78" l="1"/>
  <c r="F886" i="78"/>
  <c r="H886" i="78"/>
  <c r="G886" i="78"/>
  <c r="D886" i="78"/>
  <c r="C886" i="78"/>
  <c r="A887" i="78"/>
  <c r="B887" i="78" s="1"/>
  <c r="I887" i="78"/>
  <c r="J887" i="78"/>
  <c r="I888" i="78" l="1"/>
  <c r="A888" i="78"/>
  <c r="B888" i="78" s="1"/>
  <c r="D887" i="78"/>
  <c r="C887" i="78"/>
  <c r="E887" i="78"/>
  <c r="G887" i="78"/>
  <c r="H887" i="78"/>
  <c r="F887" i="78"/>
  <c r="J888" i="78"/>
  <c r="F888" i="78" l="1"/>
  <c r="G888" i="78"/>
  <c r="H888" i="78"/>
  <c r="D888" i="78"/>
  <c r="E888" i="78"/>
  <c r="C888" i="78"/>
  <c r="A889" i="78"/>
  <c r="B889" i="78" s="1"/>
  <c r="I889" i="78"/>
  <c r="J889" i="78"/>
  <c r="C889" i="78" l="1"/>
  <c r="D889" i="78"/>
  <c r="E889" i="78"/>
  <c r="G889" i="78"/>
  <c r="F889" i="78"/>
  <c r="H889" i="78"/>
  <c r="A890" i="78"/>
  <c r="B890" i="78" s="1"/>
  <c r="I890" i="78"/>
  <c r="J890" i="78"/>
  <c r="I891" i="78" l="1"/>
  <c r="A891" i="78"/>
  <c r="B891" i="78" s="1"/>
  <c r="E890" i="78"/>
  <c r="C890" i="78"/>
  <c r="D890" i="78"/>
  <c r="F890" i="78"/>
  <c r="G890" i="78"/>
  <c r="H890" i="78"/>
  <c r="J891" i="78"/>
  <c r="F891" i="78" l="1"/>
  <c r="G891" i="78"/>
  <c r="H891" i="78"/>
  <c r="C891" i="78"/>
  <c r="D891" i="78"/>
  <c r="E891" i="78"/>
  <c r="I892" i="78"/>
  <c r="A892" i="78"/>
  <c r="B892" i="78" s="1"/>
  <c r="J892" i="78"/>
  <c r="A893" i="78" l="1"/>
  <c r="B893" i="78" s="1"/>
  <c r="I893" i="78"/>
  <c r="F892" i="78"/>
  <c r="D892" i="78"/>
  <c r="E892" i="78"/>
  <c r="H892" i="78"/>
  <c r="C892" i="78"/>
  <c r="G892" i="78"/>
  <c r="J893" i="78"/>
  <c r="A894" i="78" l="1"/>
  <c r="B894" i="78" s="1"/>
  <c r="I894" i="78"/>
  <c r="C893" i="78"/>
  <c r="D893" i="78"/>
  <c r="E893" i="78"/>
  <c r="F893" i="78"/>
  <c r="G893" i="78"/>
  <c r="H893" i="78"/>
  <c r="J894" i="78"/>
  <c r="A895" i="78" l="1"/>
  <c r="B895" i="78" s="1"/>
  <c r="I895" i="78"/>
  <c r="F894" i="78"/>
  <c r="H894" i="78"/>
  <c r="E894" i="78"/>
  <c r="C894" i="78"/>
  <c r="D894" i="78"/>
  <c r="G894" i="78"/>
  <c r="J895" i="78"/>
  <c r="A896" i="78" l="1"/>
  <c r="B896" i="78" s="1"/>
  <c r="I896" i="78"/>
  <c r="D895" i="78"/>
  <c r="C895" i="78"/>
  <c r="F895" i="78"/>
  <c r="H895" i="78"/>
  <c r="G895" i="78"/>
  <c r="E895" i="78"/>
  <c r="J896" i="78"/>
  <c r="A897" i="78" l="1"/>
  <c r="B897" i="78" s="1"/>
  <c r="I897" i="78"/>
  <c r="H896" i="78"/>
  <c r="D896" i="78"/>
  <c r="E896" i="78"/>
  <c r="C896" i="78"/>
  <c r="G896" i="78"/>
  <c r="F896" i="78"/>
  <c r="J897" i="78"/>
  <c r="A898" i="78" l="1"/>
  <c r="B898" i="78" s="1"/>
  <c r="I898" i="78"/>
  <c r="C897" i="78"/>
  <c r="F897" i="78"/>
  <c r="D897" i="78"/>
  <c r="H897" i="78"/>
  <c r="G897" i="78"/>
  <c r="E897" i="78"/>
  <c r="J898" i="78"/>
  <c r="I899" i="78" l="1"/>
  <c r="A899" i="78"/>
  <c r="B899" i="78" s="1"/>
  <c r="D898" i="78"/>
  <c r="G898" i="78"/>
  <c r="C898" i="78"/>
  <c r="E898" i="78"/>
  <c r="F898" i="78"/>
  <c r="H898" i="78"/>
  <c r="J899" i="78"/>
  <c r="H899" i="78" l="1"/>
  <c r="D899" i="78"/>
  <c r="C899" i="78"/>
  <c r="E899" i="78"/>
  <c r="F899" i="78"/>
  <c r="G899" i="78"/>
  <c r="A900" i="78"/>
  <c r="B900" i="78" s="1"/>
  <c r="I900" i="78"/>
  <c r="J900" i="78"/>
  <c r="I901" i="78" l="1"/>
  <c r="A901" i="78"/>
  <c r="B901" i="78" s="1"/>
  <c r="F900" i="78"/>
  <c r="C900" i="78"/>
  <c r="G900" i="78"/>
  <c r="H900" i="78"/>
  <c r="E900" i="78"/>
  <c r="D900" i="78"/>
  <c r="J901" i="78"/>
  <c r="F901" i="78" l="1"/>
  <c r="E901" i="78"/>
  <c r="G901" i="78"/>
  <c r="D901" i="78"/>
  <c r="H901" i="78"/>
  <c r="C901" i="78"/>
  <c r="A902" i="78"/>
  <c r="B902" i="78" s="1"/>
  <c r="I902" i="78"/>
  <c r="J902" i="78"/>
  <c r="E902" i="78" l="1"/>
  <c r="F902" i="78"/>
  <c r="G902" i="78"/>
  <c r="D902" i="78"/>
  <c r="C902" i="78"/>
  <c r="H902" i="78"/>
  <c r="A903" i="78"/>
  <c r="B903" i="78" s="1"/>
  <c r="I903" i="78"/>
  <c r="J903" i="78"/>
  <c r="D903" i="78" l="1"/>
  <c r="H903" i="78"/>
  <c r="C903" i="78"/>
  <c r="G903" i="78"/>
  <c r="F903" i="78"/>
  <c r="E903" i="78"/>
  <c r="I904" i="78"/>
  <c r="A904" i="78"/>
  <c r="B904" i="78" s="1"/>
  <c r="J904" i="78"/>
  <c r="F904" i="78" l="1"/>
  <c r="D904" i="78"/>
  <c r="H904" i="78"/>
  <c r="C904" i="78"/>
  <c r="G904" i="78"/>
  <c r="E904" i="78"/>
  <c r="A905" i="78"/>
  <c r="B905" i="78" s="1"/>
  <c r="I905" i="78"/>
  <c r="J905" i="78"/>
  <c r="C905" i="78" l="1"/>
  <c r="E905" i="78"/>
  <c r="F905" i="78"/>
  <c r="D905" i="78"/>
  <c r="G905" i="78"/>
  <c r="H905" i="78"/>
  <c r="I906" i="78"/>
  <c r="A906" i="78"/>
  <c r="B906" i="78" s="1"/>
  <c r="J906" i="78"/>
  <c r="F906" i="78" l="1"/>
  <c r="G906" i="78"/>
  <c r="H906" i="78"/>
  <c r="C906" i="78"/>
  <c r="E906" i="78"/>
  <c r="D906" i="78"/>
  <c r="A907" i="78"/>
  <c r="B907" i="78" s="1"/>
  <c r="I907" i="78"/>
  <c r="J907" i="78"/>
  <c r="F907" i="78" l="1"/>
  <c r="E907" i="78"/>
  <c r="D907" i="78"/>
  <c r="G907" i="78"/>
  <c r="C907" i="78"/>
  <c r="H907" i="78"/>
  <c r="A908" i="78"/>
  <c r="B908" i="78" s="1"/>
  <c r="I908" i="78"/>
  <c r="J908" i="78"/>
  <c r="A909" i="78" l="1"/>
  <c r="B909" i="78" s="1"/>
  <c r="I909" i="78"/>
  <c r="D908" i="78"/>
  <c r="E908" i="78"/>
  <c r="G908" i="78"/>
  <c r="C908" i="78"/>
  <c r="F908" i="78"/>
  <c r="H908" i="78"/>
  <c r="J909" i="78"/>
  <c r="A910" i="78" l="1"/>
  <c r="B910" i="78" s="1"/>
  <c r="I910" i="78"/>
  <c r="H909" i="78"/>
  <c r="C909" i="78"/>
  <c r="F909" i="78"/>
  <c r="D909" i="78"/>
  <c r="G909" i="78"/>
  <c r="E909" i="78"/>
  <c r="J910" i="78"/>
  <c r="I911" i="78" l="1"/>
  <c r="A911" i="78"/>
  <c r="B911" i="78" s="1"/>
  <c r="E910" i="78"/>
  <c r="F910" i="78"/>
  <c r="H910" i="78"/>
  <c r="G910" i="78"/>
  <c r="C910" i="78"/>
  <c r="D910" i="78"/>
  <c r="J911" i="78"/>
  <c r="H911" i="78" l="1"/>
  <c r="E911" i="78"/>
  <c r="G911" i="78"/>
  <c r="F911" i="78"/>
  <c r="C911" i="78"/>
  <c r="D911" i="78"/>
  <c r="I912" i="78"/>
  <c r="A912" i="78"/>
  <c r="B912" i="78" s="1"/>
  <c r="J912" i="78"/>
  <c r="D912" i="78" l="1"/>
  <c r="E912" i="78"/>
  <c r="F912" i="78"/>
  <c r="H912" i="78"/>
  <c r="C912" i="78"/>
  <c r="G912" i="78"/>
  <c r="A913" i="78"/>
  <c r="B913" i="78" s="1"/>
  <c r="I913" i="78"/>
  <c r="J913" i="78"/>
  <c r="A914" i="78" l="1"/>
  <c r="B914" i="78" s="1"/>
  <c r="I914" i="78"/>
  <c r="F913" i="78"/>
  <c r="C913" i="78"/>
  <c r="E913" i="78"/>
  <c r="H913" i="78"/>
  <c r="D913" i="78"/>
  <c r="G913" i="78"/>
  <c r="J914" i="78"/>
  <c r="A915" i="78" l="1"/>
  <c r="B915" i="78" s="1"/>
  <c r="I915" i="78"/>
  <c r="F914" i="78"/>
  <c r="C914" i="78"/>
  <c r="E914" i="78"/>
  <c r="G914" i="78"/>
  <c r="H914" i="78"/>
  <c r="D914" i="78"/>
  <c r="J915" i="78"/>
  <c r="I916" i="78" l="1"/>
  <c r="A916" i="78"/>
  <c r="B916" i="78" s="1"/>
  <c r="F915" i="78"/>
  <c r="G915" i="78"/>
  <c r="H915" i="78"/>
  <c r="D915" i="78"/>
  <c r="C915" i="78"/>
  <c r="E915" i="78"/>
  <c r="J916" i="78"/>
  <c r="E916" i="78" l="1"/>
  <c r="D916" i="78"/>
  <c r="F916" i="78"/>
  <c r="H916" i="78"/>
  <c r="C916" i="78"/>
  <c r="G916" i="78"/>
  <c r="A917" i="78"/>
  <c r="B917" i="78" s="1"/>
  <c r="I917" i="78"/>
  <c r="J917" i="78"/>
  <c r="D917" i="78" l="1"/>
  <c r="H917" i="78"/>
  <c r="C917" i="78"/>
  <c r="E917" i="78"/>
  <c r="F917" i="78"/>
  <c r="G917" i="78"/>
  <c r="A918" i="78"/>
  <c r="B918" i="78" s="1"/>
  <c r="I918" i="78"/>
  <c r="J918" i="78"/>
  <c r="E918" i="78" l="1"/>
  <c r="F918" i="78"/>
  <c r="G918" i="78"/>
  <c r="D918" i="78"/>
  <c r="H918" i="78"/>
  <c r="C918" i="78"/>
  <c r="A919" i="78"/>
  <c r="B919" i="78" s="1"/>
  <c r="I919" i="78"/>
  <c r="J919" i="78"/>
  <c r="A920" i="78" l="1"/>
  <c r="B920" i="78" s="1"/>
  <c r="I920" i="78"/>
  <c r="C919" i="78"/>
  <c r="D919" i="78"/>
  <c r="F919" i="78"/>
  <c r="H919" i="78"/>
  <c r="E919" i="78"/>
  <c r="G919" i="78"/>
  <c r="J920" i="78"/>
  <c r="A921" i="78" l="1"/>
  <c r="B921" i="78" s="1"/>
  <c r="I921" i="78"/>
  <c r="G920" i="78"/>
  <c r="H920" i="78"/>
  <c r="F920" i="78"/>
  <c r="E920" i="78"/>
  <c r="C920" i="78"/>
  <c r="D920" i="78"/>
  <c r="J921" i="78"/>
  <c r="A922" i="78" l="1"/>
  <c r="B922" i="78" s="1"/>
  <c r="I922" i="78"/>
  <c r="G921" i="78"/>
  <c r="D921" i="78"/>
  <c r="C921" i="78"/>
  <c r="E921" i="78"/>
  <c r="F921" i="78"/>
  <c r="H921" i="78"/>
  <c r="J922" i="78"/>
  <c r="A923" i="78" l="1"/>
  <c r="B923" i="78" s="1"/>
  <c r="I923" i="78"/>
  <c r="F922" i="78"/>
  <c r="H922" i="78"/>
  <c r="G922" i="78"/>
  <c r="C922" i="78"/>
  <c r="E922" i="78"/>
  <c r="D922" i="78"/>
  <c r="J923" i="78"/>
  <c r="A924" i="78" l="1"/>
  <c r="B924" i="78" s="1"/>
  <c r="I924" i="78"/>
  <c r="H923" i="78"/>
  <c r="D923" i="78"/>
  <c r="G923" i="78"/>
  <c r="F923" i="78"/>
  <c r="C923" i="78"/>
  <c r="E923" i="78"/>
  <c r="J924" i="78"/>
  <c r="A925" i="78" l="1"/>
  <c r="B925" i="78" s="1"/>
  <c r="I925" i="78"/>
  <c r="F924" i="78"/>
  <c r="G924" i="78"/>
  <c r="H924" i="78"/>
  <c r="D924" i="78"/>
  <c r="C924" i="78"/>
  <c r="E924" i="78"/>
  <c r="J925" i="78"/>
  <c r="A926" i="78" l="1"/>
  <c r="B926" i="78" s="1"/>
  <c r="I926" i="78"/>
  <c r="E925" i="78"/>
  <c r="F925" i="78"/>
  <c r="H925" i="78"/>
  <c r="G925" i="78"/>
  <c r="D925" i="78"/>
  <c r="C925" i="78"/>
  <c r="J926" i="78"/>
  <c r="A927" i="78" l="1"/>
  <c r="B927" i="78" s="1"/>
  <c r="I927" i="78"/>
  <c r="E926" i="78"/>
  <c r="G926" i="78"/>
  <c r="F926" i="78"/>
  <c r="C926" i="78"/>
  <c r="D926" i="78"/>
  <c r="H926" i="78"/>
  <c r="J927" i="78"/>
  <c r="A928" i="78" l="1"/>
  <c r="B928" i="78" s="1"/>
  <c r="I928" i="78"/>
  <c r="F927" i="78"/>
  <c r="C927" i="78"/>
  <c r="D927" i="78"/>
  <c r="E927" i="78"/>
  <c r="H927" i="78"/>
  <c r="G927" i="78"/>
  <c r="J928" i="78"/>
  <c r="A929" i="78" l="1"/>
  <c r="B929" i="78" s="1"/>
  <c r="I929" i="78"/>
  <c r="D928" i="78"/>
  <c r="E928" i="78"/>
  <c r="F928" i="78"/>
  <c r="G928" i="78"/>
  <c r="H928" i="78"/>
  <c r="C928" i="78"/>
  <c r="J929" i="78"/>
  <c r="A930" i="78" l="1"/>
  <c r="B930" i="78" s="1"/>
  <c r="I930" i="78"/>
  <c r="G929" i="78"/>
  <c r="H929" i="78"/>
  <c r="C929" i="78"/>
  <c r="D929" i="78"/>
  <c r="F929" i="78"/>
  <c r="E929" i="78"/>
  <c r="J930" i="78"/>
  <c r="A931" i="78" l="1"/>
  <c r="B931" i="78" s="1"/>
  <c r="I931" i="78"/>
  <c r="H930" i="78"/>
  <c r="C930" i="78"/>
  <c r="D930" i="78"/>
  <c r="E930" i="78"/>
  <c r="F930" i="78"/>
  <c r="G930" i="78"/>
  <c r="J931" i="78"/>
  <c r="I932" i="78" l="1"/>
  <c r="A932" i="78"/>
  <c r="B932" i="78" s="1"/>
  <c r="E931" i="78"/>
  <c r="G931" i="78"/>
  <c r="C931" i="78"/>
  <c r="H931" i="78"/>
  <c r="F931" i="78"/>
  <c r="D931" i="78"/>
  <c r="J932" i="78"/>
  <c r="D932" i="78" l="1"/>
  <c r="F932" i="78"/>
  <c r="H932" i="78"/>
  <c r="E932" i="78"/>
  <c r="G932" i="78"/>
  <c r="C932" i="78"/>
  <c r="A933" i="78"/>
  <c r="B933" i="78" s="1"/>
  <c r="I933" i="78"/>
  <c r="J933" i="78"/>
  <c r="C933" i="78" l="1"/>
  <c r="H933" i="78"/>
  <c r="G933" i="78"/>
  <c r="F933" i="78"/>
  <c r="D933" i="78"/>
  <c r="E933" i="78"/>
  <c r="A934" i="78"/>
  <c r="B934" i="78" s="1"/>
  <c r="I934" i="78"/>
  <c r="J934" i="78"/>
  <c r="F934" i="78" l="1"/>
  <c r="G934" i="78"/>
  <c r="H934" i="78"/>
  <c r="E934" i="78"/>
  <c r="C934" i="78"/>
  <c r="D934" i="78"/>
  <c r="A935" i="78"/>
  <c r="B935" i="78" s="1"/>
  <c r="I935" i="78"/>
  <c r="J935" i="78"/>
  <c r="E935" i="78" l="1"/>
  <c r="D935" i="78"/>
  <c r="F935" i="78"/>
  <c r="G935" i="78"/>
  <c r="H935" i="78"/>
  <c r="C935" i="78"/>
  <c r="A936" i="78"/>
  <c r="B936" i="78" s="1"/>
  <c r="I936" i="78"/>
  <c r="J936" i="78"/>
  <c r="A937" i="78" l="1"/>
  <c r="B937" i="78" s="1"/>
  <c r="I937" i="78"/>
  <c r="F936" i="78"/>
  <c r="G936" i="78"/>
  <c r="H936" i="78"/>
  <c r="E936" i="78"/>
  <c r="C936" i="78"/>
  <c r="D936" i="78"/>
  <c r="J937" i="78"/>
  <c r="A938" i="78" l="1"/>
  <c r="B938" i="78" s="1"/>
  <c r="I938" i="78"/>
  <c r="G937" i="78"/>
  <c r="F937" i="78"/>
  <c r="H937" i="78"/>
  <c r="C937" i="78"/>
  <c r="D937" i="78"/>
  <c r="E937" i="78"/>
  <c r="J938" i="78"/>
  <c r="I939" i="78" l="1"/>
  <c r="A939" i="78"/>
  <c r="B939" i="78" s="1"/>
  <c r="G938" i="78"/>
  <c r="H938" i="78"/>
  <c r="F938" i="78"/>
  <c r="C938" i="78"/>
  <c r="E938" i="78"/>
  <c r="D938" i="78"/>
  <c r="J939" i="78"/>
  <c r="C939" i="78" l="1"/>
  <c r="F939" i="78"/>
  <c r="G939" i="78"/>
  <c r="D939" i="78"/>
  <c r="H939" i="78"/>
  <c r="E939" i="78"/>
  <c r="I940" i="78"/>
  <c r="A940" i="78"/>
  <c r="B940" i="78" s="1"/>
  <c r="J940" i="78"/>
  <c r="I941" i="78" l="1"/>
  <c r="A941" i="78"/>
  <c r="B941" i="78" s="1"/>
  <c r="G940" i="78"/>
  <c r="D940" i="78"/>
  <c r="C940" i="78"/>
  <c r="E940" i="78"/>
  <c r="H940" i="78"/>
  <c r="F940" i="78"/>
  <c r="J941" i="78"/>
  <c r="G941" i="78" l="1"/>
  <c r="C941" i="78"/>
  <c r="E941" i="78"/>
  <c r="F941" i="78"/>
  <c r="H941" i="78"/>
  <c r="D941" i="78"/>
  <c r="A942" i="78"/>
  <c r="B942" i="78" s="1"/>
  <c r="I942" i="78"/>
  <c r="J942" i="78"/>
  <c r="H942" i="78" l="1"/>
  <c r="C942" i="78"/>
  <c r="E942" i="78"/>
  <c r="D942" i="78"/>
  <c r="F942" i="78"/>
  <c r="G942" i="78"/>
  <c r="A943" i="78"/>
  <c r="B943" i="78" s="1"/>
  <c r="I943" i="78"/>
  <c r="J943" i="78"/>
  <c r="H943" i="78" l="1"/>
  <c r="E943" i="78"/>
  <c r="F943" i="78"/>
  <c r="G943" i="78"/>
  <c r="D943" i="78"/>
  <c r="C943" i="78"/>
  <c r="A944" i="78"/>
  <c r="B944" i="78" s="1"/>
  <c r="I944" i="78"/>
  <c r="J944" i="78"/>
  <c r="A945" i="78" l="1"/>
  <c r="B945" i="78" s="1"/>
  <c r="I945" i="78"/>
  <c r="F944" i="78"/>
  <c r="E944" i="78"/>
  <c r="G944" i="78"/>
  <c r="D944" i="78"/>
  <c r="H944" i="78"/>
  <c r="C944" i="78"/>
  <c r="J945" i="78"/>
  <c r="A946" i="78" l="1"/>
  <c r="B946" i="78" s="1"/>
  <c r="I946" i="78"/>
  <c r="G945" i="78"/>
  <c r="C945" i="78"/>
  <c r="F945" i="78"/>
  <c r="H945" i="78"/>
  <c r="D945" i="78"/>
  <c r="E945" i="78"/>
  <c r="J946" i="78"/>
  <c r="A947" i="78" l="1"/>
  <c r="B947" i="78" s="1"/>
  <c r="I947" i="78"/>
  <c r="D946" i="78"/>
  <c r="E946" i="78"/>
  <c r="G946" i="78"/>
  <c r="H946" i="78"/>
  <c r="F946" i="78"/>
  <c r="C946" i="78"/>
  <c r="J947" i="78"/>
  <c r="A948" i="78" l="1"/>
  <c r="B948" i="78" s="1"/>
  <c r="I948" i="78"/>
  <c r="E947" i="78"/>
  <c r="F947" i="78"/>
  <c r="G947" i="78"/>
  <c r="H947" i="78"/>
  <c r="C947" i="78"/>
  <c r="D947" i="78"/>
  <c r="J948" i="78"/>
  <c r="A949" i="78" l="1"/>
  <c r="B949" i="78" s="1"/>
  <c r="I949" i="78"/>
  <c r="E948" i="78"/>
  <c r="G948" i="78"/>
  <c r="H948" i="78"/>
  <c r="C948" i="78"/>
  <c r="F948" i="78"/>
  <c r="D948" i="78"/>
  <c r="J949" i="78"/>
  <c r="A950" i="78" l="1"/>
  <c r="B950" i="78" s="1"/>
  <c r="I950" i="78"/>
  <c r="H949" i="78"/>
  <c r="G949" i="78"/>
  <c r="C949" i="78"/>
  <c r="D949" i="78"/>
  <c r="F949" i="78"/>
  <c r="E949" i="78"/>
  <c r="J950" i="78"/>
  <c r="A951" i="78" l="1"/>
  <c r="B951" i="78" s="1"/>
  <c r="I951" i="78"/>
  <c r="G950" i="78"/>
  <c r="D950" i="78"/>
  <c r="F950" i="78"/>
  <c r="H950" i="78"/>
  <c r="C950" i="78"/>
  <c r="E950" i="78"/>
  <c r="J951" i="78"/>
  <c r="A952" i="78" l="1"/>
  <c r="B952" i="78" s="1"/>
  <c r="I952" i="78"/>
  <c r="G951" i="78"/>
  <c r="F951" i="78"/>
  <c r="D951" i="78"/>
  <c r="E951" i="78"/>
  <c r="H951" i="78"/>
  <c r="C951" i="78"/>
  <c r="J952" i="78"/>
  <c r="I953" i="78" l="1"/>
  <c r="A953" i="78"/>
  <c r="B953" i="78" s="1"/>
  <c r="C952" i="78"/>
  <c r="F952" i="78"/>
  <c r="H952" i="78"/>
  <c r="E952" i="78"/>
  <c r="G952" i="78"/>
  <c r="D952" i="78"/>
  <c r="J953" i="78"/>
  <c r="H953" i="78" l="1"/>
  <c r="C953" i="78"/>
  <c r="F953" i="78"/>
  <c r="G953" i="78"/>
  <c r="D953" i="78"/>
  <c r="E953" i="78"/>
  <c r="I954" i="78"/>
  <c r="A954" i="78"/>
  <c r="B954" i="78" s="1"/>
  <c r="J954" i="78"/>
  <c r="A955" i="78" l="1"/>
  <c r="B955" i="78" s="1"/>
  <c r="I955" i="78"/>
  <c r="H954" i="78"/>
  <c r="C954" i="78"/>
  <c r="D954" i="78"/>
  <c r="F954" i="78"/>
  <c r="G954" i="78"/>
  <c r="E954" i="78"/>
  <c r="J955" i="78"/>
  <c r="A956" i="78" l="1"/>
  <c r="B956" i="78" s="1"/>
  <c r="I956" i="78"/>
  <c r="G955" i="78"/>
  <c r="H955" i="78"/>
  <c r="D955" i="78"/>
  <c r="F955" i="78"/>
  <c r="E955" i="78"/>
  <c r="C955" i="78"/>
  <c r="J956" i="78"/>
  <c r="A957" i="78" l="1"/>
  <c r="B957" i="78" s="1"/>
  <c r="I957" i="78"/>
  <c r="D956" i="78"/>
  <c r="F956" i="78"/>
  <c r="G956" i="78"/>
  <c r="H956" i="78"/>
  <c r="C956" i="78"/>
  <c r="E956" i="78"/>
  <c r="J957" i="78"/>
  <c r="A958" i="78" l="1"/>
  <c r="B958" i="78" s="1"/>
  <c r="I958" i="78"/>
  <c r="H957" i="78"/>
  <c r="C957" i="78"/>
  <c r="F957" i="78"/>
  <c r="G957" i="78"/>
  <c r="D957" i="78"/>
  <c r="E957" i="78"/>
  <c r="J958" i="78"/>
  <c r="A959" i="78" l="1"/>
  <c r="B959" i="78" s="1"/>
  <c r="I959" i="78"/>
  <c r="G958" i="78"/>
  <c r="C958" i="78"/>
  <c r="F958" i="78"/>
  <c r="E958" i="78"/>
  <c r="D958" i="78"/>
  <c r="H958" i="78"/>
  <c r="J959" i="78"/>
  <c r="A960" i="78" l="1"/>
  <c r="B960" i="78" s="1"/>
  <c r="I960" i="78"/>
  <c r="E959" i="78"/>
  <c r="H959" i="78"/>
  <c r="F959" i="78"/>
  <c r="C959" i="78"/>
  <c r="G959" i="78"/>
  <c r="D959" i="78"/>
  <c r="J960" i="78"/>
  <c r="A961" i="78" l="1"/>
  <c r="B961" i="78" s="1"/>
  <c r="I961" i="78"/>
  <c r="C960" i="78"/>
  <c r="D960" i="78"/>
  <c r="E960" i="78"/>
  <c r="G960" i="78"/>
  <c r="H960" i="78"/>
  <c r="F960" i="78"/>
  <c r="J961" i="78"/>
  <c r="A962" i="78" l="1"/>
  <c r="B962" i="78" s="1"/>
  <c r="I962" i="78"/>
  <c r="G961" i="78"/>
  <c r="E961" i="78"/>
  <c r="F961" i="78"/>
  <c r="D961" i="78"/>
  <c r="H961" i="78"/>
  <c r="C961" i="78"/>
  <c r="J962" i="78"/>
  <c r="A963" i="78" l="1"/>
  <c r="B963" i="78" s="1"/>
  <c r="I963" i="78"/>
  <c r="G962" i="78"/>
  <c r="D962" i="78"/>
  <c r="F962" i="78"/>
  <c r="E962" i="78"/>
  <c r="C962" i="78"/>
  <c r="H962" i="78"/>
  <c r="J963" i="78"/>
  <c r="A964" i="78" l="1"/>
  <c r="B964" i="78" s="1"/>
  <c r="I964" i="78"/>
  <c r="E963" i="78"/>
  <c r="G963" i="78"/>
  <c r="H963" i="78"/>
  <c r="F963" i="78"/>
  <c r="D963" i="78"/>
  <c r="C963" i="78"/>
  <c r="J964" i="78"/>
  <c r="A965" i="78" l="1"/>
  <c r="B965" i="78" s="1"/>
  <c r="I965" i="78"/>
  <c r="F964" i="78"/>
  <c r="C964" i="78"/>
  <c r="E964" i="78"/>
  <c r="H964" i="78"/>
  <c r="D964" i="78"/>
  <c r="G964" i="78"/>
  <c r="J965" i="78"/>
  <c r="A966" i="78" l="1"/>
  <c r="B966" i="78" s="1"/>
  <c r="I966" i="78"/>
  <c r="H965" i="78"/>
  <c r="E965" i="78"/>
  <c r="G965" i="78"/>
  <c r="D965" i="78"/>
  <c r="F965" i="78"/>
  <c r="C965" i="78"/>
  <c r="J966" i="78"/>
  <c r="I967" i="78" l="1"/>
  <c r="A967" i="78"/>
  <c r="B967" i="78" s="1"/>
  <c r="G966" i="78"/>
  <c r="H966" i="78"/>
  <c r="D966" i="78"/>
  <c r="C966" i="78"/>
  <c r="F966" i="78"/>
  <c r="E966" i="78"/>
  <c r="J967" i="78"/>
  <c r="E967" i="78" l="1"/>
  <c r="F967" i="78"/>
  <c r="H967" i="78"/>
  <c r="C967" i="78"/>
  <c r="D967" i="78"/>
  <c r="G967" i="78"/>
  <c r="A968" i="78"/>
  <c r="B968" i="78" s="1"/>
  <c r="I968" i="78"/>
  <c r="J968" i="78"/>
  <c r="E968" i="78" l="1"/>
  <c r="F968" i="78"/>
  <c r="H968" i="78"/>
  <c r="C968" i="78"/>
  <c r="D968" i="78"/>
  <c r="G968" i="78"/>
  <c r="I969" i="78"/>
  <c r="A969" i="78"/>
  <c r="B969" i="78" s="1"/>
  <c r="J969" i="78"/>
  <c r="A970" i="78" l="1"/>
  <c r="B970" i="78" s="1"/>
  <c r="I970" i="78"/>
  <c r="F969" i="78"/>
  <c r="G969" i="78"/>
  <c r="C969" i="78"/>
  <c r="D969" i="78"/>
  <c r="H969" i="78"/>
  <c r="E969" i="78"/>
  <c r="J970" i="78"/>
  <c r="A971" i="78" l="1"/>
  <c r="B971" i="78" s="1"/>
  <c r="I971" i="78"/>
  <c r="C970" i="78"/>
  <c r="E970" i="78"/>
  <c r="F970" i="78"/>
  <c r="H970" i="78"/>
  <c r="G970" i="78"/>
  <c r="D970" i="78"/>
  <c r="J971" i="78"/>
  <c r="A972" i="78" l="1"/>
  <c r="B972" i="78" s="1"/>
  <c r="I972" i="78"/>
  <c r="G971" i="78"/>
  <c r="H971" i="78"/>
  <c r="C971" i="78"/>
  <c r="D971" i="78"/>
  <c r="F971" i="78"/>
  <c r="E971" i="78"/>
  <c r="J972" i="78"/>
  <c r="A973" i="78" l="1"/>
  <c r="B973" i="78" s="1"/>
  <c r="I973" i="78"/>
  <c r="H972" i="78"/>
  <c r="D972" i="78"/>
  <c r="E972" i="78"/>
  <c r="F972" i="78"/>
  <c r="C972" i="78"/>
  <c r="G972" i="78"/>
  <c r="J973" i="78"/>
  <c r="A974" i="78" l="1"/>
  <c r="B974" i="78" s="1"/>
  <c r="I974" i="78"/>
  <c r="C973" i="78"/>
  <c r="F973" i="78"/>
  <c r="G973" i="78"/>
  <c r="H973" i="78"/>
  <c r="D973" i="78"/>
  <c r="E973" i="78"/>
  <c r="J974" i="78"/>
  <c r="I975" i="78" l="1"/>
  <c r="A975" i="78"/>
  <c r="B975" i="78" s="1"/>
  <c r="E974" i="78"/>
  <c r="F974" i="78"/>
  <c r="G974" i="78"/>
  <c r="D974" i="78"/>
  <c r="C974" i="78"/>
  <c r="H974" i="78"/>
  <c r="J975" i="78"/>
  <c r="D975" i="78" l="1"/>
  <c r="E975" i="78"/>
  <c r="F975" i="78"/>
  <c r="G975" i="78"/>
  <c r="H975" i="78"/>
  <c r="C975" i="78"/>
  <c r="A976" i="78"/>
  <c r="B976" i="78" s="1"/>
  <c r="I976" i="78"/>
  <c r="J976" i="78"/>
  <c r="A977" i="78" l="1"/>
  <c r="B977" i="78" s="1"/>
  <c r="I977" i="78"/>
  <c r="C976" i="78"/>
  <c r="F976" i="78"/>
  <c r="H976" i="78"/>
  <c r="E976" i="78"/>
  <c r="D976" i="78"/>
  <c r="G976" i="78"/>
  <c r="J977" i="78"/>
  <c r="A978" i="78" l="1"/>
  <c r="B978" i="78" s="1"/>
  <c r="I978" i="78"/>
  <c r="E977" i="78"/>
  <c r="C977" i="78"/>
  <c r="F977" i="78"/>
  <c r="G977" i="78"/>
  <c r="D977" i="78"/>
  <c r="H977" i="78"/>
  <c r="J978" i="78"/>
  <c r="A979" i="78" l="1"/>
  <c r="B979" i="78" s="1"/>
  <c r="I979" i="78"/>
  <c r="C978" i="78"/>
  <c r="E978" i="78"/>
  <c r="F978" i="78"/>
  <c r="G978" i="78"/>
  <c r="H978" i="78"/>
  <c r="D978" i="78"/>
  <c r="J979" i="78"/>
  <c r="I980" i="78" l="1"/>
  <c r="A980" i="78"/>
  <c r="B980" i="78" s="1"/>
  <c r="H979" i="78"/>
  <c r="E979" i="78"/>
  <c r="F979" i="78"/>
  <c r="G979" i="78"/>
  <c r="D979" i="78"/>
  <c r="C979" i="78"/>
  <c r="J980" i="78"/>
  <c r="E980" i="78" l="1"/>
  <c r="G980" i="78"/>
  <c r="H980" i="78"/>
  <c r="F980" i="78"/>
  <c r="C980" i="78"/>
  <c r="D980" i="78"/>
  <c r="A981" i="78"/>
  <c r="B981" i="78" s="1"/>
  <c r="I981" i="78"/>
  <c r="J981" i="78"/>
  <c r="F981" i="78" l="1"/>
  <c r="H981" i="78"/>
  <c r="G981" i="78"/>
  <c r="D981" i="78"/>
  <c r="C981" i="78"/>
  <c r="E981" i="78"/>
  <c r="A982" i="78"/>
  <c r="B982" i="78" s="1"/>
  <c r="I982" i="78"/>
  <c r="J982" i="78"/>
  <c r="A983" i="78" l="1"/>
  <c r="B983" i="78" s="1"/>
  <c r="I983" i="78"/>
  <c r="C982" i="78"/>
  <c r="F982" i="78"/>
  <c r="H982" i="78"/>
  <c r="G982" i="78"/>
  <c r="D982" i="78"/>
  <c r="E982" i="78"/>
  <c r="J983" i="78"/>
  <c r="A984" i="78" l="1"/>
  <c r="B984" i="78" s="1"/>
  <c r="I984" i="78"/>
  <c r="D983" i="78"/>
  <c r="E983" i="78"/>
  <c r="F983" i="78"/>
  <c r="C983" i="78"/>
  <c r="G983" i="78"/>
  <c r="H983" i="78"/>
  <c r="J984" i="78"/>
  <c r="A985" i="78" l="1"/>
  <c r="B985" i="78" s="1"/>
  <c r="I985" i="78"/>
  <c r="E984" i="78"/>
  <c r="G984" i="78"/>
  <c r="F984" i="78"/>
  <c r="D984" i="78"/>
  <c r="C984" i="78"/>
  <c r="H984" i="78"/>
  <c r="J985" i="78"/>
  <c r="A986" i="78" l="1"/>
  <c r="B986" i="78" s="1"/>
  <c r="I986" i="78"/>
  <c r="C985" i="78"/>
  <c r="E985" i="78"/>
  <c r="G985" i="78"/>
  <c r="F985" i="78"/>
  <c r="D985" i="78"/>
  <c r="H985" i="78"/>
  <c r="J986" i="78"/>
  <c r="A987" i="78" l="1"/>
  <c r="B987" i="78" s="1"/>
  <c r="I987" i="78"/>
  <c r="D986" i="78"/>
  <c r="E986" i="78"/>
  <c r="F986" i="78"/>
  <c r="G986" i="78"/>
  <c r="C986" i="78"/>
  <c r="H986" i="78"/>
  <c r="J987" i="78"/>
  <c r="A988" i="78" l="1"/>
  <c r="B988" i="78" s="1"/>
  <c r="I988" i="78"/>
  <c r="F987" i="78"/>
  <c r="G987" i="78"/>
  <c r="H987" i="78"/>
  <c r="C987" i="78"/>
  <c r="E987" i="78"/>
  <c r="D987" i="78"/>
  <c r="J988" i="78"/>
  <c r="I989" i="78" l="1"/>
  <c r="A989" i="78"/>
  <c r="B989" i="78" s="1"/>
  <c r="G988" i="78"/>
  <c r="H988" i="78"/>
  <c r="C988" i="78"/>
  <c r="D988" i="78"/>
  <c r="F988" i="78"/>
  <c r="E988" i="78"/>
  <c r="J989" i="78"/>
  <c r="F989" i="78" l="1"/>
  <c r="G989" i="78"/>
  <c r="H989" i="78"/>
  <c r="C989" i="78"/>
  <c r="E989" i="78"/>
  <c r="D989" i="78"/>
  <c r="A990" i="78"/>
  <c r="B990" i="78" s="1"/>
  <c r="I990" i="78"/>
  <c r="J990" i="78"/>
  <c r="F990" i="78" l="1"/>
  <c r="G990" i="78"/>
  <c r="H990" i="78"/>
  <c r="E990" i="78"/>
  <c r="D990" i="78"/>
  <c r="C990" i="78"/>
  <c r="A991" i="78"/>
  <c r="B991" i="78" s="1"/>
  <c r="I991" i="78"/>
  <c r="J991" i="78"/>
  <c r="A992" i="78" l="1"/>
  <c r="B992" i="78" s="1"/>
  <c r="I992" i="78"/>
  <c r="C991" i="78"/>
  <c r="D991" i="78"/>
  <c r="E991" i="78"/>
  <c r="G991" i="78"/>
  <c r="H991" i="78"/>
  <c r="F991" i="78"/>
  <c r="J992" i="78"/>
  <c r="A993" i="78" l="1"/>
  <c r="B993" i="78" s="1"/>
  <c r="I993" i="78"/>
  <c r="G992" i="78"/>
  <c r="C992" i="78"/>
  <c r="E992" i="78"/>
  <c r="F992" i="78"/>
  <c r="D992" i="78"/>
  <c r="H992" i="78"/>
  <c r="J993" i="78"/>
  <c r="I994" i="78" l="1"/>
  <c r="A994" i="78"/>
  <c r="B994" i="78" s="1"/>
  <c r="D993" i="78"/>
  <c r="E993" i="78"/>
  <c r="F993" i="78"/>
  <c r="G993" i="78"/>
  <c r="H993" i="78"/>
  <c r="C993" i="78"/>
  <c r="J994" i="78"/>
  <c r="E994" i="78" l="1"/>
  <c r="F994" i="78"/>
  <c r="G994" i="78"/>
  <c r="H994" i="78"/>
  <c r="C994" i="78"/>
  <c r="D994" i="78"/>
  <c r="A995" i="78"/>
  <c r="B995" i="78" s="1"/>
  <c r="I995" i="78"/>
  <c r="J995" i="78"/>
  <c r="D995" i="78" l="1"/>
  <c r="E995" i="78"/>
  <c r="F995" i="78"/>
  <c r="G995" i="78"/>
  <c r="C995" i="78"/>
  <c r="H995" i="78"/>
  <c r="A996" i="78"/>
  <c r="B996" i="78" s="1"/>
  <c r="I996" i="78"/>
  <c r="J996" i="78"/>
  <c r="F996" i="78" l="1"/>
  <c r="G996" i="78"/>
  <c r="H996" i="78"/>
  <c r="D996" i="78"/>
  <c r="C996" i="78"/>
  <c r="E996" i="78"/>
  <c r="A997" i="78"/>
  <c r="B997" i="78" s="1"/>
  <c r="I997" i="78"/>
  <c r="J997" i="78"/>
  <c r="E997" i="78" l="1"/>
  <c r="F997" i="78"/>
  <c r="H997" i="78"/>
  <c r="C997" i="78"/>
  <c r="G997" i="78"/>
  <c r="D997" i="78"/>
  <c r="A998" i="78"/>
  <c r="B998" i="78" s="1"/>
  <c r="I998" i="78"/>
  <c r="J998" i="78"/>
  <c r="A999" i="78" l="1"/>
  <c r="B999" i="78" s="1"/>
  <c r="I999" i="78"/>
  <c r="G998" i="78"/>
  <c r="C998" i="78"/>
  <c r="F998" i="78"/>
  <c r="D998" i="78"/>
  <c r="E998" i="78"/>
  <c r="H998" i="78"/>
  <c r="J999" i="78"/>
  <c r="A1000" i="78" l="1"/>
  <c r="B1000" i="78" s="1"/>
  <c r="I1000" i="78"/>
  <c r="D999" i="78"/>
  <c r="H999" i="78"/>
  <c r="C999" i="78"/>
  <c r="F999" i="78"/>
  <c r="E999" i="78"/>
  <c r="G999" i="78"/>
  <c r="J1000" i="78"/>
  <c r="I1001" i="78" l="1"/>
  <c r="A1001" i="78"/>
  <c r="B1001" i="78" s="1"/>
  <c r="D1000" i="78"/>
  <c r="H1000" i="78"/>
  <c r="F1000" i="78"/>
  <c r="G1000" i="78"/>
  <c r="C1000" i="78"/>
  <c r="E1000" i="78"/>
  <c r="J1001" i="78"/>
  <c r="G1001" i="78" l="1"/>
  <c r="D1001" i="78"/>
  <c r="F1001" i="78"/>
  <c r="H1001" i="78"/>
  <c r="E1001" i="78"/>
  <c r="C1001" i="78"/>
  <c r="A1002" i="78"/>
  <c r="B1002" i="78" s="1"/>
  <c r="I1002" i="78"/>
  <c r="J1002" i="78"/>
  <c r="F1002" i="78" l="1"/>
  <c r="G1002" i="78"/>
  <c r="H1002" i="78"/>
  <c r="D1002" i="78"/>
  <c r="E1002" i="78"/>
  <c r="C1002" i="78"/>
  <c r="I1003" i="78"/>
  <c r="A1003" i="78"/>
  <c r="B1003" i="78" s="1"/>
  <c r="J1003" i="78"/>
  <c r="F1003" i="78" l="1"/>
  <c r="H1003" i="78"/>
  <c r="C1003" i="78"/>
  <c r="D1003" i="78"/>
  <c r="G1003" i="78"/>
  <c r="E1003" i="78"/>
  <c r="A1004" i="78"/>
  <c r="B1004" i="78" s="1"/>
  <c r="I1004" i="78"/>
  <c r="J1004" i="78"/>
  <c r="A1005" i="78" l="1"/>
  <c r="B1005" i="78" s="1"/>
  <c r="I1005" i="78"/>
  <c r="C1004" i="78"/>
  <c r="F1004" i="78"/>
  <c r="E1004" i="78"/>
  <c r="H1004" i="78"/>
  <c r="D1004" i="78"/>
  <c r="G1004" i="78"/>
  <c r="J1005" i="78"/>
  <c r="A1006" i="78" l="1"/>
  <c r="B1006" i="78" s="1"/>
  <c r="I1006" i="78"/>
  <c r="E1005" i="78"/>
  <c r="C1005" i="78"/>
  <c r="D1005" i="78"/>
  <c r="F1005" i="78"/>
  <c r="G1005" i="78"/>
  <c r="H1005" i="78"/>
  <c r="J1006" i="78"/>
  <c r="A1007" i="78" l="1"/>
  <c r="B1007" i="78" s="1"/>
  <c r="I1007" i="78"/>
  <c r="H1006" i="78"/>
  <c r="C1006" i="78"/>
  <c r="E1006" i="78"/>
  <c r="G1006" i="78"/>
  <c r="F1006" i="78"/>
  <c r="D1006" i="78"/>
  <c r="J1007" i="78"/>
  <c r="A1008" i="78" l="1"/>
  <c r="B1008" i="78" s="1"/>
  <c r="I1008" i="78"/>
  <c r="D1007" i="78"/>
  <c r="H1007" i="78"/>
  <c r="C1007" i="78"/>
  <c r="G1007" i="78"/>
  <c r="F1007" i="78"/>
  <c r="E1007" i="78"/>
  <c r="J1008" i="78"/>
  <c r="I1009" i="78" l="1"/>
  <c r="A1009" i="78"/>
  <c r="B1009" i="78" s="1"/>
  <c r="D1008" i="78"/>
  <c r="C1008" i="78"/>
  <c r="E1008" i="78"/>
  <c r="F1008" i="78"/>
  <c r="G1008" i="78"/>
  <c r="H1008" i="78"/>
  <c r="J1009" i="78"/>
  <c r="E1009" i="78" l="1"/>
  <c r="C1009" i="78"/>
  <c r="F1009" i="78"/>
  <c r="D1009" i="78"/>
  <c r="H1009" i="78"/>
  <c r="G1009" i="78"/>
  <c r="A1010" i="78"/>
  <c r="B1010" i="78" s="1"/>
  <c r="I1010" i="78"/>
  <c r="J1010" i="78"/>
  <c r="A1011" i="78" l="1"/>
  <c r="B1011" i="78" s="1"/>
  <c r="I1011" i="78"/>
  <c r="D1010" i="78"/>
  <c r="E1010" i="78"/>
  <c r="F1010" i="78"/>
  <c r="H1010" i="78"/>
  <c r="G1010" i="78"/>
  <c r="C1010" i="78"/>
  <c r="J1011" i="78"/>
  <c r="A1012" i="78" l="1"/>
  <c r="B1012" i="78" s="1"/>
  <c r="I1012" i="78"/>
  <c r="D1011" i="78"/>
  <c r="E1011" i="78"/>
  <c r="F1011" i="78"/>
  <c r="G1011" i="78"/>
  <c r="H1011" i="78"/>
  <c r="C1011" i="78"/>
  <c r="J1012" i="78"/>
  <c r="A1013" i="78" l="1"/>
  <c r="B1013" i="78" s="1"/>
  <c r="I1013" i="78"/>
  <c r="F1012" i="78"/>
  <c r="G1012" i="78"/>
  <c r="E1012" i="78"/>
  <c r="H1012" i="78"/>
  <c r="D1012" i="78"/>
  <c r="C1012" i="78"/>
  <c r="J1013" i="78"/>
  <c r="A1014" i="78" l="1"/>
  <c r="B1014" i="78" s="1"/>
  <c r="I1014" i="78"/>
  <c r="C1013" i="78"/>
  <c r="D1013" i="78"/>
  <c r="G1013" i="78"/>
  <c r="F1013" i="78"/>
  <c r="E1013" i="78"/>
  <c r="H1013" i="78"/>
  <c r="J1014" i="78"/>
  <c r="A1015" i="78" l="1"/>
  <c r="B1015" i="78" s="1"/>
  <c r="I1015" i="78"/>
  <c r="E1014" i="78"/>
  <c r="C1014" i="78"/>
  <c r="D1014" i="78"/>
  <c r="G1014" i="78"/>
  <c r="H1014" i="78"/>
  <c r="F1014" i="78"/>
  <c r="J1015" i="78"/>
  <c r="A1016" i="78" l="1"/>
  <c r="B1016" i="78" s="1"/>
  <c r="I1016" i="78"/>
  <c r="F1015" i="78"/>
  <c r="D1015" i="78"/>
  <c r="E1015" i="78"/>
  <c r="G1015" i="78"/>
  <c r="H1015" i="78"/>
  <c r="C1015" i="78"/>
  <c r="J1016" i="78"/>
  <c r="A1017" i="78" l="1"/>
  <c r="B1017" i="78" s="1"/>
  <c r="I1017" i="78"/>
  <c r="E1016" i="78"/>
  <c r="H1016" i="78"/>
  <c r="D1016" i="78"/>
  <c r="F1016" i="78"/>
  <c r="G1016" i="78"/>
  <c r="C1016" i="78"/>
  <c r="J1017" i="78"/>
  <c r="A1018" i="78" l="1"/>
  <c r="B1018" i="78" s="1"/>
  <c r="I1018" i="78"/>
  <c r="F1017" i="78"/>
  <c r="G1017" i="78"/>
  <c r="C1017" i="78"/>
  <c r="D1017" i="78"/>
  <c r="H1017" i="78"/>
  <c r="E1017" i="78"/>
  <c r="J1018" i="78"/>
  <c r="A1019" i="78" l="1"/>
  <c r="B1019" i="78" s="1"/>
  <c r="I1019" i="78"/>
  <c r="E1018" i="78"/>
  <c r="H1018" i="78"/>
  <c r="G1018" i="78"/>
  <c r="C1018" i="78"/>
  <c r="F1018" i="78"/>
  <c r="D1018" i="78"/>
  <c r="J1019" i="78"/>
  <c r="A1020" i="78" l="1"/>
  <c r="B1020" i="78" s="1"/>
  <c r="I1020" i="78"/>
  <c r="E1019" i="78"/>
  <c r="H1019" i="78"/>
  <c r="F1019" i="78"/>
  <c r="C1019" i="78"/>
  <c r="G1019" i="78"/>
  <c r="D1019" i="78"/>
  <c r="J1020" i="78"/>
  <c r="A1021" i="78" l="1"/>
  <c r="B1021" i="78" s="1"/>
  <c r="I1021" i="78"/>
  <c r="C1020" i="78"/>
  <c r="E1020" i="78"/>
  <c r="D1020" i="78"/>
  <c r="G1020" i="78"/>
  <c r="H1020" i="78"/>
  <c r="F1020" i="78"/>
  <c r="J1021" i="78"/>
  <c r="A1022" i="78" l="1"/>
  <c r="B1022" i="78" s="1"/>
  <c r="I1022" i="78"/>
  <c r="G1021" i="78"/>
  <c r="H1021" i="78"/>
  <c r="C1021" i="78"/>
  <c r="F1021" i="78"/>
  <c r="D1021" i="78"/>
  <c r="E1021" i="78"/>
  <c r="J1022" i="78"/>
  <c r="A1023" i="78" l="1"/>
  <c r="B1023" i="78" s="1"/>
  <c r="I1023" i="78"/>
  <c r="D1022" i="78"/>
  <c r="F1022" i="78"/>
  <c r="E1022" i="78"/>
  <c r="G1022" i="78"/>
  <c r="H1022" i="78"/>
  <c r="C1022" i="78"/>
  <c r="J1023" i="78"/>
  <c r="A1024" i="78" l="1"/>
  <c r="B1024" i="78" s="1"/>
  <c r="I1024" i="78"/>
  <c r="F1023" i="78"/>
  <c r="G1023" i="78"/>
  <c r="E1023" i="78"/>
  <c r="H1023" i="78"/>
  <c r="D1023" i="78"/>
  <c r="C1023" i="78"/>
  <c r="J1024" i="78"/>
  <c r="A1025" i="78" l="1"/>
  <c r="B1025" i="78" s="1"/>
  <c r="I1025" i="78"/>
  <c r="D1024" i="78"/>
  <c r="F1024" i="78"/>
  <c r="E1024" i="78"/>
  <c r="H1024" i="78"/>
  <c r="G1024" i="78"/>
  <c r="C1024" i="78"/>
  <c r="J1025" i="78"/>
  <c r="A1026" i="78" l="1"/>
  <c r="B1026" i="78" s="1"/>
  <c r="I1026" i="78"/>
  <c r="E1025" i="78"/>
  <c r="C1025" i="78"/>
  <c r="D1025" i="78"/>
  <c r="F1025" i="78"/>
  <c r="G1025" i="78"/>
  <c r="H1025" i="78"/>
  <c r="J1026" i="78"/>
  <c r="A1027" i="78" l="1"/>
  <c r="B1027" i="78" s="1"/>
  <c r="I1027" i="78"/>
  <c r="F1026" i="78"/>
  <c r="H1026" i="78"/>
  <c r="G1026" i="78"/>
  <c r="D1026" i="78"/>
  <c r="C1026" i="78"/>
  <c r="E1026" i="78"/>
  <c r="J1027" i="78"/>
  <c r="I1028" i="78" l="1"/>
  <c r="A1028" i="78"/>
  <c r="B1028" i="78" s="1"/>
  <c r="D1027" i="78"/>
  <c r="G1027" i="78"/>
  <c r="C1027" i="78"/>
  <c r="E1027" i="78"/>
  <c r="H1027" i="78"/>
  <c r="F1027" i="78"/>
  <c r="J1028" i="78"/>
  <c r="G1028" i="78" l="1"/>
  <c r="D1028" i="78"/>
  <c r="F1028" i="78"/>
  <c r="E1028" i="78"/>
  <c r="H1028" i="78"/>
  <c r="C1028" i="78"/>
  <c r="A1029" i="78"/>
  <c r="B1029" i="78" s="1"/>
  <c r="I1029" i="78"/>
  <c r="J1029" i="78"/>
  <c r="A1030" i="78" l="1"/>
  <c r="B1030" i="78" s="1"/>
  <c r="I1030" i="78"/>
  <c r="F1029" i="78"/>
  <c r="G1029" i="78"/>
  <c r="E1029" i="78"/>
  <c r="D1029" i="78"/>
  <c r="H1029" i="78"/>
  <c r="C1029" i="78"/>
  <c r="J1030" i="78"/>
  <c r="A1031" i="78" l="1"/>
  <c r="B1031" i="78" s="1"/>
  <c r="I1031" i="78"/>
  <c r="C1030" i="78"/>
  <c r="H1030" i="78"/>
  <c r="F1030" i="78"/>
  <c r="E1030" i="78"/>
  <c r="G1030" i="78"/>
  <c r="D1030" i="78"/>
  <c r="J1031" i="78"/>
  <c r="A1032" i="78" l="1"/>
  <c r="B1032" i="78" s="1"/>
  <c r="I1032" i="78"/>
  <c r="E1031" i="78"/>
  <c r="F1031" i="78"/>
  <c r="H1031" i="78"/>
  <c r="C1031" i="78"/>
  <c r="G1031" i="78"/>
  <c r="D1031" i="78"/>
  <c r="J1032" i="78"/>
  <c r="A1033" i="78" l="1"/>
  <c r="B1033" i="78" s="1"/>
  <c r="I1033" i="78"/>
  <c r="F1032" i="78"/>
  <c r="D1032" i="78"/>
  <c r="C1032" i="78"/>
  <c r="H1032" i="78"/>
  <c r="E1032" i="78"/>
  <c r="G1032" i="78"/>
  <c r="J1033" i="78"/>
  <c r="A1034" i="78" l="1"/>
  <c r="B1034" i="78" s="1"/>
  <c r="I1034" i="78"/>
  <c r="H1033" i="78"/>
  <c r="D1033" i="78"/>
  <c r="F1033" i="78"/>
  <c r="C1033" i="78"/>
  <c r="G1033" i="78"/>
  <c r="E1033" i="78"/>
  <c r="J1034" i="78"/>
  <c r="A1035" i="78" l="1"/>
  <c r="B1035" i="78" s="1"/>
  <c r="I1035" i="78"/>
  <c r="H1034" i="78"/>
  <c r="C1034" i="78"/>
  <c r="D1034" i="78"/>
  <c r="F1034" i="78"/>
  <c r="E1034" i="78"/>
  <c r="G1034" i="78"/>
  <c r="J1035" i="78"/>
  <c r="I1036" i="78" l="1"/>
  <c r="A1036" i="78"/>
  <c r="B1036" i="78" s="1"/>
  <c r="H1035" i="78"/>
  <c r="G1035" i="78"/>
  <c r="C1035" i="78"/>
  <c r="D1035" i="78"/>
  <c r="E1035" i="78"/>
  <c r="F1035" i="78"/>
  <c r="J1036" i="78"/>
  <c r="D1036" i="78" l="1"/>
  <c r="C1036" i="78"/>
  <c r="E1036" i="78"/>
  <c r="H1036" i="78"/>
  <c r="G1036" i="78"/>
  <c r="F1036" i="78"/>
  <c r="I1037" i="78"/>
  <c r="A1037" i="78"/>
  <c r="B1037" i="78" s="1"/>
  <c r="J1037" i="78"/>
  <c r="I1038" i="78" l="1"/>
  <c r="A1038" i="78"/>
  <c r="B1038" i="78" s="1"/>
  <c r="F1037" i="78"/>
  <c r="G1037" i="78"/>
  <c r="H1037" i="78"/>
  <c r="D1037" i="78"/>
  <c r="C1037" i="78"/>
  <c r="E1037" i="78"/>
  <c r="J1038" i="78"/>
  <c r="F1038" i="78" l="1"/>
  <c r="G1038" i="78"/>
  <c r="H1038" i="78"/>
  <c r="D1038" i="78"/>
  <c r="C1038" i="78"/>
  <c r="E1038" i="78"/>
  <c r="A1039" i="78"/>
  <c r="B1039" i="78" s="1"/>
  <c r="I1039" i="78"/>
  <c r="J1039" i="78"/>
  <c r="F1039" i="78" l="1"/>
  <c r="H1039" i="78"/>
  <c r="G1039" i="78"/>
  <c r="D1039" i="78"/>
  <c r="C1039" i="78"/>
  <c r="E1039" i="78"/>
  <c r="A1040" i="78"/>
  <c r="B1040" i="78" s="1"/>
  <c r="I1040" i="78"/>
  <c r="J1040" i="78"/>
  <c r="F1040" i="78" l="1"/>
  <c r="H1040" i="78"/>
  <c r="E1040" i="78"/>
  <c r="G1040" i="78"/>
  <c r="C1040" i="78"/>
  <c r="D1040" i="78"/>
  <c r="I1041" i="78"/>
  <c r="A1041" i="78"/>
  <c r="B1041" i="78" s="1"/>
  <c r="J1041" i="78"/>
  <c r="A1042" i="78" l="1"/>
  <c r="B1042" i="78" s="1"/>
  <c r="I1042" i="78"/>
  <c r="E1041" i="78"/>
  <c r="G1041" i="78"/>
  <c r="F1041" i="78"/>
  <c r="H1041" i="78"/>
  <c r="C1041" i="78"/>
  <c r="D1041" i="78"/>
  <c r="J1042" i="78"/>
  <c r="A1043" i="78" l="1"/>
  <c r="B1043" i="78" s="1"/>
  <c r="I1043" i="78"/>
  <c r="C1042" i="78"/>
  <c r="E1042" i="78"/>
  <c r="F1042" i="78"/>
  <c r="H1042" i="78"/>
  <c r="D1042" i="78"/>
  <c r="G1042" i="78"/>
  <c r="J1043" i="78"/>
  <c r="A1044" i="78" l="1"/>
  <c r="B1044" i="78" s="1"/>
  <c r="I1044" i="78"/>
  <c r="D1043" i="78"/>
  <c r="E1043" i="78"/>
  <c r="H1043" i="78"/>
  <c r="G1043" i="78"/>
  <c r="F1043" i="78"/>
  <c r="C1043" i="78"/>
  <c r="J1044" i="78"/>
  <c r="I1045" i="78" l="1"/>
  <c r="A1045" i="78"/>
  <c r="B1045" i="78" s="1"/>
  <c r="C1044" i="78"/>
  <c r="E1044" i="78"/>
  <c r="H1044" i="78"/>
  <c r="D1044" i="78"/>
  <c r="F1044" i="78"/>
  <c r="G1044" i="78"/>
  <c r="J1045" i="78"/>
  <c r="C1045" i="78" l="1"/>
  <c r="E1045" i="78"/>
  <c r="G1045" i="78"/>
  <c r="D1045" i="78"/>
  <c r="F1045" i="78"/>
  <c r="H1045" i="78"/>
  <c r="I1046" i="78"/>
  <c r="A1046" i="78"/>
  <c r="B1046" i="78" s="1"/>
  <c r="J1046" i="78"/>
  <c r="I1047" i="78" l="1"/>
  <c r="A1047" i="78"/>
  <c r="B1047" i="78" s="1"/>
  <c r="G1046" i="78"/>
  <c r="E1046" i="78"/>
  <c r="D1046" i="78"/>
  <c r="H1046" i="78"/>
  <c r="C1046" i="78"/>
  <c r="F1046" i="78"/>
  <c r="J1047" i="78"/>
  <c r="F1047" i="78" l="1"/>
  <c r="D1047" i="78"/>
  <c r="C1047" i="78"/>
  <c r="H1047" i="78"/>
  <c r="E1047" i="78"/>
  <c r="G1047" i="78"/>
  <c r="A1048" i="78"/>
  <c r="B1048" i="78" s="1"/>
  <c r="I1048" i="78"/>
  <c r="J1048" i="78"/>
  <c r="D1048" i="78" l="1"/>
  <c r="G1048" i="78"/>
  <c r="E1048" i="78"/>
  <c r="C1048" i="78"/>
  <c r="F1048" i="78"/>
  <c r="H1048" i="78"/>
  <c r="A1049" i="78"/>
  <c r="B1049" i="78" s="1"/>
  <c r="I1049" i="78"/>
  <c r="J1049" i="78"/>
  <c r="C1049" i="78" l="1"/>
  <c r="G1049" i="78"/>
  <c r="E1049" i="78"/>
  <c r="H1049" i="78"/>
  <c r="F1049" i="78"/>
  <c r="D1049" i="78"/>
  <c r="A1050" i="78"/>
  <c r="B1050" i="78" s="1"/>
  <c r="I1050" i="78"/>
  <c r="J1050" i="78"/>
  <c r="F1050" i="78" l="1"/>
  <c r="D1050" i="78"/>
  <c r="H1050" i="78"/>
  <c r="C1050" i="78"/>
  <c r="E1050" i="78"/>
  <c r="G1050" i="78"/>
  <c r="A1051" i="78"/>
  <c r="B1051" i="78" s="1"/>
  <c r="I1051" i="78"/>
  <c r="J1051" i="78"/>
  <c r="G1051" i="78" l="1"/>
  <c r="C1051" i="78"/>
  <c r="H1051" i="78"/>
  <c r="F1051" i="78"/>
  <c r="E1051" i="78"/>
  <c r="D1051" i="78"/>
  <c r="I1052" i="78"/>
  <c r="A1052" i="78"/>
  <c r="B1052" i="78" s="1"/>
  <c r="J1052" i="78"/>
  <c r="A1053" i="78" l="1"/>
  <c r="B1053" i="78" s="1"/>
  <c r="I1053" i="78"/>
  <c r="F1052" i="78"/>
  <c r="D1052" i="78"/>
  <c r="G1052" i="78"/>
  <c r="E1052" i="78"/>
  <c r="H1052" i="78"/>
  <c r="C1052" i="78"/>
  <c r="J1053" i="78"/>
  <c r="A1054" i="78" l="1"/>
  <c r="B1054" i="78" s="1"/>
  <c r="I1054" i="78"/>
  <c r="F1053" i="78"/>
  <c r="G1053" i="78"/>
  <c r="H1053" i="78"/>
  <c r="C1053" i="78"/>
  <c r="D1053" i="78"/>
  <c r="E1053" i="78"/>
  <c r="J1054" i="78"/>
  <c r="I1055" i="78" l="1"/>
  <c r="A1055" i="78"/>
  <c r="B1055" i="78" s="1"/>
  <c r="C1054" i="78"/>
  <c r="D1054" i="78"/>
  <c r="H1054" i="78"/>
  <c r="G1054" i="78"/>
  <c r="E1054" i="78"/>
  <c r="F1054" i="78"/>
  <c r="J1055" i="78"/>
  <c r="D1055" i="78" l="1"/>
  <c r="F1055" i="78"/>
  <c r="G1055" i="78"/>
  <c r="C1055" i="78"/>
  <c r="H1055" i="78"/>
  <c r="E1055" i="78"/>
  <c r="A1056" i="78"/>
  <c r="B1056" i="78" s="1"/>
  <c r="I1056" i="78"/>
  <c r="J1056" i="78"/>
  <c r="D1056" i="78" l="1"/>
  <c r="F1056" i="78"/>
  <c r="G1056" i="78"/>
  <c r="E1056" i="78"/>
  <c r="H1056" i="78"/>
  <c r="C1056" i="78"/>
  <c r="I1057" i="78"/>
  <c r="A1057" i="78"/>
  <c r="B1057" i="78" s="1"/>
  <c r="J1057" i="78"/>
  <c r="A1058" i="78" l="1"/>
  <c r="B1058" i="78" s="1"/>
  <c r="I1058" i="78"/>
  <c r="H1057" i="78"/>
  <c r="G1057" i="78"/>
  <c r="C1057" i="78"/>
  <c r="E1057" i="78"/>
  <c r="F1057" i="78"/>
  <c r="D1057" i="78"/>
  <c r="J1058" i="78"/>
  <c r="I1059" i="78" l="1"/>
  <c r="A1059" i="78"/>
  <c r="B1059" i="78" s="1"/>
  <c r="D1058" i="78"/>
  <c r="E1058" i="78"/>
  <c r="C1058" i="78"/>
  <c r="F1058" i="78"/>
  <c r="H1058" i="78"/>
  <c r="G1058" i="78"/>
  <c r="J1059" i="78"/>
  <c r="F1059" i="78" l="1"/>
  <c r="H1059" i="78"/>
  <c r="G1059" i="78"/>
  <c r="C1059" i="78"/>
  <c r="D1059" i="78"/>
  <c r="E1059" i="78"/>
  <c r="A1060" i="78"/>
  <c r="B1060" i="78" s="1"/>
  <c r="I1060" i="78"/>
  <c r="J1060" i="78"/>
  <c r="F1060" i="78" l="1"/>
  <c r="G1060" i="78"/>
  <c r="H1060" i="78"/>
  <c r="E1060" i="78"/>
  <c r="D1060" i="78"/>
  <c r="C1060" i="78"/>
  <c r="A1061" i="78"/>
  <c r="B1061" i="78" s="1"/>
  <c r="I1061" i="78"/>
  <c r="J1061" i="78"/>
  <c r="F1061" i="78" l="1"/>
  <c r="H1061" i="78"/>
  <c r="C1061" i="78"/>
  <c r="G1061" i="78"/>
  <c r="E1061" i="78"/>
  <c r="D1061" i="78"/>
  <c r="I1062" i="78"/>
  <c r="A1062" i="78"/>
  <c r="B1062" i="78" s="1"/>
  <c r="J1062" i="78"/>
  <c r="F1062" i="78" l="1"/>
  <c r="C1062" i="78"/>
  <c r="H1062" i="78"/>
  <c r="D1062" i="78"/>
  <c r="G1062" i="78"/>
  <c r="E1062" i="78"/>
  <c r="A1063" i="78"/>
  <c r="B1063" i="78" s="1"/>
  <c r="I1063" i="78"/>
  <c r="J1063" i="78"/>
  <c r="G1063" i="78" l="1"/>
  <c r="H1063" i="78"/>
  <c r="E1063" i="78"/>
  <c r="F1063" i="78"/>
  <c r="C1063" i="78"/>
  <c r="D1063" i="78"/>
  <c r="A1064" i="78"/>
  <c r="B1064" i="78" s="1"/>
  <c r="I1064" i="78"/>
  <c r="J1064" i="78"/>
  <c r="D1064" i="78" l="1"/>
  <c r="G1064" i="78"/>
  <c r="C1064" i="78"/>
  <c r="F1064" i="78"/>
  <c r="E1064" i="78"/>
  <c r="H1064" i="78"/>
  <c r="I1065" i="78"/>
  <c r="A1065" i="78"/>
  <c r="B1065" i="78" s="1"/>
  <c r="J1065" i="78"/>
  <c r="I1066" i="78" l="1"/>
  <c r="A1066" i="78"/>
  <c r="B1066" i="78" s="1"/>
  <c r="F1065" i="78"/>
  <c r="C1065" i="78"/>
  <c r="H1065" i="78"/>
  <c r="D1065" i="78"/>
  <c r="E1065" i="78"/>
  <c r="G1065" i="78"/>
  <c r="J1066" i="78"/>
  <c r="C1066" i="78" l="1"/>
  <c r="D1066" i="78"/>
  <c r="E1066" i="78"/>
  <c r="G1066" i="78"/>
  <c r="H1066" i="78"/>
  <c r="F1066" i="78"/>
  <c r="A1067" i="78"/>
  <c r="B1067" i="78" s="1"/>
  <c r="I1067" i="78"/>
  <c r="J1067" i="78"/>
  <c r="I1068" i="78" l="1"/>
  <c r="A1068" i="78"/>
  <c r="B1068" i="78" s="1"/>
  <c r="F1067" i="78"/>
  <c r="C1067" i="78"/>
  <c r="G1067" i="78"/>
  <c r="D1067" i="78"/>
  <c r="E1067" i="78"/>
  <c r="H1067" i="78"/>
  <c r="J1068" i="78"/>
  <c r="F1068" i="78" l="1"/>
  <c r="E1068" i="78"/>
  <c r="D1068" i="78"/>
  <c r="G1068" i="78"/>
  <c r="H1068" i="78"/>
  <c r="C1068" i="78"/>
  <c r="A1069" i="78"/>
  <c r="B1069" i="78" s="1"/>
  <c r="I1069" i="78"/>
  <c r="J1069" i="78"/>
  <c r="G1069" i="78" l="1"/>
  <c r="E1069" i="78"/>
  <c r="C1069" i="78"/>
  <c r="H1069" i="78"/>
  <c r="D1069" i="78"/>
  <c r="F1069" i="78"/>
  <c r="I1070" i="78"/>
  <c r="A1070" i="78"/>
  <c r="B1070" i="78" s="1"/>
  <c r="J1070" i="78"/>
  <c r="A1071" i="78" l="1"/>
  <c r="B1071" i="78" s="1"/>
  <c r="I1071" i="78"/>
  <c r="G1070" i="78"/>
  <c r="F1070" i="78"/>
  <c r="D1070" i="78"/>
  <c r="H1070" i="78"/>
  <c r="E1070" i="78"/>
  <c r="C1070" i="78"/>
  <c r="J1071" i="78"/>
  <c r="I1072" i="78" l="1"/>
  <c r="A1072" i="78"/>
  <c r="B1072" i="78" s="1"/>
  <c r="C1071" i="78"/>
  <c r="D1071" i="78"/>
  <c r="G1071" i="78"/>
  <c r="E1071" i="78"/>
  <c r="F1071" i="78"/>
  <c r="H1071" i="78"/>
  <c r="J1072" i="78"/>
  <c r="D1072" i="78" l="1"/>
  <c r="C1072" i="78"/>
  <c r="G1072" i="78"/>
  <c r="H1072" i="78"/>
  <c r="F1072" i="78"/>
  <c r="E1072" i="78"/>
  <c r="I1073" i="78"/>
  <c r="A1073" i="78"/>
  <c r="B1073" i="78" s="1"/>
  <c r="J1073" i="78"/>
  <c r="I1074" i="78" l="1"/>
  <c r="A1074" i="78"/>
  <c r="B1074" i="78" s="1"/>
  <c r="E1073" i="78"/>
  <c r="G1073" i="78"/>
  <c r="F1073" i="78"/>
  <c r="C1073" i="78"/>
  <c r="H1073" i="78"/>
  <c r="D1073" i="78"/>
  <c r="J1074" i="78"/>
  <c r="C1074" i="78" l="1"/>
  <c r="F1074" i="78"/>
  <c r="D1074" i="78"/>
  <c r="H1074" i="78"/>
  <c r="G1074" i="78"/>
  <c r="E1074" i="78"/>
  <c r="A1075" i="78"/>
  <c r="B1075" i="78" s="1"/>
  <c r="I1075" i="78"/>
  <c r="J1075" i="78"/>
  <c r="C1075" i="78" l="1"/>
  <c r="D1075" i="78"/>
  <c r="E1075" i="78"/>
  <c r="G1075" i="78"/>
  <c r="H1075" i="78"/>
  <c r="F1075" i="78"/>
  <c r="I1076" i="78"/>
  <c r="A1076" i="78"/>
  <c r="B1076" i="78" s="1"/>
  <c r="J1076" i="78"/>
  <c r="F1076" i="78" l="1"/>
  <c r="E1076" i="78"/>
  <c r="D1076" i="78"/>
  <c r="G1076" i="78"/>
  <c r="C1076" i="78"/>
  <c r="H1076" i="78"/>
  <c r="A1077" i="78"/>
  <c r="B1077" i="78" s="1"/>
  <c r="I1077" i="78"/>
  <c r="J1077" i="78"/>
  <c r="I1078" i="78" l="1"/>
  <c r="A1078" i="78"/>
  <c r="B1078" i="78" s="1"/>
  <c r="F1077" i="78"/>
  <c r="H1077" i="78"/>
  <c r="C1077" i="78"/>
  <c r="D1077" i="78"/>
  <c r="E1077" i="78"/>
  <c r="G1077" i="78"/>
  <c r="J1078" i="78"/>
  <c r="C1078" i="78" l="1"/>
  <c r="H1078" i="78"/>
  <c r="E1078" i="78"/>
  <c r="D1078" i="78"/>
  <c r="F1078" i="78"/>
  <c r="G1078" i="78"/>
  <c r="A1079" i="78"/>
  <c r="B1079" i="78" s="1"/>
  <c r="I1079" i="78"/>
  <c r="J1079" i="78"/>
  <c r="H1079" i="78" l="1"/>
  <c r="G1079" i="78"/>
  <c r="F1079" i="78"/>
  <c r="D1079" i="78"/>
  <c r="C1079" i="78"/>
  <c r="E1079" i="78"/>
  <c r="A1080" i="78"/>
  <c r="B1080" i="78" s="1"/>
  <c r="I1080" i="78"/>
  <c r="J1080" i="78"/>
  <c r="I1081" i="78" l="1"/>
  <c r="A1081" i="78"/>
  <c r="B1081" i="78" s="1"/>
  <c r="G1080" i="78"/>
  <c r="D1080" i="78"/>
  <c r="C1080" i="78"/>
  <c r="E1080" i="78"/>
  <c r="H1080" i="78"/>
  <c r="F1080" i="78"/>
  <c r="J1081" i="78"/>
  <c r="D1081" i="78" l="1"/>
  <c r="G1081" i="78"/>
  <c r="H1081" i="78"/>
  <c r="E1081" i="78"/>
  <c r="C1081" i="78"/>
  <c r="F1081" i="78"/>
  <c r="A1082" i="78"/>
  <c r="B1082" i="78" s="1"/>
  <c r="I1082" i="78"/>
  <c r="J1082" i="78"/>
  <c r="E1082" i="78" l="1"/>
  <c r="G1082" i="78"/>
  <c r="C1082" i="78"/>
  <c r="H1082" i="78"/>
  <c r="D1082" i="78"/>
  <c r="F1082" i="78"/>
  <c r="A1083" i="78"/>
  <c r="B1083" i="78" s="1"/>
  <c r="I1083" i="78"/>
  <c r="J1083" i="78"/>
  <c r="C1083" i="78" l="1"/>
  <c r="D1083" i="78"/>
  <c r="E1083" i="78"/>
  <c r="H1083" i="78"/>
  <c r="F1083" i="78"/>
  <c r="G1083" i="78"/>
  <c r="A1084" i="78"/>
  <c r="B1084" i="78" s="1"/>
  <c r="I1084" i="78"/>
  <c r="J1084" i="78"/>
  <c r="F1084" i="78" l="1"/>
  <c r="D1084" i="78"/>
  <c r="H1084" i="78"/>
  <c r="G1084" i="78"/>
  <c r="E1084" i="78"/>
  <c r="C1084" i="78"/>
  <c r="A1085" i="78"/>
  <c r="B1085" i="78" s="1"/>
  <c r="I1085" i="78"/>
  <c r="J1085" i="78"/>
  <c r="A1086" i="78" l="1"/>
  <c r="B1086" i="78" s="1"/>
  <c r="I1086" i="78"/>
  <c r="E1085" i="78"/>
  <c r="H1085" i="78"/>
  <c r="C1085" i="78"/>
  <c r="D1085" i="78"/>
  <c r="G1085" i="78"/>
  <c r="F1085" i="78"/>
  <c r="J1086" i="78"/>
  <c r="A1087" i="78" l="1"/>
  <c r="B1087" i="78" s="1"/>
  <c r="I1087" i="78"/>
  <c r="H1086" i="78"/>
  <c r="F1086" i="78"/>
  <c r="C1086" i="78"/>
  <c r="D1086" i="78"/>
  <c r="G1086" i="78"/>
  <c r="E1086" i="78"/>
  <c r="J1087" i="78"/>
  <c r="I1088" i="78" l="1"/>
  <c r="A1088" i="78"/>
  <c r="B1088" i="78" s="1"/>
  <c r="H1087" i="78"/>
  <c r="F1087" i="78"/>
  <c r="D1087" i="78"/>
  <c r="C1087" i="78"/>
  <c r="G1087" i="78"/>
  <c r="E1087" i="78"/>
  <c r="J1088" i="78"/>
  <c r="E1088" i="78" l="1"/>
  <c r="D1088" i="78"/>
  <c r="H1088" i="78"/>
  <c r="F1088" i="78"/>
  <c r="C1088" i="78"/>
  <c r="G1088" i="78"/>
  <c r="I1089" i="78"/>
  <c r="A1089" i="78"/>
  <c r="B1089" i="78" s="1"/>
  <c r="J1089" i="78"/>
  <c r="I1090" i="78" l="1"/>
  <c r="A1090" i="78"/>
  <c r="B1090" i="78" s="1"/>
  <c r="E1089" i="78"/>
  <c r="C1089" i="78"/>
  <c r="D1089" i="78"/>
  <c r="F1089" i="78"/>
  <c r="G1089" i="78"/>
  <c r="H1089" i="78"/>
  <c r="J1090" i="78"/>
  <c r="E1090" i="78" l="1"/>
  <c r="F1090" i="78"/>
  <c r="H1090" i="78"/>
  <c r="G1090" i="78"/>
  <c r="D1090" i="78"/>
  <c r="C1090" i="78"/>
  <c r="A1091" i="78"/>
  <c r="B1091" i="78" s="1"/>
  <c r="I1091" i="78"/>
  <c r="J1091" i="78"/>
  <c r="H1091" i="78" l="1"/>
  <c r="C1091" i="78"/>
  <c r="G1091" i="78"/>
  <c r="F1091" i="78"/>
  <c r="E1091" i="78"/>
  <c r="D1091" i="78"/>
  <c r="A1092" i="78"/>
  <c r="B1092" i="78" s="1"/>
  <c r="I1092" i="78"/>
  <c r="J1092" i="78"/>
  <c r="A1093" i="78" l="1"/>
  <c r="B1093" i="78" s="1"/>
  <c r="I1093" i="78"/>
  <c r="F1092" i="78"/>
  <c r="H1092" i="78"/>
  <c r="D1092" i="78"/>
  <c r="E1092" i="78"/>
  <c r="G1092" i="78"/>
  <c r="C1092" i="78"/>
  <c r="J1093" i="78"/>
  <c r="A1094" i="78" l="1"/>
  <c r="B1094" i="78" s="1"/>
  <c r="I1094" i="78"/>
  <c r="D1093" i="78"/>
  <c r="G1093" i="78"/>
  <c r="H1093" i="78"/>
  <c r="C1093" i="78"/>
  <c r="F1093" i="78"/>
  <c r="E1093" i="78"/>
  <c r="J1094" i="78"/>
  <c r="I1095" i="78" l="1"/>
  <c r="A1095" i="78"/>
  <c r="B1095" i="78" s="1"/>
  <c r="C1094" i="78"/>
  <c r="E1094" i="78"/>
  <c r="H1094" i="78"/>
  <c r="F1094" i="78"/>
  <c r="D1094" i="78"/>
  <c r="G1094" i="78"/>
  <c r="J1095" i="78"/>
  <c r="F1095" i="78" l="1"/>
  <c r="E1095" i="78"/>
  <c r="G1095" i="78"/>
  <c r="H1095" i="78"/>
  <c r="C1095" i="78"/>
  <c r="D1095" i="78"/>
  <c r="I1096" i="78"/>
  <c r="A1096" i="78"/>
  <c r="B1096" i="78" s="1"/>
  <c r="J1096" i="78"/>
  <c r="D1096" i="78" l="1"/>
  <c r="F1096" i="78"/>
  <c r="H1096" i="78"/>
  <c r="G1096" i="78"/>
  <c r="C1096" i="78"/>
  <c r="E1096" i="78"/>
  <c r="I1097" i="78"/>
  <c r="A1097" i="78"/>
  <c r="B1097" i="78" s="1"/>
  <c r="J1097" i="78"/>
  <c r="I1098" i="78" l="1"/>
  <c r="A1098" i="78"/>
  <c r="B1098" i="78" s="1"/>
  <c r="F1097" i="78"/>
  <c r="E1097" i="78"/>
  <c r="D1097" i="78"/>
  <c r="H1097" i="78"/>
  <c r="G1097" i="78"/>
  <c r="C1097" i="78"/>
  <c r="J1098" i="78"/>
  <c r="F1098" i="78" l="1"/>
  <c r="C1098" i="78"/>
  <c r="E1098" i="78"/>
  <c r="D1098" i="78"/>
  <c r="H1098" i="78"/>
  <c r="G1098" i="78"/>
  <c r="I1099" i="78"/>
  <c r="A1099" i="78"/>
  <c r="B1099" i="78" s="1"/>
  <c r="J1099" i="78"/>
  <c r="D1099" i="78" l="1"/>
  <c r="F1099" i="78"/>
  <c r="E1099" i="78"/>
  <c r="G1099" i="78"/>
  <c r="H1099" i="78"/>
  <c r="C1099" i="78"/>
  <c r="I1100" i="78"/>
  <c r="A1100" i="78"/>
  <c r="B1100" i="78" s="1"/>
  <c r="J1100" i="78"/>
  <c r="C1100" i="78" l="1"/>
  <c r="D1100" i="78"/>
  <c r="E1100" i="78"/>
  <c r="F1100" i="78"/>
  <c r="G1100" i="78"/>
  <c r="H1100" i="78"/>
  <c r="A1101" i="78"/>
  <c r="B1101" i="78" s="1"/>
  <c r="I1101" i="78"/>
  <c r="J1101" i="78"/>
  <c r="H1101" i="78" l="1"/>
  <c r="E1101" i="78"/>
  <c r="F1101" i="78"/>
  <c r="D1101" i="78"/>
  <c r="G1101" i="78"/>
  <c r="C1101" i="78"/>
  <c r="I1102" i="78"/>
  <c r="A1102" i="78"/>
  <c r="B1102" i="78" s="1"/>
  <c r="J1102" i="78"/>
  <c r="I1103" i="78" l="1"/>
  <c r="A1103" i="78"/>
  <c r="B1103" i="78" s="1"/>
  <c r="C1102" i="78"/>
  <c r="E1102" i="78"/>
  <c r="H1102" i="78"/>
  <c r="F1102" i="78"/>
  <c r="G1102" i="78"/>
  <c r="D1102" i="78"/>
  <c r="J1103" i="78"/>
  <c r="C1103" i="78" l="1"/>
  <c r="F1103" i="78"/>
  <c r="D1103" i="78"/>
  <c r="G1103" i="78"/>
  <c r="E1103" i="78"/>
  <c r="H1103" i="78"/>
  <c r="I1104" i="78"/>
  <c r="A1104" i="78"/>
  <c r="B1104" i="78" s="1"/>
  <c r="J1104" i="78"/>
  <c r="I1105" i="78" l="1"/>
  <c r="A1105" i="78"/>
  <c r="B1105" i="78" s="1"/>
  <c r="D1104" i="78"/>
  <c r="E1104" i="78"/>
  <c r="F1104" i="78"/>
  <c r="H1104" i="78"/>
  <c r="G1104" i="78"/>
  <c r="C1104" i="78"/>
  <c r="J1105" i="78"/>
  <c r="E1105" i="78" l="1"/>
  <c r="D1105" i="78"/>
  <c r="C1105" i="78"/>
  <c r="F1105" i="78"/>
  <c r="H1105" i="78"/>
  <c r="G1105" i="78"/>
  <c r="I1106" i="78"/>
  <c r="A1106" i="78"/>
  <c r="B1106" i="78" s="1"/>
  <c r="J1106" i="78"/>
  <c r="C1106" i="78" l="1"/>
  <c r="H1106" i="78"/>
  <c r="E1106" i="78"/>
  <c r="D1106" i="78"/>
  <c r="G1106" i="78"/>
  <c r="F1106" i="78"/>
  <c r="I1107" i="78"/>
  <c r="A1107" i="78"/>
  <c r="B1107" i="78" s="1"/>
  <c r="J1107" i="78"/>
  <c r="I1108" i="78" l="1"/>
  <c r="A1108" i="78"/>
  <c r="B1108" i="78" s="1"/>
  <c r="E1107" i="78"/>
  <c r="F1107" i="78"/>
  <c r="H1107" i="78"/>
  <c r="D1107" i="78"/>
  <c r="C1107" i="78"/>
  <c r="G1107" i="78"/>
  <c r="J1108" i="78"/>
  <c r="D1108" i="78" l="1"/>
  <c r="E1108" i="78"/>
  <c r="F1108" i="78"/>
  <c r="C1108" i="78"/>
  <c r="G1108" i="78"/>
  <c r="H1108" i="78"/>
  <c r="A1109" i="78"/>
  <c r="B1109" i="78" s="1"/>
  <c r="I1109" i="78"/>
  <c r="J1109" i="78"/>
  <c r="D1109" i="78" l="1"/>
  <c r="F1109" i="78"/>
  <c r="E1109" i="78"/>
  <c r="G1109" i="78"/>
  <c r="H1109" i="78"/>
  <c r="C1109" i="78"/>
  <c r="A1110" i="78"/>
  <c r="B1110" i="78" s="1"/>
  <c r="I1110" i="78"/>
  <c r="J1110" i="78"/>
  <c r="H1110" i="78" l="1"/>
  <c r="D1110" i="78"/>
  <c r="F1110" i="78"/>
  <c r="C1110" i="78"/>
  <c r="E1110" i="78"/>
  <c r="G1110" i="78"/>
  <c r="A1111" i="78"/>
  <c r="B1111" i="78" s="1"/>
  <c r="I1111" i="78"/>
  <c r="J1111" i="78"/>
  <c r="H1111" i="78" l="1"/>
  <c r="C1111" i="78"/>
  <c r="D1111" i="78"/>
  <c r="E1111" i="78"/>
  <c r="G1111" i="78"/>
  <c r="F1111" i="78"/>
  <c r="I1112" i="78"/>
  <c r="A1112" i="78"/>
  <c r="B1112" i="78" s="1"/>
  <c r="J1112" i="78"/>
  <c r="A1113" i="78" l="1"/>
  <c r="B1113" i="78" s="1"/>
  <c r="I1113" i="78"/>
  <c r="F1112" i="78"/>
  <c r="D1112" i="78"/>
  <c r="C1112" i="78"/>
  <c r="G1112" i="78"/>
  <c r="H1112" i="78"/>
  <c r="E1112" i="78"/>
  <c r="J1113" i="78"/>
  <c r="I1114" i="78" l="1"/>
  <c r="A1114" i="78"/>
  <c r="B1114" i="78" s="1"/>
  <c r="F1113" i="78"/>
  <c r="E1113" i="78"/>
  <c r="C1113" i="78"/>
  <c r="D1113" i="78"/>
  <c r="G1113" i="78"/>
  <c r="H1113" i="78"/>
  <c r="J1114" i="78"/>
  <c r="E1114" i="78" l="1"/>
  <c r="C1114" i="78"/>
  <c r="F1114" i="78"/>
  <c r="D1114" i="78"/>
  <c r="H1114" i="78"/>
  <c r="G1114" i="78"/>
  <c r="A1115" i="78"/>
  <c r="B1115" i="78" s="1"/>
  <c r="I1115" i="78"/>
  <c r="J1115" i="78"/>
  <c r="H1115" i="78" l="1"/>
  <c r="E1115" i="78"/>
  <c r="G1115" i="78"/>
  <c r="C1115" i="78"/>
  <c r="D1115" i="78"/>
  <c r="F1115" i="78"/>
  <c r="I1116" i="78"/>
  <c r="A1116" i="78"/>
  <c r="B1116" i="78" s="1"/>
  <c r="J1116" i="78"/>
  <c r="A1117" i="78" l="1"/>
  <c r="B1117" i="78" s="1"/>
  <c r="I1117" i="78"/>
  <c r="E1116" i="78"/>
  <c r="F1116" i="78"/>
  <c r="D1116" i="78"/>
  <c r="G1116" i="78"/>
  <c r="H1116" i="78"/>
  <c r="C1116" i="78"/>
  <c r="J1117" i="78"/>
  <c r="A1118" i="78" l="1"/>
  <c r="B1118" i="78" s="1"/>
  <c r="I1118" i="78"/>
  <c r="H1117" i="78"/>
  <c r="E1117" i="78"/>
  <c r="G1117" i="78"/>
  <c r="C1117" i="78"/>
  <c r="F1117" i="78"/>
  <c r="D1117" i="78"/>
  <c r="J1118" i="78"/>
  <c r="I1119" i="78" l="1"/>
  <c r="A1119" i="78"/>
  <c r="B1119" i="78" s="1"/>
  <c r="H1118" i="78"/>
  <c r="F1118" i="78"/>
  <c r="G1118" i="78"/>
  <c r="C1118" i="78"/>
  <c r="E1118" i="78"/>
  <c r="D1118" i="78"/>
  <c r="J1119" i="78"/>
  <c r="H1119" i="78" l="1"/>
  <c r="C1119" i="78"/>
  <c r="E1119" i="78"/>
  <c r="F1119" i="78"/>
  <c r="G1119" i="78"/>
  <c r="D1119" i="78"/>
  <c r="A1120" i="78"/>
  <c r="B1120" i="78" s="1"/>
  <c r="I1120" i="78"/>
  <c r="J1120" i="78"/>
  <c r="I1121" i="78" l="1"/>
  <c r="A1121" i="78"/>
  <c r="B1121" i="78" s="1"/>
  <c r="H1120" i="78"/>
  <c r="F1120" i="78"/>
  <c r="D1120" i="78"/>
  <c r="G1120" i="78"/>
  <c r="E1120" i="78"/>
  <c r="C1120" i="78"/>
  <c r="J1121" i="78"/>
  <c r="F1121" i="78" l="1"/>
  <c r="G1121" i="78"/>
  <c r="H1121" i="78"/>
  <c r="D1121" i="78"/>
  <c r="E1121" i="78"/>
  <c r="C1121" i="78"/>
  <c r="A1122" i="78"/>
  <c r="B1122" i="78" s="1"/>
  <c r="I1122" i="78"/>
  <c r="J1122" i="78"/>
  <c r="H1122" i="78" l="1"/>
  <c r="C1122" i="78"/>
  <c r="D1122" i="78"/>
  <c r="E1122" i="78"/>
  <c r="G1122" i="78"/>
  <c r="F1122" i="78"/>
  <c r="I1123" i="78"/>
  <c r="A1123" i="78"/>
  <c r="B1123" i="78" s="1"/>
  <c r="J1123" i="78"/>
  <c r="A1124" i="78" l="1"/>
  <c r="B1124" i="78" s="1"/>
  <c r="I1124" i="78"/>
  <c r="G1123" i="78"/>
  <c r="H1123" i="78"/>
  <c r="D1123" i="78"/>
  <c r="C1123" i="78"/>
  <c r="E1123" i="78"/>
  <c r="F1123" i="78"/>
  <c r="J1124" i="78"/>
  <c r="A1125" i="78" l="1"/>
  <c r="B1125" i="78" s="1"/>
  <c r="I1125" i="78"/>
  <c r="D1124" i="78"/>
  <c r="H1124" i="78"/>
  <c r="E1124" i="78"/>
  <c r="C1124" i="78"/>
  <c r="G1124" i="78"/>
  <c r="F1124" i="78"/>
  <c r="J1125" i="78"/>
  <c r="I1126" i="78" l="1"/>
  <c r="A1126" i="78"/>
  <c r="B1126" i="78" s="1"/>
  <c r="F1125" i="78"/>
  <c r="E1125" i="78"/>
  <c r="C1125" i="78"/>
  <c r="G1125" i="78"/>
  <c r="H1125" i="78"/>
  <c r="D1125" i="78"/>
  <c r="J1126" i="78"/>
  <c r="E1126" i="78" l="1"/>
  <c r="F1126" i="78"/>
  <c r="H1126" i="78"/>
  <c r="G1126" i="78"/>
  <c r="D1126" i="78"/>
  <c r="C1126" i="78"/>
  <c r="I1127" i="78"/>
  <c r="A1127" i="78"/>
  <c r="B1127" i="78" s="1"/>
  <c r="J1127" i="78"/>
  <c r="I1128" i="78" l="1"/>
  <c r="A1128" i="78"/>
  <c r="B1128" i="78" s="1"/>
  <c r="H1127" i="78"/>
  <c r="C1127" i="78"/>
  <c r="E1127" i="78"/>
  <c r="F1127" i="78"/>
  <c r="G1127" i="78"/>
  <c r="D1127" i="78"/>
  <c r="J1128" i="78"/>
  <c r="D1128" i="78" l="1"/>
  <c r="E1128" i="78"/>
  <c r="C1128" i="78"/>
  <c r="H1128" i="78"/>
  <c r="F1128" i="78"/>
  <c r="G1128" i="78"/>
  <c r="I1129" i="78"/>
  <c r="A1129" i="78"/>
  <c r="B1129" i="78" s="1"/>
  <c r="J1129" i="78"/>
  <c r="A1130" i="78" l="1"/>
  <c r="B1130" i="78" s="1"/>
  <c r="E1130" i="78" s="1"/>
  <c r="I1130" i="78"/>
  <c r="D1129" i="78"/>
  <c r="C1129" i="78"/>
  <c r="F1129" i="78"/>
  <c r="G1129" i="78"/>
  <c r="H1129" i="78"/>
  <c r="E1129" i="78"/>
  <c r="J1130" i="78"/>
  <c r="A1131" i="78" l="1"/>
  <c r="B1131" i="78" s="1"/>
  <c r="I1131" i="78"/>
  <c r="H1130" i="78"/>
  <c r="F1130" i="78"/>
  <c r="D1130" i="78"/>
  <c r="C1130" i="78"/>
  <c r="G1130" i="78"/>
  <c r="J1131" i="78"/>
  <c r="A1132" i="78" l="1"/>
  <c r="B1132" i="78" s="1"/>
  <c r="I1132" i="78"/>
  <c r="C1131" i="78"/>
  <c r="E1131" i="78"/>
  <c r="D1131" i="78"/>
  <c r="H1131" i="78"/>
  <c r="F1131" i="78"/>
  <c r="G1131" i="78"/>
  <c r="J1132" i="78"/>
  <c r="A1133" i="78" l="1"/>
  <c r="B1133" i="78" s="1"/>
  <c r="I1133" i="78"/>
  <c r="G1132" i="78"/>
  <c r="F1132" i="78"/>
  <c r="D1132" i="78"/>
  <c r="H1132" i="78"/>
  <c r="C1132" i="78"/>
  <c r="E1132" i="78"/>
  <c r="J1133" i="78"/>
  <c r="I1134" i="78" l="1"/>
  <c r="A1134" i="78"/>
  <c r="B1134" i="78" s="1"/>
  <c r="C1133" i="78"/>
  <c r="D1133" i="78"/>
  <c r="F1133" i="78"/>
  <c r="G1133" i="78"/>
  <c r="E1133" i="78"/>
  <c r="H1133" i="78"/>
  <c r="J1134" i="78"/>
  <c r="H1134" i="78" l="1"/>
  <c r="C1134" i="78"/>
  <c r="G1134" i="78"/>
  <c r="E1134" i="78"/>
  <c r="D1134" i="78"/>
  <c r="F1134" i="78"/>
  <c r="I1135" i="78"/>
  <c r="A1135" i="78"/>
  <c r="B1135" i="78" s="1"/>
  <c r="J1135" i="78"/>
  <c r="I1136" i="78" l="1"/>
  <c r="A1136" i="78"/>
  <c r="B1136" i="78" s="1"/>
  <c r="E1136" i="78" s="1"/>
  <c r="C1135" i="78"/>
  <c r="D1135" i="78"/>
  <c r="E1135" i="78"/>
  <c r="F1135" i="78"/>
  <c r="G1135" i="78"/>
  <c r="H1135" i="78"/>
  <c r="J1136" i="78"/>
  <c r="D1136" i="78" l="1"/>
  <c r="G1136" i="78"/>
  <c r="C1136" i="78"/>
  <c r="H1136" i="78"/>
  <c r="F1136" i="78"/>
  <c r="A1137" i="78"/>
  <c r="B1137" i="78" s="1"/>
  <c r="I1137" i="78"/>
  <c r="J1137" i="78"/>
  <c r="F1137" i="78" l="1"/>
  <c r="C1137" i="78"/>
  <c r="E1137" i="78"/>
  <c r="G1137" i="78"/>
  <c r="D1137" i="78"/>
  <c r="H1137" i="78"/>
  <c r="A1138" i="78"/>
  <c r="B1138" i="78" s="1"/>
  <c r="I1138" i="78"/>
  <c r="J1138" i="78"/>
  <c r="A1139" i="78" l="1"/>
  <c r="B1139" i="78" s="1"/>
  <c r="I1139" i="78"/>
  <c r="G1138" i="78"/>
  <c r="C1138" i="78"/>
  <c r="D1138" i="78"/>
  <c r="F1138" i="78"/>
  <c r="E1138" i="78"/>
  <c r="H1138" i="78"/>
  <c r="J1139" i="78"/>
  <c r="A1140" i="78" l="1"/>
  <c r="B1140" i="78" s="1"/>
  <c r="I1140" i="78"/>
  <c r="D1139" i="78"/>
  <c r="H1139" i="78"/>
  <c r="F1139" i="78"/>
  <c r="E1139" i="78"/>
  <c r="C1139" i="78"/>
  <c r="G1139" i="78"/>
  <c r="J1140" i="78"/>
  <c r="I1141" i="78" l="1"/>
  <c r="A1141" i="78"/>
  <c r="B1141" i="78" s="1"/>
  <c r="C1140" i="78"/>
  <c r="E1140" i="78"/>
  <c r="H1140" i="78"/>
  <c r="F1140" i="78"/>
  <c r="G1140" i="78"/>
  <c r="D1140" i="78"/>
  <c r="J1141" i="78"/>
  <c r="F1141" i="78" l="1"/>
  <c r="C1141" i="78"/>
  <c r="H1141" i="78"/>
  <c r="D1141" i="78"/>
  <c r="E1141" i="78"/>
  <c r="G1141" i="78"/>
  <c r="A1142" i="78"/>
  <c r="B1142" i="78" s="1"/>
  <c r="E1142" i="78" s="1"/>
  <c r="I1142" i="78"/>
  <c r="J1142" i="78"/>
  <c r="D1142" i="78" l="1"/>
  <c r="F1142" i="78"/>
  <c r="H1142" i="78"/>
  <c r="C1142" i="78"/>
  <c r="G1142" i="78"/>
  <c r="A1143" i="78"/>
  <c r="B1143" i="78" s="1"/>
  <c r="I1143" i="78"/>
  <c r="J1143" i="78"/>
  <c r="D1143" i="78" l="1"/>
  <c r="E1143" i="78"/>
  <c r="F1143" i="78"/>
  <c r="G1143" i="78"/>
  <c r="C1143" i="78"/>
  <c r="H1143" i="78"/>
  <c r="A1144" i="78"/>
  <c r="B1144" i="78" s="1"/>
  <c r="I1144" i="78"/>
  <c r="J1144" i="78"/>
  <c r="A1145" i="78" l="1"/>
  <c r="B1145" i="78" s="1"/>
  <c r="I1145" i="78"/>
  <c r="D1144" i="78"/>
  <c r="C1144" i="78"/>
  <c r="E1144" i="78"/>
  <c r="H1144" i="78"/>
  <c r="F1144" i="78"/>
  <c r="G1144" i="78"/>
  <c r="J1145" i="78"/>
  <c r="A1146" i="78" l="1"/>
  <c r="B1146" i="78" s="1"/>
  <c r="I1146" i="78"/>
  <c r="H1145" i="78"/>
  <c r="C1145" i="78"/>
  <c r="E1145" i="78"/>
  <c r="G1145" i="78"/>
  <c r="F1145" i="78"/>
  <c r="D1145" i="78"/>
  <c r="J1146" i="78"/>
  <c r="A1147" i="78" l="1"/>
  <c r="B1147" i="78" s="1"/>
  <c r="I1147" i="78"/>
  <c r="G1146" i="78"/>
  <c r="F1146" i="78"/>
  <c r="D1146" i="78"/>
  <c r="H1146" i="78"/>
  <c r="E1146" i="78"/>
  <c r="C1146" i="78"/>
  <c r="J1147" i="78"/>
  <c r="A1148" i="78" l="1"/>
  <c r="B1148" i="78" s="1"/>
  <c r="I1148" i="78"/>
  <c r="E1147" i="78"/>
  <c r="D1147" i="78"/>
  <c r="G1147" i="78"/>
  <c r="F1147" i="78"/>
  <c r="H1147" i="78"/>
  <c r="C1147" i="78"/>
  <c r="J1148" i="78"/>
  <c r="I1149" i="78" l="1"/>
  <c r="A1149" i="78"/>
  <c r="B1149" i="78" s="1"/>
  <c r="G1148" i="78"/>
  <c r="E1148" i="78"/>
  <c r="F1148" i="78"/>
  <c r="C1148" i="78"/>
  <c r="H1148" i="78"/>
  <c r="D1148" i="78"/>
  <c r="J1149" i="78"/>
  <c r="E1149" i="78" l="1"/>
  <c r="C1149" i="78"/>
  <c r="D1149" i="78"/>
  <c r="G1149" i="78"/>
  <c r="H1149" i="78"/>
  <c r="F1149" i="78"/>
  <c r="I1150" i="78"/>
  <c r="A1150" i="78"/>
  <c r="B1150" i="78" s="1"/>
  <c r="J1150" i="78"/>
  <c r="I1151" i="78" l="1"/>
  <c r="A1151" i="78"/>
  <c r="B1151" i="78" s="1"/>
  <c r="F1150" i="78"/>
  <c r="C1150" i="78"/>
  <c r="D1150" i="78"/>
  <c r="G1150" i="78"/>
  <c r="H1150" i="78"/>
  <c r="E1150" i="78"/>
  <c r="J1151" i="78"/>
  <c r="F1151" i="78" l="1"/>
  <c r="E1151" i="78"/>
  <c r="C1151" i="78"/>
  <c r="H1151" i="78"/>
  <c r="D1151" i="78"/>
  <c r="G1151" i="78"/>
  <c r="A1152" i="78"/>
  <c r="B1152" i="78" s="1"/>
  <c r="I1152" i="78"/>
  <c r="J1152" i="78"/>
  <c r="H1152" i="78" l="1"/>
  <c r="G1152" i="78"/>
  <c r="C1152" i="78"/>
  <c r="E1152" i="78"/>
  <c r="D1152" i="78"/>
  <c r="F1152" i="78"/>
  <c r="A1153" i="78"/>
  <c r="B1153" i="78" s="1"/>
  <c r="I1153" i="78"/>
  <c r="J1153" i="78"/>
  <c r="C1153" i="78" l="1"/>
  <c r="E1153" i="78"/>
  <c r="F1153" i="78"/>
  <c r="D1153" i="78"/>
  <c r="G1153" i="78"/>
  <c r="H1153" i="78"/>
  <c r="I1154" i="78"/>
  <c r="A1154" i="78"/>
  <c r="B1154" i="78" s="1"/>
  <c r="J1154" i="78"/>
  <c r="I1155" i="78" l="1"/>
  <c r="A1155" i="78"/>
  <c r="B1155" i="78" s="1"/>
  <c r="E1154" i="78"/>
  <c r="H1154" i="78"/>
  <c r="F1154" i="78"/>
  <c r="G1154" i="78"/>
  <c r="D1154" i="78"/>
  <c r="C1154" i="78"/>
  <c r="J1155" i="78"/>
  <c r="E1155" i="78" l="1"/>
  <c r="G1155" i="78"/>
  <c r="C1155" i="78"/>
  <c r="H1155" i="78"/>
  <c r="F1155" i="78"/>
  <c r="D1155" i="78"/>
  <c r="A1156" i="78"/>
  <c r="B1156" i="78" s="1"/>
  <c r="I1156" i="78"/>
  <c r="J1156" i="78"/>
  <c r="C1156" i="78" l="1"/>
  <c r="D1156" i="78"/>
  <c r="F1156" i="78"/>
  <c r="H1156" i="78"/>
  <c r="E1156" i="78"/>
  <c r="G1156" i="78"/>
  <c r="A1157" i="78"/>
  <c r="B1157" i="78" s="1"/>
  <c r="I1157" i="78"/>
  <c r="J1157" i="78"/>
  <c r="E1157" i="78" l="1"/>
  <c r="G1157" i="78"/>
  <c r="D1157" i="78"/>
  <c r="F1157" i="78"/>
  <c r="C1157" i="78"/>
  <c r="H1157" i="78"/>
  <c r="A1158" i="78"/>
  <c r="B1158" i="78" s="1"/>
  <c r="I1158" i="78"/>
  <c r="J1158" i="78"/>
  <c r="G1158" i="78" l="1"/>
  <c r="E1158" i="78"/>
  <c r="F1158" i="78"/>
  <c r="D1158" i="78"/>
  <c r="H1158" i="78"/>
  <c r="C1158" i="78"/>
  <c r="I1159" i="78"/>
  <c r="A1159" i="78"/>
  <c r="B1159" i="78" s="1"/>
  <c r="J1159" i="78"/>
  <c r="A1160" i="78" l="1"/>
  <c r="B1160" i="78" s="1"/>
  <c r="I1160" i="78"/>
  <c r="C1159" i="78"/>
  <c r="D1159" i="78"/>
  <c r="H1159" i="78"/>
  <c r="G1159" i="78"/>
  <c r="E1159" i="78"/>
  <c r="F1159" i="78"/>
  <c r="J1160" i="78"/>
  <c r="A1161" i="78" l="1"/>
  <c r="B1161" i="78" s="1"/>
  <c r="I1161" i="78"/>
  <c r="G1160" i="78"/>
  <c r="E1160" i="78"/>
  <c r="F1160" i="78"/>
  <c r="D1160" i="78"/>
  <c r="H1160" i="78"/>
  <c r="C1160" i="78"/>
  <c r="J1161" i="78"/>
  <c r="I1162" i="78" l="1"/>
  <c r="A1162" i="78"/>
  <c r="B1162" i="78" s="1"/>
  <c r="E1161" i="78"/>
  <c r="G1161" i="78"/>
  <c r="D1161" i="78"/>
  <c r="F1161" i="78"/>
  <c r="H1161" i="78"/>
  <c r="C1161" i="78"/>
  <c r="J1162" i="78"/>
  <c r="F1162" i="78" l="1"/>
  <c r="E1162" i="78"/>
  <c r="D1162" i="78"/>
  <c r="G1162" i="78"/>
  <c r="C1162" i="78"/>
  <c r="H1162" i="78"/>
  <c r="I1163" i="78"/>
  <c r="A1163" i="78"/>
  <c r="B1163" i="78" s="1"/>
  <c r="J1163" i="78"/>
  <c r="I1164" i="78" l="1"/>
  <c r="A1164" i="78"/>
  <c r="B1164" i="78" s="1"/>
  <c r="H1163" i="78"/>
  <c r="G1163" i="78"/>
  <c r="F1163" i="78"/>
  <c r="C1163" i="78"/>
  <c r="D1163" i="78"/>
  <c r="E1163" i="78"/>
  <c r="J1164" i="78"/>
  <c r="E1164" i="78" l="1"/>
  <c r="C1164" i="78"/>
  <c r="D1164" i="78"/>
  <c r="F1164" i="78"/>
  <c r="H1164" i="78"/>
  <c r="G1164" i="78"/>
  <c r="I1165" i="78"/>
  <c r="A1165" i="78"/>
  <c r="B1165" i="78" s="1"/>
  <c r="J1165" i="78"/>
  <c r="C1165" i="78" l="1"/>
  <c r="E1165" i="78"/>
  <c r="G1165" i="78"/>
  <c r="F1165" i="78"/>
  <c r="D1165" i="78"/>
  <c r="H1165" i="78"/>
  <c r="I1166" i="78"/>
  <c r="A1166" i="78"/>
  <c r="B1166" i="78" s="1"/>
  <c r="J1166" i="78"/>
  <c r="A1167" i="78" l="1"/>
  <c r="B1167" i="78" s="1"/>
  <c r="I1167" i="78"/>
  <c r="F1166" i="78"/>
  <c r="H1166" i="78"/>
  <c r="E1166" i="78"/>
  <c r="C1166" i="78"/>
  <c r="D1166" i="78"/>
  <c r="G1166" i="78"/>
  <c r="J1167" i="78"/>
  <c r="A1168" i="78" l="1"/>
  <c r="B1168" i="78" s="1"/>
  <c r="I1168" i="78"/>
  <c r="C1167" i="78"/>
  <c r="D1167" i="78"/>
  <c r="G1167" i="78"/>
  <c r="F1167" i="78"/>
  <c r="E1167" i="78"/>
  <c r="H1167" i="78"/>
  <c r="J1168" i="78"/>
  <c r="A1169" i="78" l="1"/>
  <c r="B1169" i="78" s="1"/>
  <c r="I1169" i="78"/>
  <c r="E1168" i="78"/>
  <c r="G1168" i="78"/>
  <c r="F1168" i="78"/>
  <c r="H1168" i="78"/>
  <c r="C1168" i="78"/>
  <c r="D1168" i="78"/>
  <c r="J1169" i="78"/>
  <c r="A1170" i="78" l="1"/>
  <c r="B1170" i="78" s="1"/>
  <c r="I1170" i="78"/>
  <c r="D1169" i="78"/>
  <c r="E1169" i="78"/>
  <c r="F1169" i="78"/>
  <c r="H1169" i="78"/>
  <c r="G1169" i="78"/>
  <c r="C1169" i="78"/>
  <c r="J1170" i="78"/>
  <c r="I1171" i="78" l="1"/>
  <c r="A1171" i="78"/>
  <c r="B1171" i="78" s="1"/>
  <c r="H1170" i="78"/>
  <c r="F1170" i="78"/>
  <c r="G1170" i="78"/>
  <c r="E1170" i="78"/>
  <c r="D1170" i="78"/>
  <c r="C1170" i="78"/>
  <c r="J1171" i="78"/>
  <c r="E1171" i="78" l="1"/>
  <c r="H1171" i="78"/>
  <c r="C1171" i="78"/>
  <c r="F1171" i="78"/>
  <c r="D1171" i="78"/>
  <c r="G1171" i="78"/>
  <c r="I1172" i="78"/>
  <c r="A1172" i="78"/>
  <c r="B1172" i="78" s="1"/>
  <c r="J1172" i="78"/>
  <c r="I1173" i="78" l="1"/>
  <c r="A1173" i="78"/>
  <c r="B1173" i="78" s="1"/>
  <c r="D1172" i="78"/>
  <c r="E1172" i="78"/>
  <c r="H1172" i="78"/>
  <c r="C1172" i="78"/>
  <c r="G1172" i="78"/>
  <c r="F1172" i="78"/>
  <c r="J1173" i="78"/>
  <c r="H1173" i="78" l="1"/>
  <c r="E1173" i="78"/>
  <c r="C1173" i="78"/>
  <c r="D1173" i="78"/>
  <c r="G1173" i="78"/>
  <c r="F1173" i="78"/>
  <c r="A1174" i="78"/>
  <c r="B1174" i="78" s="1"/>
  <c r="I1174" i="78"/>
  <c r="J1174" i="78"/>
  <c r="F1174" i="78" l="1"/>
  <c r="H1174" i="78"/>
  <c r="G1174" i="78"/>
  <c r="E1174" i="78"/>
  <c r="C1174" i="78"/>
  <c r="D1174" i="78"/>
  <c r="A1175" i="78"/>
  <c r="B1175" i="78" s="1"/>
  <c r="I1175" i="78"/>
  <c r="J1175" i="78"/>
  <c r="I1176" i="78" l="1"/>
  <c r="A1176" i="78"/>
  <c r="B1176" i="78" s="1"/>
  <c r="F1175" i="78"/>
  <c r="G1175" i="78"/>
  <c r="C1175" i="78"/>
  <c r="H1175" i="78"/>
  <c r="D1175" i="78"/>
  <c r="E1175" i="78"/>
  <c r="J1176" i="78"/>
  <c r="H1176" i="78" l="1"/>
  <c r="E1176" i="78"/>
  <c r="F1176" i="78"/>
  <c r="G1176" i="78"/>
  <c r="D1176" i="78"/>
  <c r="C1176" i="78"/>
  <c r="I1177" i="78"/>
  <c r="A1177" i="78"/>
  <c r="B1177" i="78" s="1"/>
  <c r="J1177" i="78"/>
  <c r="I1178" i="78" l="1"/>
  <c r="A1178" i="78"/>
  <c r="B1178" i="78" s="1"/>
  <c r="D1177" i="78"/>
  <c r="F1177" i="78"/>
  <c r="C1177" i="78"/>
  <c r="G1177" i="78"/>
  <c r="H1177" i="78"/>
  <c r="E1177" i="78"/>
  <c r="J1178" i="78"/>
  <c r="E1178" i="78" l="1"/>
  <c r="F1178" i="78"/>
  <c r="C1178" i="78"/>
  <c r="H1178" i="78"/>
  <c r="G1178" i="78"/>
  <c r="D1178" i="78"/>
  <c r="A1179" i="78"/>
  <c r="B1179" i="78" s="1"/>
  <c r="I1179" i="78"/>
  <c r="J1179" i="78"/>
  <c r="F1179" i="78" l="1"/>
  <c r="G1179" i="78"/>
  <c r="H1179" i="78"/>
  <c r="E1179" i="78"/>
  <c r="D1179" i="78"/>
  <c r="C1179" i="78"/>
  <c r="A1180" i="78"/>
  <c r="B1180" i="78" s="1"/>
  <c r="I1180" i="78"/>
  <c r="J1180" i="78"/>
  <c r="E1180" i="78" l="1"/>
  <c r="H1180" i="78"/>
  <c r="F1180" i="78"/>
  <c r="G1180" i="78"/>
  <c r="C1180" i="78"/>
  <c r="D1180" i="78"/>
  <c r="A1181" i="78"/>
  <c r="B1181" i="78" s="1"/>
  <c r="I1181" i="78"/>
  <c r="J1181" i="78"/>
  <c r="F1181" i="78" l="1"/>
  <c r="H1181" i="78"/>
  <c r="D1181" i="78"/>
  <c r="G1181" i="78"/>
  <c r="C1181" i="78"/>
  <c r="E1181" i="78"/>
  <c r="I1182" i="78"/>
  <c r="A1182" i="78"/>
  <c r="B1182" i="78" s="1"/>
  <c r="J1182" i="78"/>
  <c r="I1183" i="78" l="1"/>
  <c r="A1183" i="78"/>
  <c r="B1183" i="78" s="1"/>
  <c r="D1182" i="78"/>
  <c r="E1182" i="78"/>
  <c r="F1182" i="78"/>
  <c r="C1182" i="78"/>
  <c r="G1182" i="78"/>
  <c r="H1182" i="78"/>
  <c r="J1183" i="78"/>
  <c r="E1183" i="78" l="1"/>
  <c r="G1183" i="78"/>
  <c r="D1183" i="78"/>
  <c r="F1183" i="78"/>
  <c r="H1183" i="78"/>
  <c r="C1183" i="78"/>
  <c r="A1184" i="78"/>
  <c r="B1184" i="78" s="1"/>
  <c r="I1184" i="78"/>
  <c r="J1184" i="78"/>
  <c r="G1184" i="78" l="1"/>
  <c r="H1184" i="78"/>
  <c r="E1184" i="78"/>
  <c r="F1184" i="78"/>
  <c r="C1184" i="78"/>
  <c r="D1184" i="78"/>
  <c r="I1185" i="78"/>
  <c r="A1185" i="78"/>
  <c r="B1185" i="78" s="1"/>
  <c r="J1185" i="78"/>
  <c r="F1185" i="78" l="1"/>
  <c r="D1185" i="78"/>
  <c r="C1185" i="78"/>
  <c r="G1185" i="78"/>
  <c r="H1185" i="78"/>
  <c r="E1185" i="78"/>
  <c r="I1186" i="78"/>
  <c r="A1186" i="78"/>
  <c r="B1186" i="78" s="1"/>
  <c r="J1186" i="78"/>
  <c r="E1186" i="78" l="1"/>
  <c r="G1186" i="78"/>
  <c r="F1186" i="78"/>
  <c r="H1186" i="78"/>
  <c r="D1186" i="78"/>
  <c r="C1186" i="78"/>
  <c r="I1187" i="78"/>
  <c r="A1187" i="78"/>
  <c r="B1187" i="78" s="1"/>
  <c r="J1187" i="78"/>
  <c r="A1188" i="78" l="1"/>
  <c r="B1188" i="78" s="1"/>
  <c r="I1188" i="78"/>
  <c r="C1187" i="78"/>
  <c r="F1187" i="78"/>
  <c r="D1187" i="78"/>
  <c r="H1187" i="78"/>
  <c r="E1187" i="78"/>
  <c r="G1187" i="78"/>
  <c r="J1188" i="78"/>
  <c r="I1189" i="78" l="1"/>
  <c r="A1189" i="78"/>
  <c r="B1189" i="78" s="1"/>
  <c r="H1188" i="78"/>
  <c r="C1188" i="78"/>
  <c r="D1188" i="78"/>
  <c r="F1188" i="78"/>
  <c r="E1188" i="78"/>
  <c r="G1188" i="78"/>
  <c r="J1189" i="78"/>
  <c r="E1189" i="78" l="1"/>
  <c r="G1189" i="78"/>
  <c r="F1189" i="78"/>
  <c r="C1189" i="78"/>
  <c r="H1189" i="78"/>
  <c r="D1189" i="78"/>
  <c r="A1190" i="78"/>
  <c r="B1190" i="78" s="1"/>
  <c r="I1190" i="78"/>
  <c r="J1190" i="78"/>
  <c r="H1190" i="78" l="1"/>
  <c r="D1190" i="78"/>
  <c r="E1190" i="78"/>
  <c r="G1190" i="78"/>
  <c r="F1190" i="78"/>
  <c r="C1190" i="78"/>
  <c r="I1191" i="78"/>
  <c r="A1191" i="78"/>
  <c r="B1191" i="78" s="1"/>
  <c r="J1191" i="78"/>
  <c r="I1192" i="78" l="1"/>
  <c r="A1192" i="78"/>
  <c r="B1192" i="78" s="1"/>
  <c r="F1191" i="78"/>
  <c r="D1191" i="78"/>
  <c r="H1191" i="78"/>
  <c r="E1191" i="78"/>
  <c r="C1191" i="78"/>
  <c r="G1191" i="78"/>
  <c r="J1192" i="78"/>
  <c r="G1192" i="78" l="1"/>
  <c r="H1192" i="78"/>
  <c r="C1192" i="78"/>
  <c r="E1192" i="78"/>
  <c r="F1192" i="78"/>
  <c r="D1192" i="78"/>
  <c r="I1193" i="78"/>
  <c r="A1193" i="78"/>
  <c r="B1193" i="78" s="1"/>
  <c r="J1193" i="78"/>
  <c r="I1194" i="78" l="1"/>
  <c r="A1194" i="78"/>
  <c r="B1194" i="78" s="1"/>
  <c r="G1193" i="78"/>
  <c r="F1193" i="78"/>
  <c r="H1193" i="78"/>
  <c r="D1193" i="78"/>
  <c r="C1193" i="78"/>
  <c r="E1193" i="78"/>
  <c r="J1194" i="78"/>
  <c r="H1194" i="78" l="1"/>
  <c r="C1194" i="78"/>
  <c r="E1194" i="78"/>
  <c r="F1194" i="78"/>
  <c r="G1194" i="78"/>
  <c r="D1194" i="78"/>
  <c r="I1195" i="78"/>
  <c r="A1195" i="78"/>
  <c r="B1195" i="78" s="1"/>
  <c r="J1195" i="78"/>
  <c r="A1196" i="78" l="1"/>
  <c r="B1196" i="78" s="1"/>
  <c r="I1196" i="78"/>
  <c r="D1195" i="78"/>
  <c r="E1195" i="78"/>
  <c r="F1195" i="78"/>
  <c r="H1195" i="78"/>
  <c r="G1195" i="78"/>
  <c r="C1195" i="78"/>
  <c r="J1196" i="78"/>
  <c r="I1197" i="78" l="1"/>
  <c r="A1197" i="78"/>
  <c r="B1197" i="78" s="1"/>
  <c r="H1196" i="78"/>
  <c r="D1196" i="78"/>
  <c r="C1196" i="78"/>
  <c r="G1196" i="78"/>
  <c r="F1196" i="78"/>
  <c r="E1196" i="78"/>
  <c r="J1197" i="78"/>
  <c r="G1197" i="78" l="1"/>
  <c r="H1197" i="78"/>
  <c r="E1197" i="78"/>
  <c r="C1197" i="78"/>
  <c r="F1197" i="78"/>
  <c r="D1197" i="78"/>
  <c r="I1198" i="78"/>
  <c r="A1198" i="78"/>
  <c r="B1198" i="78" s="1"/>
  <c r="J1198" i="78"/>
  <c r="C1198" i="78" l="1"/>
  <c r="H1198" i="78"/>
  <c r="E1198" i="78"/>
  <c r="F1198" i="78"/>
  <c r="G1198" i="78"/>
  <c r="D1198" i="78"/>
  <c r="I1199" i="78"/>
  <c r="A1199" i="78"/>
  <c r="B1199" i="78" s="1"/>
  <c r="J1199" i="78"/>
  <c r="I1200" i="78" l="1"/>
  <c r="A1200" i="78"/>
  <c r="B1200" i="78" s="1"/>
  <c r="D1199" i="78"/>
  <c r="H1199" i="78"/>
  <c r="G1199" i="78"/>
  <c r="F1199" i="78"/>
  <c r="C1199" i="78"/>
  <c r="E1199" i="78"/>
  <c r="J1200" i="78"/>
  <c r="H1200" i="78" l="1"/>
  <c r="C1200" i="78"/>
  <c r="F1200" i="78"/>
  <c r="D1200" i="78"/>
  <c r="E1200" i="78"/>
  <c r="G1200" i="78"/>
  <c r="I1201" i="78"/>
  <c r="A1201" i="78"/>
  <c r="B1201" i="78" s="1"/>
  <c r="J1201" i="78"/>
  <c r="D1201" i="78" l="1"/>
  <c r="G1201" i="78"/>
  <c r="H1201" i="78"/>
  <c r="C1201" i="78"/>
  <c r="F1201" i="78"/>
  <c r="E1201" i="78"/>
  <c r="A1202" i="78"/>
  <c r="B1202" i="78" s="1"/>
  <c r="I1202" i="78"/>
  <c r="J1202" i="78"/>
  <c r="H1202" i="78" l="1"/>
  <c r="G1202" i="78"/>
  <c r="F1202" i="78"/>
  <c r="C1202" i="78"/>
  <c r="E1202" i="78"/>
  <c r="D1202" i="78"/>
  <c r="I1203" i="78"/>
  <c r="A1203" i="78"/>
  <c r="B1203" i="78" s="1"/>
  <c r="J1203" i="78"/>
  <c r="I1204" i="78" l="1"/>
  <c r="A1204" i="78"/>
  <c r="B1204" i="78" s="1"/>
  <c r="C1203" i="78"/>
  <c r="G1203" i="78"/>
  <c r="E1203" i="78"/>
  <c r="D1203" i="78"/>
  <c r="H1203" i="78"/>
  <c r="F1203" i="78"/>
  <c r="J1204" i="78"/>
  <c r="E1204" i="78" l="1"/>
  <c r="H1204" i="78"/>
  <c r="C1204" i="78"/>
  <c r="F1204" i="78"/>
  <c r="D1204" i="78"/>
  <c r="G1204" i="78"/>
  <c r="I1205" i="78"/>
  <c r="A1205" i="78"/>
  <c r="B1205" i="78" s="1"/>
  <c r="J1205" i="78"/>
  <c r="A1206" i="78" l="1"/>
  <c r="B1206" i="78" s="1"/>
  <c r="I1206" i="78"/>
  <c r="F1205" i="78"/>
  <c r="E1205" i="78"/>
  <c r="G1205" i="78"/>
  <c r="C1205" i="78"/>
  <c r="H1205" i="78"/>
  <c r="D1205" i="78"/>
  <c r="J1206" i="78"/>
  <c r="I1207" i="78" l="1"/>
  <c r="A1207" i="78"/>
  <c r="B1207" i="78" s="1"/>
  <c r="H1206" i="78"/>
  <c r="C1206" i="78"/>
  <c r="G1206" i="78"/>
  <c r="D1206" i="78"/>
  <c r="F1206" i="78"/>
  <c r="E1206" i="78"/>
  <c r="J1207" i="78"/>
  <c r="E1207" i="78" l="1"/>
  <c r="F1207" i="78"/>
  <c r="C1207" i="78"/>
  <c r="H1207" i="78"/>
  <c r="D1207" i="78"/>
  <c r="G1207" i="78"/>
  <c r="A1208" i="78"/>
  <c r="B1208" i="78" s="1"/>
  <c r="I1208" i="78"/>
  <c r="J1208" i="78"/>
  <c r="D1208" i="78" l="1"/>
  <c r="G1208" i="78"/>
  <c r="E1208" i="78"/>
  <c r="H1208" i="78"/>
  <c r="F1208" i="78"/>
  <c r="C1208" i="78"/>
  <c r="I1209" i="78"/>
  <c r="A1209" i="78"/>
  <c r="B1209" i="78" s="1"/>
  <c r="J1209" i="78"/>
  <c r="I1210" i="78" l="1"/>
  <c r="A1210" i="78"/>
  <c r="B1210" i="78" s="1"/>
  <c r="C1209" i="78"/>
  <c r="F1209" i="78"/>
  <c r="D1209" i="78"/>
  <c r="G1209" i="78"/>
  <c r="E1209" i="78"/>
  <c r="H1209" i="78"/>
  <c r="J1210" i="78"/>
  <c r="E1210" i="78" l="1"/>
  <c r="H1210" i="78"/>
  <c r="F1210" i="78"/>
  <c r="G1210" i="78"/>
  <c r="D1210" i="78"/>
  <c r="C1210" i="78"/>
  <c r="A1211" i="78"/>
  <c r="B1211" i="78" s="1"/>
  <c r="I1211" i="78"/>
  <c r="J1211" i="78"/>
  <c r="F1211" i="78" l="1"/>
  <c r="E1211" i="78"/>
  <c r="C1211" i="78"/>
  <c r="D1211" i="78"/>
  <c r="H1211" i="78"/>
  <c r="G1211" i="78"/>
  <c r="I1212" i="78"/>
  <c r="A1212" i="78"/>
  <c r="B1212" i="78" s="1"/>
  <c r="J1212" i="78"/>
  <c r="A1213" i="78" l="1"/>
  <c r="B1213" i="78" s="1"/>
  <c r="I1213" i="78"/>
  <c r="H1212" i="78"/>
  <c r="F1212" i="78"/>
  <c r="D1212" i="78"/>
  <c r="E1212" i="78"/>
  <c r="G1212" i="78"/>
  <c r="C1212" i="78"/>
  <c r="J1213" i="78"/>
  <c r="A1214" i="78" l="1"/>
  <c r="B1214" i="78" s="1"/>
  <c r="I1214" i="78"/>
  <c r="G1213" i="78"/>
  <c r="H1213" i="78"/>
  <c r="C1213" i="78"/>
  <c r="D1213" i="78"/>
  <c r="E1213" i="78"/>
  <c r="F1213" i="78"/>
  <c r="J1214" i="78"/>
  <c r="A1215" i="78" l="1"/>
  <c r="B1215" i="78" s="1"/>
  <c r="I1215" i="78"/>
  <c r="G1214" i="78"/>
  <c r="H1214" i="78"/>
  <c r="F1214" i="78"/>
  <c r="C1214" i="78"/>
  <c r="D1214" i="78"/>
  <c r="E1214" i="78"/>
  <c r="J1215" i="78"/>
  <c r="A1216" i="78" l="1"/>
  <c r="B1216" i="78" s="1"/>
  <c r="I1216" i="78"/>
  <c r="F1215" i="78"/>
  <c r="H1215" i="78"/>
  <c r="D1215" i="78"/>
  <c r="E1215" i="78"/>
  <c r="G1215" i="78"/>
  <c r="C1215" i="78"/>
  <c r="J1216" i="78"/>
  <c r="A1217" i="78" l="1"/>
  <c r="B1217" i="78" s="1"/>
  <c r="I1217" i="78"/>
  <c r="C1216" i="78"/>
  <c r="E1216" i="78"/>
  <c r="F1216" i="78"/>
  <c r="G1216" i="78"/>
  <c r="H1216" i="78"/>
  <c r="D1216" i="78"/>
  <c r="J1217" i="78"/>
  <c r="A1218" i="78" l="1"/>
  <c r="B1218" i="78" s="1"/>
  <c r="I1218" i="78"/>
  <c r="D1217" i="78"/>
  <c r="E1217" i="78"/>
  <c r="G1217" i="78"/>
  <c r="H1217" i="78"/>
  <c r="C1217" i="78"/>
  <c r="F1217" i="78"/>
  <c r="J1218" i="78"/>
  <c r="I1219" i="78" l="1"/>
  <c r="A1219" i="78"/>
  <c r="B1219" i="78" s="1"/>
  <c r="C1218" i="78"/>
  <c r="D1218" i="78"/>
  <c r="E1218" i="78"/>
  <c r="G1218" i="78"/>
  <c r="F1218" i="78"/>
  <c r="H1218" i="78"/>
  <c r="J1219" i="78"/>
  <c r="G1219" i="78" l="1"/>
  <c r="C1219" i="78"/>
  <c r="H1219" i="78"/>
  <c r="E1219" i="78"/>
  <c r="F1219" i="78"/>
  <c r="D1219" i="78"/>
  <c r="A1220" i="78"/>
  <c r="B1220" i="78" s="1"/>
  <c r="I1220" i="78"/>
  <c r="J1220" i="78"/>
  <c r="A1221" i="78" l="1"/>
  <c r="B1221" i="78" s="1"/>
  <c r="I1221" i="78"/>
  <c r="H1220" i="78"/>
  <c r="C1220" i="78"/>
  <c r="D1220" i="78"/>
  <c r="F1220" i="78"/>
  <c r="G1220" i="78"/>
  <c r="E1220" i="78"/>
  <c r="J1221" i="78"/>
  <c r="A1222" i="78" l="1"/>
  <c r="B1222" i="78" s="1"/>
  <c r="I1222" i="78"/>
  <c r="D1221" i="78"/>
  <c r="C1221" i="78"/>
  <c r="G1221" i="78"/>
  <c r="E1221" i="78"/>
  <c r="H1221" i="78"/>
  <c r="F1221" i="78"/>
  <c r="J1222" i="78"/>
  <c r="I1223" i="78" l="1"/>
  <c r="A1223" i="78"/>
  <c r="B1223" i="78" s="1"/>
  <c r="H1222" i="78"/>
  <c r="F1222" i="78"/>
  <c r="E1222" i="78"/>
  <c r="G1222" i="78"/>
  <c r="D1222" i="78"/>
  <c r="C1222" i="78"/>
  <c r="J1223" i="78"/>
  <c r="H1223" i="78" l="1"/>
  <c r="F1223" i="78"/>
  <c r="D1223" i="78"/>
  <c r="G1223" i="78"/>
  <c r="E1223" i="78"/>
  <c r="C1223" i="78"/>
  <c r="I1224" i="78"/>
  <c r="A1224" i="78"/>
  <c r="B1224" i="78" s="1"/>
  <c r="J1224" i="78"/>
  <c r="I1225" i="78" l="1"/>
  <c r="A1225" i="78"/>
  <c r="B1225" i="78" s="1"/>
  <c r="F1224" i="78"/>
  <c r="E1224" i="78"/>
  <c r="C1224" i="78"/>
  <c r="H1224" i="78"/>
  <c r="D1224" i="78"/>
  <c r="G1224" i="78"/>
  <c r="J1225" i="78"/>
  <c r="H1225" i="78" l="1"/>
  <c r="C1225" i="78"/>
  <c r="F1225" i="78"/>
  <c r="D1225" i="78"/>
  <c r="E1225" i="78"/>
  <c r="G1225" i="78"/>
  <c r="A1226" i="78"/>
  <c r="B1226" i="78" s="1"/>
  <c r="I1226" i="78"/>
  <c r="J1226" i="78"/>
  <c r="H1226" i="78" l="1"/>
  <c r="E1226" i="78"/>
  <c r="C1226" i="78"/>
  <c r="G1226" i="78"/>
  <c r="F1226" i="78"/>
  <c r="D1226" i="78"/>
  <c r="A1227" i="78"/>
  <c r="B1227" i="78" s="1"/>
  <c r="I1227" i="78"/>
  <c r="J1227" i="78"/>
  <c r="E1227" i="78" l="1"/>
  <c r="D1227" i="78"/>
  <c r="G1227" i="78"/>
  <c r="F1227" i="78"/>
  <c r="H1227" i="78"/>
  <c r="C1227" i="78"/>
  <c r="I1228" i="78"/>
  <c r="A1228" i="78"/>
  <c r="B1228" i="78" s="1"/>
  <c r="J1228" i="78"/>
  <c r="C1228" i="78" l="1"/>
  <c r="D1228" i="78"/>
  <c r="E1228" i="78"/>
  <c r="F1228" i="78"/>
  <c r="H1228" i="78"/>
  <c r="G1228" i="78"/>
  <c r="A1229" i="78"/>
  <c r="B1229" i="78" s="1"/>
  <c r="I1229" i="78"/>
  <c r="J1229" i="78"/>
  <c r="C1229" i="78" l="1"/>
  <c r="H1229" i="78"/>
  <c r="E1229" i="78"/>
  <c r="F1229" i="78"/>
  <c r="D1229" i="78"/>
  <c r="G1229" i="78"/>
  <c r="I1230" i="78"/>
  <c r="A1230" i="78"/>
  <c r="B1230" i="78" s="1"/>
  <c r="J1230" i="78"/>
  <c r="I1231" i="78" l="1"/>
  <c r="A1231" i="78"/>
  <c r="B1231" i="78" s="1"/>
  <c r="G1230" i="78"/>
  <c r="E1230" i="78"/>
  <c r="H1230" i="78"/>
  <c r="C1230" i="78"/>
  <c r="F1230" i="78"/>
  <c r="D1230" i="78"/>
  <c r="J1231" i="78"/>
  <c r="C1231" i="78" l="1"/>
  <c r="H1231" i="78"/>
  <c r="D1231" i="78"/>
  <c r="E1231" i="78"/>
  <c r="F1231" i="78"/>
  <c r="G1231" i="78"/>
  <c r="A1232" i="78"/>
  <c r="B1232" i="78" s="1"/>
  <c r="I1232" i="78"/>
  <c r="J1232" i="78"/>
  <c r="G1232" i="78" l="1"/>
  <c r="D1232" i="78"/>
  <c r="H1232" i="78"/>
  <c r="F1232" i="78"/>
  <c r="C1232" i="78"/>
  <c r="E1232" i="78"/>
  <c r="A1233" i="78"/>
  <c r="B1233" i="78" s="1"/>
  <c r="I1233" i="78"/>
  <c r="J1233" i="78"/>
  <c r="D1233" i="78" l="1"/>
  <c r="C1233" i="78"/>
  <c r="E1233" i="78"/>
  <c r="F1233" i="78"/>
  <c r="H1233" i="78"/>
  <c r="G1233" i="78"/>
  <c r="I1234" i="78"/>
  <c r="A1234" i="78"/>
  <c r="B1234" i="78" s="1"/>
  <c r="J1234" i="78"/>
  <c r="A1235" i="78" l="1"/>
  <c r="B1235" i="78" s="1"/>
  <c r="I1235" i="78"/>
  <c r="F1234" i="78"/>
  <c r="C1234" i="78"/>
  <c r="G1234" i="78"/>
  <c r="E1234" i="78"/>
  <c r="D1234" i="78"/>
  <c r="H1234" i="78"/>
  <c r="J1235" i="78"/>
  <c r="I1236" i="78" l="1"/>
  <c r="A1236" i="78"/>
  <c r="B1236" i="78" s="1"/>
  <c r="H1235" i="78"/>
  <c r="G1235" i="78"/>
  <c r="E1235" i="78"/>
  <c r="D1235" i="78"/>
  <c r="C1235" i="78"/>
  <c r="F1235" i="78"/>
  <c r="J1236" i="78"/>
  <c r="D1236" i="78" l="1"/>
  <c r="G1236" i="78"/>
  <c r="E1236" i="78"/>
  <c r="H1236" i="78"/>
  <c r="C1236" i="78"/>
  <c r="F1236" i="78"/>
  <c r="I1237" i="78"/>
  <c r="A1237" i="78"/>
  <c r="B1237" i="78" s="1"/>
  <c r="J1237" i="78"/>
  <c r="I1238" i="78" l="1"/>
  <c r="A1238" i="78"/>
  <c r="B1238" i="78" s="1"/>
  <c r="F1237" i="78"/>
  <c r="H1237" i="78"/>
  <c r="E1237" i="78"/>
  <c r="G1237" i="78"/>
  <c r="C1237" i="78"/>
  <c r="D1237" i="78"/>
  <c r="J1238" i="78"/>
  <c r="D1238" i="78" l="1"/>
  <c r="G1238" i="78"/>
  <c r="H1238" i="78"/>
  <c r="F1238" i="78"/>
  <c r="C1238" i="78"/>
  <c r="E1238" i="78"/>
  <c r="I1239" i="78"/>
  <c r="A1239" i="78"/>
  <c r="B1239" i="78" s="1"/>
  <c r="J1239" i="78"/>
  <c r="I1240" i="78" l="1"/>
  <c r="A1240" i="78"/>
  <c r="B1240" i="78" s="1"/>
  <c r="H1239" i="78"/>
  <c r="E1239" i="78"/>
  <c r="D1239" i="78"/>
  <c r="F1239" i="78"/>
  <c r="C1239" i="78"/>
  <c r="G1239" i="78"/>
  <c r="J1240" i="78"/>
  <c r="G1240" i="78" l="1"/>
  <c r="F1240" i="78"/>
  <c r="H1240" i="78"/>
  <c r="C1240" i="78"/>
  <c r="D1240" i="78"/>
  <c r="E1240" i="78"/>
  <c r="A1241" i="78"/>
  <c r="B1241" i="78" s="1"/>
  <c r="I1241" i="78"/>
  <c r="J1241" i="78"/>
  <c r="A1242" i="78" l="1"/>
  <c r="B1242" i="78" s="1"/>
  <c r="I1242" i="78"/>
  <c r="G1241" i="78"/>
  <c r="D1241" i="78"/>
  <c r="C1241" i="78"/>
  <c r="F1241" i="78"/>
  <c r="H1241" i="78"/>
  <c r="E1241" i="78"/>
  <c r="J1242" i="78"/>
  <c r="I1243" i="78" l="1"/>
  <c r="A1243" i="78"/>
  <c r="B1243" i="78" s="1"/>
  <c r="G1242" i="78"/>
  <c r="D1242" i="78"/>
  <c r="F1242" i="78"/>
  <c r="E1242" i="78"/>
  <c r="H1242" i="78"/>
  <c r="C1242" i="78"/>
  <c r="J1243" i="78"/>
  <c r="G1243" i="78" l="1"/>
  <c r="H1243" i="78"/>
  <c r="C1243" i="78"/>
  <c r="D1243" i="78"/>
  <c r="F1243" i="78"/>
  <c r="E1243" i="78"/>
  <c r="I1244" i="78"/>
  <c r="A1244" i="78"/>
  <c r="B1244" i="78" s="1"/>
  <c r="J1244" i="78"/>
  <c r="A1245" i="78" l="1"/>
  <c r="B1245" i="78" s="1"/>
  <c r="I1245" i="78"/>
  <c r="F1244" i="78"/>
  <c r="C1244" i="78"/>
  <c r="D1244" i="78"/>
  <c r="H1244" i="78"/>
  <c r="G1244" i="78"/>
  <c r="E1244" i="78"/>
  <c r="J1245" i="78"/>
  <c r="A1246" i="78" l="1"/>
  <c r="B1246" i="78" s="1"/>
  <c r="I1246" i="78"/>
  <c r="E1245" i="78"/>
  <c r="C1245" i="78"/>
  <c r="D1245" i="78"/>
  <c r="G1245" i="78"/>
  <c r="F1245" i="78"/>
  <c r="H1245" i="78"/>
  <c r="J1246" i="78"/>
  <c r="A1247" i="78" l="1"/>
  <c r="B1247" i="78" s="1"/>
  <c r="I1247" i="78"/>
  <c r="D1246" i="78"/>
  <c r="G1246" i="78"/>
  <c r="C1246" i="78"/>
  <c r="F1246" i="78"/>
  <c r="E1246" i="78"/>
  <c r="H1246" i="78"/>
  <c r="J1247" i="78"/>
  <c r="I1248" i="78" l="1"/>
  <c r="A1248" i="78"/>
  <c r="B1248" i="78" s="1"/>
  <c r="E1247" i="78"/>
  <c r="G1247" i="78"/>
  <c r="H1247" i="78"/>
  <c r="F1247" i="78"/>
  <c r="D1247" i="78"/>
  <c r="C1247" i="78"/>
  <c r="J1248" i="78"/>
  <c r="C1248" i="78" l="1"/>
  <c r="H1248" i="78"/>
  <c r="D1248" i="78"/>
  <c r="F1248" i="78"/>
  <c r="G1248" i="78"/>
  <c r="E1248" i="78"/>
  <c r="A1249" i="78"/>
  <c r="B1249" i="78" s="1"/>
  <c r="I1249" i="78"/>
  <c r="J1249" i="78"/>
  <c r="D1249" i="78" l="1"/>
  <c r="F1249" i="78"/>
  <c r="G1249" i="78"/>
  <c r="H1249" i="78"/>
  <c r="C1249" i="78"/>
  <c r="E1249" i="78"/>
  <c r="A1250" i="78"/>
  <c r="B1250" i="78" s="1"/>
  <c r="I1250" i="78"/>
  <c r="J1250" i="78"/>
  <c r="F1250" i="78" l="1"/>
  <c r="C1250" i="78"/>
  <c r="H1250" i="78"/>
  <c r="D1250" i="78"/>
  <c r="G1250" i="78"/>
  <c r="E1250" i="78"/>
  <c r="I1251" i="78"/>
  <c r="A1251" i="78"/>
  <c r="B1251" i="78" s="1"/>
  <c r="J1251" i="78"/>
  <c r="I1252" i="78" l="1"/>
  <c r="A1252" i="78"/>
  <c r="B1252" i="78" s="1"/>
  <c r="C1251" i="78"/>
  <c r="E1251" i="78"/>
  <c r="G1251" i="78"/>
  <c r="D1251" i="78"/>
  <c r="H1251" i="78"/>
  <c r="F1251" i="78"/>
  <c r="J1252" i="78"/>
  <c r="F1252" i="78" l="1"/>
  <c r="E1252" i="78"/>
  <c r="D1252" i="78"/>
  <c r="C1252" i="78"/>
  <c r="H1252" i="78"/>
  <c r="G1252" i="78"/>
  <c r="A1253" i="78"/>
  <c r="B1253" i="78" s="1"/>
  <c r="I1253" i="78"/>
  <c r="J1253" i="78"/>
  <c r="D1253" i="78" l="1"/>
  <c r="H1253" i="78"/>
  <c r="F1253" i="78"/>
  <c r="G1253" i="78"/>
  <c r="C1253" i="78"/>
  <c r="E1253" i="78"/>
  <c r="A1254" i="78"/>
  <c r="B1254" i="78" s="1"/>
  <c r="I1254" i="78"/>
  <c r="J1254" i="78"/>
  <c r="G1254" i="78" l="1"/>
  <c r="E1254" i="78"/>
  <c r="C1254" i="78"/>
  <c r="H1254" i="78"/>
  <c r="F1254" i="78"/>
  <c r="D1254" i="78"/>
  <c r="I1255" i="78"/>
  <c r="A1255" i="78"/>
  <c r="B1255" i="78" s="1"/>
  <c r="J1255" i="78"/>
  <c r="F1255" i="78" l="1"/>
  <c r="D1255" i="78"/>
  <c r="C1255" i="78"/>
  <c r="G1255" i="78"/>
  <c r="E1255" i="78"/>
  <c r="H1255" i="78"/>
  <c r="I1256" i="78"/>
  <c r="A1256" i="78"/>
  <c r="B1256" i="78" s="1"/>
  <c r="J1256" i="78"/>
  <c r="A1257" i="78" l="1"/>
  <c r="B1257" i="78" s="1"/>
  <c r="I1257" i="78"/>
  <c r="F1256" i="78"/>
  <c r="H1256" i="78"/>
  <c r="E1256" i="78"/>
  <c r="G1256" i="78"/>
  <c r="D1256" i="78"/>
  <c r="C1256" i="78"/>
  <c r="J1257" i="78"/>
  <c r="A1258" i="78" l="1"/>
  <c r="B1258" i="78" s="1"/>
  <c r="I1258" i="78"/>
  <c r="G1257" i="78"/>
  <c r="H1257" i="78"/>
  <c r="E1257" i="78"/>
  <c r="D1257" i="78"/>
  <c r="C1257" i="78"/>
  <c r="F1257" i="78"/>
  <c r="J1258" i="78"/>
  <c r="A1259" i="78" l="1"/>
  <c r="B1259" i="78" s="1"/>
  <c r="I1259" i="78"/>
  <c r="C1258" i="78"/>
  <c r="E1258" i="78"/>
  <c r="D1258" i="78"/>
  <c r="G1258" i="78"/>
  <c r="H1258" i="78"/>
  <c r="F1258" i="78"/>
  <c r="J1259" i="78"/>
  <c r="I1260" i="78" l="1"/>
  <c r="A1260" i="78"/>
  <c r="B1260" i="78" s="1"/>
  <c r="G1259" i="78"/>
  <c r="F1259" i="78"/>
  <c r="D1259" i="78"/>
  <c r="H1259" i="78"/>
  <c r="C1259" i="78"/>
  <c r="E1259" i="78"/>
  <c r="J1260" i="78"/>
  <c r="H1260" i="78" l="1"/>
  <c r="E1260" i="78"/>
  <c r="G1260" i="78"/>
  <c r="F1260" i="78"/>
  <c r="D1260" i="78"/>
  <c r="C1260" i="78"/>
  <c r="I1261" i="78"/>
  <c r="A1261" i="78"/>
  <c r="B1261" i="78" s="1"/>
  <c r="J1261" i="78"/>
  <c r="G1261" i="78" l="1"/>
  <c r="F1261" i="78"/>
  <c r="C1261" i="78"/>
  <c r="E1261" i="78"/>
  <c r="D1261" i="78"/>
  <c r="H1261" i="78"/>
  <c r="A1262" i="78"/>
  <c r="B1262" i="78" s="1"/>
  <c r="I1262" i="78"/>
  <c r="J1262" i="78"/>
  <c r="A1263" i="78" l="1"/>
  <c r="B1263" i="78" s="1"/>
  <c r="I1263" i="78"/>
  <c r="G1262" i="78"/>
  <c r="C1262" i="78"/>
  <c r="H1262" i="78"/>
  <c r="E1262" i="78"/>
  <c r="D1262" i="78"/>
  <c r="F1262" i="78"/>
  <c r="J1263" i="78"/>
  <c r="I1264" i="78" l="1"/>
  <c r="A1264" i="78"/>
  <c r="B1264" i="78" s="1"/>
  <c r="H1263" i="78"/>
  <c r="D1263" i="78"/>
  <c r="E1263" i="78"/>
  <c r="C1263" i="78"/>
  <c r="G1263" i="78"/>
  <c r="F1263" i="78"/>
  <c r="J1264" i="78"/>
  <c r="H1264" i="78" l="1"/>
  <c r="E1264" i="78"/>
  <c r="C1264" i="78"/>
  <c r="G1264" i="78"/>
  <c r="D1264" i="78"/>
  <c r="F1264" i="78"/>
  <c r="A1265" i="78"/>
  <c r="B1265" i="78" s="1"/>
  <c r="I1265" i="78"/>
  <c r="J1265" i="78"/>
  <c r="I1266" i="78" l="1"/>
  <c r="A1266" i="78"/>
  <c r="B1266" i="78" s="1"/>
  <c r="C1265" i="78"/>
  <c r="D1265" i="78"/>
  <c r="F1265" i="78"/>
  <c r="G1265" i="78"/>
  <c r="E1265" i="78"/>
  <c r="H1265" i="78"/>
  <c r="J1266" i="78"/>
  <c r="D1266" i="78" l="1"/>
  <c r="E1266" i="78"/>
  <c r="F1266" i="78"/>
  <c r="C1266" i="78"/>
  <c r="G1266" i="78"/>
  <c r="H1266" i="78"/>
  <c r="A1267" i="78"/>
  <c r="B1267" i="78" s="1"/>
  <c r="I1267" i="78"/>
  <c r="J1267" i="78"/>
  <c r="I1268" i="78" l="1"/>
  <c r="A1268" i="78"/>
  <c r="B1268" i="78" s="1"/>
  <c r="F1267" i="78"/>
  <c r="G1267" i="78"/>
  <c r="D1267" i="78"/>
  <c r="H1267" i="78"/>
  <c r="C1267" i="78"/>
  <c r="E1267" i="78"/>
  <c r="J1268" i="78"/>
  <c r="G1268" i="78" l="1"/>
  <c r="C1268" i="78"/>
  <c r="E1268" i="78"/>
  <c r="H1268" i="78"/>
  <c r="F1268" i="78"/>
  <c r="D1268" i="78"/>
  <c r="I1269" i="78"/>
  <c r="A1269" i="78"/>
  <c r="B1269" i="78" s="1"/>
  <c r="J1269" i="78"/>
  <c r="H1269" i="78" l="1"/>
  <c r="D1269" i="78"/>
  <c r="C1269" i="78"/>
  <c r="E1269" i="78"/>
  <c r="G1269" i="78"/>
  <c r="F1269" i="78"/>
  <c r="I1270" i="78"/>
  <c r="A1270" i="78"/>
  <c r="B1270" i="78" s="1"/>
  <c r="J1270" i="78"/>
  <c r="G1270" i="78" l="1"/>
  <c r="H1270" i="78"/>
  <c r="E1270" i="78"/>
  <c r="C1270" i="78"/>
  <c r="D1270" i="78"/>
  <c r="F1270" i="78"/>
  <c r="A1271" i="78"/>
  <c r="B1271" i="78" s="1"/>
  <c r="I1271" i="78"/>
  <c r="J1271" i="78"/>
  <c r="E1271" i="78" l="1"/>
  <c r="D1271" i="78"/>
  <c r="C1271" i="78"/>
  <c r="H1271" i="78"/>
  <c r="F1271" i="78"/>
  <c r="G1271" i="78"/>
  <c r="I1272" i="78"/>
  <c r="A1272" i="78"/>
  <c r="B1272" i="78" s="1"/>
  <c r="J1272" i="78"/>
  <c r="I1273" i="78" l="1"/>
  <c r="A1273" i="78"/>
  <c r="B1273" i="78" s="1"/>
  <c r="G1272" i="78"/>
  <c r="H1272" i="78"/>
  <c r="D1272" i="78"/>
  <c r="C1272" i="78"/>
  <c r="E1272" i="78"/>
  <c r="F1272" i="78"/>
  <c r="J1273" i="78"/>
  <c r="G1273" i="78" l="1"/>
  <c r="C1273" i="78"/>
  <c r="H1273" i="78"/>
  <c r="D1273" i="78"/>
  <c r="E1273" i="78"/>
  <c r="F1273" i="78"/>
  <c r="A1274" i="78"/>
  <c r="B1274" i="78" s="1"/>
  <c r="I1274" i="78"/>
  <c r="J1274" i="78"/>
  <c r="I1275" i="78" l="1"/>
  <c r="A1275" i="78"/>
  <c r="B1275" i="78" s="1"/>
  <c r="E1274" i="78"/>
  <c r="C1274" i="78"/>
  <c r="D1274" i="78"/>
  <c r="H1274" i="78"/>
  <c r="G1274" i="78"/>
  <c r="F1274" i="78"/>
  <c r="J1275" i="78"/>
  <c r="C1275" i="78" l="1"/>
  <c r="E1275" i="78"/>
  <c r="H1275" i="78"/>
  <c r="F1275" i="78"/>
  <c r="D1275" i="78"/>
  <c r="G1275" i="78"/>
  <c r="A1276" i="78"/>
  <c r="B1276" i="78" s="1"/>
  <c r="I1276" i="78"/>
  <c r="J1276" i="78"/>
  <c r="D1276" i="78" l="1"/>
  <c r="H1276" i="78"/>
  <c r="E1276" i="78"/>
  <c r="G1276" i="78"/>
  <c r="C1276" i="78"/>
  <c r="F1276" i="78"/>
  <c r="A1277" i="78"/>
  <c r="B1277" i="78" s="1"/>
  <c r="I1277" i="78"/>
  <c r="J1277" i="78"/>
  <c r="C1277" i="78" l="1"/>
  <c r="D1277" i="78"/>
  <c r="F1277" i="78"/>
  <c r="E1277" i="78"/>
  <c r="H1277" i="78"/>
  <c r="G1277" i="78"/>
  <c r="A1278" i="78"/>
  <c r="B1278" i="78" s="1"/>
  <c r="I1278" i="78"/>
  <c r="J1278" i="78"/>
  <c r="G1278" i="78" l="1"/>
  <c r="H1278" i="78"/>
  <c r="D1278" i="78"/>
  <c r="C1278" i="78"/>
  <c r="F1278" i="78"/>
  <c r="E1278" i="78"/>
  <c r="I1279" i="78"/>
  <c r="A1279" i="78"/>
  <c r="B1279" i="78" s="1"/>
  <c r="J1279" i="78"/>
  <c r="A1280" i="78" l="1"/>
  <c r="B1280" i="78" s="1"/>
  <c r="I1280" i="78"/>
  <c r="G1279" i="78"/>
  <c r="H1279" i="78"/>
  <c r="C1279" i="78"/>
  <c r="E1279" i="78"/>
  <c r="F1279" i="78"/>
  <c r="D1279" i="78"/>
  <c r="J1280" i="78"/>
  <c r="I1281" i="78" l="1"/>
  <c r="A1281" i="78"/>
  <c r="B1281" i="78" s="1"/>
  <c r="H1280" i="78"/>
  <c r="F1280" i="78"/>
  <c r="D1280" i="78"/>
  <c r="E1280" i="78"/>
  <c r="C1280" i="78"/>
  <c r="G1280" i="78"/>
  <c r="J1281" i="78"/>
  <c r="H1281" i="78" l="1"/>
  <c r="D1281" i="78"/>
  <c r="C1281" i="78"/>
  <c r="G1281" i="78"/>
  <c r="E1281" i="78"/>
  <c r="F1281" i="78"/>
  <c r="I1282" i="78"/>
  <c r="A1282" i="78"/>
  <c r="B1282" i="78" s="1"/>
  <c r="J1282" i="78"/>
  <c r="A1283" i="78" l="1"/>
  <c r="B1283" i="78" s="1"/>
  <c r="I1283" i="78"/>
  <c r="G1282" i="78"/>
  <c r="E1282" i="78"/>
  <c r="D1282" i="78"/>
  <c r="F1282" i="78"/>
  <c r="C1282" i="78"/>
  <c r="H1282" i="78"/>
  <c r="J1283" i="78"/>
  <c r="I1284" i="78" l="1"/>
  <c r="A1284" i="78"/>
  <c r="B1284" i="78" s="1"/>
  <c r="G1283" i="78"/>
  <c r="H1283" i="78"/>
  <c r="D1283" i="78"/>
  <c r="C1283" i="78"/>
  <c r="F1283" i="78"/>
  <c r="E1283" i="78"/>
  <c r="J1284" i="78"/>
  <c r="G1284" i="78" l="1"/>
  <c r="F1284" i="78"/>
  <c r="H1284" i="78"/>
  <c r="E1284" i="78"/>
  <c r="C1284" i="78"/>
  <c r="D1284" i="78"/>
  <c r="I1285" i="78"/>
  <c r="A1285" i="78"/>
  <c r="B1285" i="78" s="1"/>
  <c r="J1285" i="78"/>
  <c r="C1285" i="78" l="1"/>
  <c r="E1285" i="78"/>
  <c r="G1285" i="78"/>
  <c r="F1285" i="78"/>
  <c r="H1285" i="78"/>
  <c r="D1285" i="78"/>
  <c r="A1286" i="78"/>
  <c r="B1286" i="78" s="1"/>
  <c r="I1286" i="78"/>
  <c r="J1286" i="78"/>
  <c r="I1287" i="78" l="1"/>
  <c r="A1287" i="78"/>
  <c r="B1287" i="78" s="1"/>
  <c r="D1286" i="78"/>
  <c r="F1286" i="78"/>
  <c r="H1286" i="78"/>
  <c r="E1286" i="78"/>
  <c r="C1286" i="78"/>
  <c r="G1286" i="78"/>
  <c r="J1287" i="78"/>
  <c r="D1287" i="78" l="1"/>
  <c r="C1287" i="78"/>
  <c r="G1287" i="78"/>
  <c r="F1287" i="78"/>
  <c r="H1287" i="78"/>
  <c r="E1287" i="78"/>
  <c r="A1288" i="78"/>
  <c r="B1288" i="78" s="1"/>
  <c r="I1288" i="78"/>
  <c r="J1288" i="78"/>
  <c r="H1288" i="78" l="1"/>
  <c r="E1288" i="78"/>
  <c r="C1288" i="78"/>
  <c r="F1288" i="78"/>
  <c r="D1288" i="78"/>
  <c r="G1288" i="78"/>
  <c r="A1289" i="78"/>
  <c r="B1289" i="78" s="1"/>
  <c r="I1289" i="78"/>
  <c r="J1289" i="78"/>
  <c r="I1290" i="78" l="1"/>
  <c r="A1290" i="78"/>
  <c r="B1290" i="78" s="1"/>
  <c r="D1289" i="78"/>
  <c r="F1289" i="78"/>
  <c r="G1289" i="78"/>
  <c r="H1289" i="78"/>
  <c r="E1289" i="78"/>
  <c r="C1289" i="78"/>
  <c r="J1290" i="78"/>
  <c r="C1290" i="78" l="1"/>
  <c r="D1290" i="78"/>
  <c r="F1290" i="78"/>
  <c r="G1290" i="78"/>
  <c r="E1290" i="78"/>
  <c r="H1290" i="78"/>
  <c r="A1291" i="78"/>
  <c r="B1291" i="78" s="1"/>
  <c r="I1291" i="78"/>
  <c r="J1291" i="78"/>
  <c r="H1291" i="78" l="1"/>
  <c r="D1291" i="78"/>
  <c r="F1291" i="78"/>
  <c r="C1291" i="78"/>
  <c r="E1291" i="78"/>
  <c r="G1291" i="78"/>
  <c r="A1292" i="78"/>
  <c r="B1292" i="78" s="1"/>
  <c r="I1292" i="78"/>
  <c r="J1292" i="78"/>
  <c r="F1292" i="78" l="1"/>
  <c r="H1292" i="78"/>
  <c r="D1292" i="78"/>
  <c r="C1292" i="78"/>
  <c r="E1292" i="78"/>
  <c r="G1292" i="78"/>
  <c r="A1293" i="78"/>
  <c r="B1293" i="78" s="1"/>
  <c r="I1293" i="78"/>
  <c r="J1293" i="78"/>
  <c r="H1293" i="78" l="1"/>
  <c r="F1293" i="78"/>
  <c r="G1293" i="78"/>
  <c r="E1293" i="78"/>
  <c r="D1293" i="78"/>
  <c r="C1293" i="78"/>
  <c r="A1294" i="78"/>
  <c r="B1294" i="78" s="1"/>
  <c r="I1294" i="78"/>
  <c r="J1294" i="78"/>
  <c r="I1295" i="78" l="1"/>
  <c r="A1295" i="78"/>
  <c r="B1295" i="78" s="1"/>
  <c r="F1294" i="78"/>
  <c r="E1294" i="78"/>
  <c r="C1294" i="78"/>
  <c r="G1294" i="78"/>
  <c r="D1294" i="78"/>
  <c r="H1294" i="78"/>
  <c r="J1295" i="78"/>
  <c r="G1295" i="78" l="1"/>
  <c r="H1295" i="78"/>
  <c r="D1295" i="78"/>
  <c r="C1295" i="78"/>
  <c r="F1295" i="78"/>
  <c r="E1295" i="78"/>
  <c r="I1296" i="78"/>
  <c r="A1296" i="78"/>
  <c r="B1296" i="78" s="1"/>
  <c r="J1296" i="78"/>
  <c r="D1296" i="78" l="1"/>
  <c r="H1296" i="78"/>
  <c r="E1296" i="78"/>
  <c r="G1296" i="78"/>
  <c r="F1296" i="78"/>
  <c r="C1296" i="78"/>
  <c r="I1297" i="78"/>
  <c r="A1297" i="78"/>
  <c r="B1297" i="78" s="1"/>
  <c r="J1297" i="78"/>
  <c r="A1298" i="78" l="1"/>
  <c r="B1298" i="78" s="1"/>
  <c r="I1298" i="78"/>
  <c r="F1297" i="78"/>
  <c r="H1297" i="78"/>
  <c r="E1297" i="78"/>
  <c r="C1297" i="78"/>
  <c r="D1297" i="78"/>
  <c r="G1297" i="78"/>
  <c r="J1298" i="78"/>
  <c r="A1299" i="78" l="1"/>
  <c r="B1299" i="78" s="1"/>
  <c r="I1299" i="78"/>
  <c r="D1298" i="78"/>
  <c r="E1298" i="78"/>
  <c r="F1298" i="78"/>
  <c r="H1298" i="78"/>
  <c r="C1298" i="78"/>
  <c r="G1298" i="78"/>
  <c r="J1299" i="78"/>
  <c r="A1300" i="78" l="1"/>
  <c r="B1300" i="78" s="1"/>
  <c r="I1300" i="78"/>
  <c r="H1299" i="78"/>
  <c r="D1299" i="78"/>
  <c r="G1299" i="78"/>
  <c r="E1299" i="78"/>
  <c r="C1299" i="78"/>
  <c r="F1299" i="78"/>
  <c r="J1300" i="78"/>
  <c r="I1301" i="78" l="1"/>
  <c r="A1301" i="78"/>
  <c r="B1301" i="78" s="1"/>
  <c r="G1300" i="78"/>
  <c r="D1300" i="78"/>
  <c r="E1300" i="78"/>
  <c r="H1300" i="78"/>
  <c r="F1300" i="78"/>
  <c r="C1300" i="78"/>
  <c r="J1301" i="78"/>
  <c r="H1301" i="78" l="1"/>
  <c r="D1301" i="78"/>
  <c r="C1301" i="78"/>
  <c r="G1301" i="78"/>
  <c r="E1301" i="78"/>
  <c r="F1301" i="78"/>
  <c r="A1302" i="78"/>
  <c r="B1302" i="78" s="1"/>
  <c r="I1302" i="78"/>
  <c r="J1302" i="78"/>
  <c r="C1302" i="78" l="1"/>
  <c r="E1302" i="78"/>
  <c r="H1302" i="78"/>
  <c r="F1302" i="78"/>
  <c r="G1302" i="78"/>
  <c r="D1302" i="78"/>
  <c r="I1303" i="78"/>
  <c r="A1303" i="78"/>
  <c r="B1303" i="78" s="1"/>
  <c r="J1303" i="78"/>
  <c r="A1304" i="78" l="1"/>
  <c r="B1304" i="78" s="1"/>
  <c r="I1304" i="78"/>
  <c r="E1303" i="78"/>
  <c r="H1303" i="78"/>
  <c r="F1303" i="78"/>
  <c r="G1303" i="78"/>
  <c r="C1303" i="78"/>
  <c r="D1303" i="78"/>
  <c r="J1304" i="78"/>
  <c r="A1305" i="78" l="1"/>
  <c r="B1305" i="78" s="1"/>
  <c r="I1305" i="78"/>
  <c r="C1304" i="78"/>
  <c r="D1304" i="78"/>
  <c r="G1304" i="78"/>
  <c r="F1304" i="78"/>
  <c r="H1304" i="78"/>
  <c r="E1304" i="78"/>
  <c r="J1305" i="78"/>
  <c r="A1306" i="78" l="1"/>
  <c r="B1306" i="78" s="1"/>
  <c r="I1306" i="78"/>
  <c r="F1305" i="78"/>
  <c r="G1305" i="78"/>
  <c r="C1305" i="78"/>
  <c r="H1305" i="78"/>
  <c r="D1305" i="78"/>
  <c r="E1305" i="78"/>
  <c r="J1306" i="78"/>
  <c r="I1307" i="78" l="1"/>
  <c r="A1307" i="78"/>
  <c r="B1307" i="78" s="1"/>
  <c r="D1306" i="78"/>
  <c r="F1306" i="78"/>
  <c r="C1306" i="78"/>
  <c r="H1306" i="78"/>
  <c r="G1306" i="78"/>
  <c r="E1306" i="78"/>
  <c r="J1307" i="78"/>
  <c r="E1307" i="78" l="1"/>
  <c r="F1307" i="78"/>
  <c r="H1307" i="78"/>
  <c r="C1307" i="78"/>
  <c r="D1307" i="78"/>
  <c r="G1307" i="78"/>
  <c r="I1308" i="78"/>
  <c r="A1308" i="78"/>
  <c r="B1308" i="78" s="1"/>
  <c r="J1308" i="78"/>
  <c r="I1309" i="78" l="1"/>
  <c r="A1309" i="78"/>
  <c r="B1309" i="78" s="1"/>
  <c r="F1308" i="78"/>
  <c r="E1308" i="78"/>
  <c r="C1308" i="78"/>
  <c r="G1308" i="78"/>
  <c r="H1308" i="78"/>
  <c r="D1308" i="78"/>
  <c r="J1309" i="78"/>
  <c r="H1309" i="78" l="1"/>
  <c r="F1309" i="78"/>
  <c r="G1309" i="78"/>
  <c r="D1309" i="78"/>
  <c r="E1309" i="78"/>
  <c r="C1309" i="78"/>
  <c r="A1310" i="78"/>
  <c r="B1310" i="78" s="1"/>
  <c r="I1310" i="78"/>
  <c r="J1310" i="78"/>
  <c r="F1310" i="78" l="1"/>
  <c r="H1310" i="78"/>
  <c r="D1310" i="78"/>
  <c r="C1310" i="78"/>
  <c r="G1310" i="78"/>
  <c r="E1310" i="78"/>
  <c r="A1311" i="78"/>
  <c r="B1311" i="78" s="1"/>
  <c r="I1311" i="78"/>
  <c r="J1311" i="78"/>
  <c r="I1312" i="78" l="1"/>
  <c r="A1312" i="78"/>
  <c r="B1312" i="78" s="1"/>
  <c r="C1311" i="78"/>
  <c r="E1311" i="78"/>
  <c r="D1311" i="78"/>
  <c r="H1311" i="78"/>
  <c r="G1311" i="78"/>
  <c r="F1311" i="78"/>
  <c r="J1312" i="78"/>
  <c r="F1312" i="78" l="1"/>
  <c r="G1312" i="78"/>
  <c r="C1312" i="78"/>
  <c r="E1312" i="78"/>
  <c r="D1312" i="78"/>
  <c r="H1312" i="78"/>
  <c r="I1313" i="78"/>
  <c r="A1313" i="78"/>
  <c r="B1313" i="78" s="1"/>
  <c r="J1313" i="78"/>
  <c r="I1314" i="78" l="1"/>
  <c r="A1314" i="78"/>
  <c r="B1314" i="78" s="1"/>
  <c r="D1313" i="78"/>
  <c r="C1313" i="78"/>
  <c r="F1313" i="78"/>
  <c r="E1313" i="78"/>
  <c r="H1313" i="78"/>
  <c r="G1313" i="78"/>
  <c r="J1314" i="78"/>
  <c r="H1314" i="78" l="1"/>
  <c r="E1314" i="78"/>
  <c r="C1314" i="78"/>
  <c r="G1314" i="78"/>
  <c r="D1314" i="78"/>
  <c r="F1314" i="78"/>
  <c r="I1315" i="78"/>
  <c r="A1315" i="78"/>
  <c r="B1315" i="78" s="1"/>
  <c r="J1315" i="78"/>
  <c r="A1316" i="78" l="1"/>
  <c r="B1316" i="78" s="1"/>
  <c r="I1316" i="78"/>
  <c r="E1315" i="78"/>
  <c r="F1315" i="78"/>
  <c r="G1315" i="78"/>
  <c r="D1315" i="78"/>
  <c r="C1315" i="78"/>
  <c r="H1315" i="78"/>
  <c r="J1316" i="78"/>
  <c r="I1317" i="78" l="1"/>
  <c r="A1317" i="78"/>
  <c r="B1317" i="78" s="1"/>
  <c r="F1316" i="78"/>
  <c r="H1316" i="78"/>
  <c r="C1316" i="78"/>
  <c r="G1316" i="78"/>
  <c r="D1316" i="78"/>
  <c r="E1316" i="78"/>
  <c r="J1317" i="78"/>
  <c r="E1317" i="78" l="1"/>
  <c r="D1317" i="78"/>
  <c r="G1317" i="78"/>
  <c r="H1317" i="78"/>
  <c r="F1317" i="78"/>
  <c r="C1317" i="78"/>
  <c r="I1318" i="78"/>
  <c r="A1318" i="78"/>
  <c r="B1318" i="78" s="1"/>
  <c r="J1318" i="78"/>
  <c r="C1318" i="78" l="1"/>
  <c r="E1318" i="78"/>
  <c r="G1318" i="78"/>
  <c r="D1318" i="78"/>
  <c r="F1318" i="78"/>
  <c r="H1318" i="78"/>
  <c r="I1319" i="78"/>
  <c r="A1319" i="78"/>
  <c r="B1319" i="78" s="1"/>
  <c r="J1319" i="78"/>
  <c r="H1319" i="78" l="1"/>
  <c r="F1319" i="78"/>
  <c r="D1319" i="78"/>
  <c r="G1319" i="78"/>
  <c r="C1319" i="78"/>
  <c r="E1319" i="78"/>
  <c r="A1320" i="78"/>
  <c r="B1320" i="78" s="1"/>
  <c r="I1320" i="78"/>
  <c r="J1320" i="78"/>
  <c r="C1320" i="78" l="1"/>
  <c r="D1320" i="78"/>
  <c r="G1320" i="78"/>
  <c r="E1320" i="78"/>
  <c r="F1320" i="78"/>
  <c r="H1320" i="78"/>
  <c r="I1321" i="78"/>
  <c r="A1321" i="78"/>
  <c r="B1321" i="78" s="1"/>
  <c r="J1321" i="78"/>
  <c r="C1321" i="78" l="1"/>
  <c r="D1321" i="78"/>
  <c r="E1321" i="78"/>
  <c r="F1321" i="78"/>
  <c r="G1321" i="78"/>
  <c r="H1321" i="78"/>
  <c r="A1322" i="78"/>
  <c r="B1322" i="78" s="1"/>
  <c r="I1322" i="78"/>
  <c r="J1322" i="78"/>
  <c r="D1322" i="78" l="1"/>
  <c r="E1322" i="78"/>
  <c r="F1322" i="78"/>
  <c r="G1322" i="78"/>
  <c r="H1322" i="78"/>
  <c r="C1322" i="78"/>
  <c r="A1323" i="78"/>
  <c r="B1323" i="78" s="1"/>
  <c r="I1323" i="78"/>
  <c r="J1323" i="78"/>
  <c r="F1323" i="78" l="1"/>
  <c r="D1323" i="78"/>
  <c r="G1323" i="78"/>
  <c r="H1323" i="78"/>
  <c r="C1323" i="78"/>
  <c r="E1323" i="78"/>
  <c r="A1324" i="78"/>
  <c r="B1324" i="78" s="1"/>
  <c r="I1324" i="78"/>
  <c r="J1324" i="78"/>
  <c r="I1325" i="78" l="1"/>
  <c r="A1325" i="78"/>
  <c r="B1325" i="78" s="1"/>
  <c r="H1324" i="78"/>
  <c r="G1324" i="78"/>
  <c r="F1324" i="78"/>
  <c r="C1324" i="78"/>
  <c r="D1324" i="78"/>
  <c r="E1324" i="78"/>
  <c r="J1325" i="78"/>
  <c r="E1325" i="78" l="1"/>
  <c r="F1325" i="78"/>
  <c r="C1325" i="78"/>
  <c r="G1325" i="78"/>
  <c r="H1325" i="78"/>
  <c r="D1325" i="78"/>
  <c r="A1326" i="78"/>
  <c r="B1326" i="78" s="1"/>
  <c r="I1326" i="78"/>
  <c r="J1326" i="78"/>
  <c r="C1326" i="78" l="1"/>
  <c r="G1326" i="78"/>
  <c r="H1326" i="78"/>
  <c r="F1326" i="78"/>
  <c r="E1326" i="78"/>
  <c r="D1326" i="78"/>
  <c r="A1327" i="78"/>
  <c r="B1327" i="78" s="1"/>
  <c r="I1327" i="78"/>
  <c r="J1327" i="78"/>
  <c r="E1327" i="78" l="1"/>
  <c r="H1327" i="78"/>
  <c r="C1327" i="78"/>
  <c r="G1327" i="78"/>
  <c r="D1327" i="78"/>
  <c r="F1327" i="78"/>
  <c r="A1328" i="78"/>
  <c r="B1328" i="78" s="1"/>
  <c r="I1328" i="78"/>
  <c r="J1328" i="78"/>
  <c r="I1329" i="78" l="1"/>
  <c r="A1329" i="78"/>
  <c r="B1329" i="78" s="1"/>
  <c r="H1328" i="78"/>
  <c r="G1328" i="78"/>
  <c r="C1328" i="78"/>
  <c r="D1328" i="78"/>
  <c r="E1328" i="78"/>
  <c r="F1328" i="78"/>
  <c r="J1329" i="78"/>
  <c r="G1329" i="78" l="1"/>
  <c r="H1329" i="78"/>
  <c r="E1329" i="78"/>
  <c r="F1329" i="78"/>
  <c r="C1329" i="78"/>
  <c r="D1329" i="78"/>
  <c r="I1330" i="78"/>
  <c r="A1330" i="78"/>
  <c r="B1330" i="78" s="1"/>
  <c r="J1330" i="78"/>
  <c r="A1331" i="78" l="1"/>
  <c r="B1331" i="78" s="1"/>
  <c r="I1331" i="78"/>
  <c r="H1330" i="78"/>
  <c r="E1330" i="78"/>
  <c r="G1330" i="78"/>
  <c r="C1330" i="78"/>
  <c r="D1330" i="78"/>
  <c r="F1330" i="78"/>
  <c r="J1331" i="78"/>
  <c r="I1332" i="78" l="1"/>
  <c r="A1332" i="78"/>
  <c r="B1332" i="78" s="1"/>
  <c r="G1331" i="78"/>
  <c r="D1331" i="78"/>
  <c r="F1331" i="78"/>
  <c r="H1331" i="78"/>
  <c r="C1331" i="78"/>
  <c r="E1331" i="78"/>
  <c r="J1332" i="78"/>
  <c r="F1332" i="78" l="1"/>
  <c r="G1332" i="78"/>
  <c r="E1332" i="78"/>
  <c r="D1332" i="78"/>
  <c r="C1332" i="78"/>
  <c r="H1332" i="78"/>
  <c r="I1333" i="78"/>
  <c r="A1333" i="78"/>
  <c r="B1333" i="78" s="1"/>
  <c r="J1333" i="78"/>
  <c r="H1333" i="78" l="1"/>
  <c r="D1333" i="78"/>
  <c r="C1333" i="78"/>
  <c r="E1333" i="78"/>
  <c r="G1333" i="78"/>
  <c r="F1333"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Kathryn Hampshire</author>
  </authors>
  <commentList>
    <comment ref="C21" authorId="0" shapeId="0" xr:uid="{00000000-0006-0000-0000-000001000000}">
      <text>
        <r>
          <rPr>
            <sz val="9"/>
            <color indexed="81"/>
            <rFont val="Tahoma"/>
            <family val="2"/>
          </rPr>
          <t>This number is automatically generated</t>
        </r>
      </text>
    </comment>
    <comment ref="D21" authorId="0" shapeId="0" xr:uid="{00000000-0006-0000-0000-000002000000}">
      <text>
        <r>
          <rPr>
            <sz val="9"/>
            <color indexed="81"/>
            <rFont val="Tahoma"/>
            <family val="2"/>
          </rPr>
          <t>Initials of QA analyst that found the issue.From the lookup group 'QA Analyst'</t>
        </r>
      </text>
    </comment>
    <comment ref="I21" authorId="1" shapeId="0" xr:uid="{00000000-0006-0000-0000-000003000000}">
      <text>
        <r>
          <rPr>
            <sz val="9"/>
            <color indexed="81"/>
            <rFont val="Tahoma"/>
            <family val="2"/>
          </rPr>
          <t xml:space="preserve">Tags from the 'Documentation' lookup group
</t>
        </r>
      </text>
    </comment>
    <comment ref="J21" authorId="0" shapeId="0" xr:uid="{00000000-0006-0000-0000-000004000000}">
      <text>
        <r>
          <rPr>
            <sz val="9"/>
            <color indexed="81"/>
            <rFont val="Tahoma"/>
            <family val="2"/>
          </rPr>
          <t>Tags from the 'Problem' lookup group. For an extra level of detail, add a grading for the problem.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Luanne Stevens</author>
  </authors>
  <commentList>
    <comment ref="F300" authorId="0" shapeId="0" xr:uid="{00000000-0006-0000-1000-000001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G300" authorId="0" shapeId="0" xr:uid="{00000000-0006-0000-1000-000002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I300" authorId="0" shapeId="0" xr:uid="{00000000-0006-0000-1000-000003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J300" authorId="0" shapeId="0" xr:uid="{00000000-0006-0000-1000-000004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K300" authorId="0" shapeId="0" xr:uid="{00000000-0006-0000-1000-000005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L300" authorId="0" shapeId="0" xr:uid="{00000000-0006-0000-1000-000006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M300" authorId="0" shapeId="0" xr:uid="{00000000-0006-0000-1000-000007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N300" authorId="0" shapeId="0" xr:uid="{00000000-0006-0000-1000-000008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O300" authorId="0" shapeId="0" xr:uid="{00000000-0006-0000-1000-000009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P300" authorId="0" shapeId="0" xr:uid="{00000000-0006-0000-1000-00000A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Q300" authorId="0" shapeId="0" xr:uid="{00000000-0006-0000-1000-00000B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 ref="R300" authorId="0" shapeId="0" xr:uid="{00000000-0006-0000-1000-00000C000000}">
      <text>
        <r>
          <rPr>
            <b/>
            <sz val="9"/>
            <color indexed="81"/>
            <rFont val="Tahoma"/>
            <family val="2"/>
          </rPr>
          <t>Luanne Stevens:</t>
        </r>
        <r>
          <rPr>
            <sz val="9"/>
            <color indexed="81"/>
            <rFont val="Tahoma"/>
            <family val="2"/>
          </rPr>
          <t xml:space="preserve">
#LS #09/05/2017 #DRfC Activity data and EF are the same but there was an error in the calculation as the MEMO items were included in the residential total in the 2012 inventory.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LBS</author>
  </authors>
  <commentList>
    <comment ref="U19" authorId="0" shapeId="0" xr:uid="{00000000-0006-0000-1200-000001000000}">
      <text>
        <r>
          <rPr>
            <sz val="9"/>
            <color indexed="81"/>
            <rFont val="Tahoma"/>
            <family val="2"/>
          </rPr>
          <t>#LS #21/09/2018 Inserted updated 2015 data from 2015 energy balance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Luanne Stevens</author>
  </authors>
  <commentList>
    <comment ref="F31" authorId="0" shapeId="0" xr:uid="{00000000-0006-0000-1300-000001000000}">
      <text>
        <r>
          <rPr>
            <sz val="9"/>
            <color indexed="81"/>
            <rFont val="Tahoma"/>
            <family val="2"/>
          </rPr>
          <t>#LS #05/05/2017 #PPE: The technical guidelines indicate there is a country specific value of 48000. #LS #21/09/2018 Changed the value to the CS value as indicated in the review. #LS #16/11/2018 #DM: Changed it back to 56100 as provided by Jongi.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Luanne Stevens</author>
  </authors>
  <commentList>
    <comment ref="F57" authorId="0" shapeId="0" xr:uid="{00000000-0006-0000-1400-000001000000}">
      <text>
        <r>
          <rPr>
            <sz val="9"/>
            <color indexed="81"/>
            <rFont val="Tahoma"/>
            <family val="2"/>
          </rPr>
          <t>#LS #05/05/2017 #PPE: Emission factor is from the old spreadsheets but does not match IPCC or technical guidelines. #LS # 21/09/2018 Value is correct - it is the IPCC default value for mobile combiustion. Confirmed in external review.</t>
        </r>
      </text>
    </comment>
    <comment ref="F59" authorId="0" shapeId="0" xr:uid="{00000000-0006-0000-1400-000002000000}">
      <text>
        <r>
          <rPr>
            <sz val="9"/>
            <color indexed="81"/>
            <rFont val="Tahoma"/>
            <family val="2"/>
          </rPr>
          <t>#LS #05/05/2017 #PPE: Emission factor is from the old spreadsheets but does not match IPCC or technical guidelines.  #LS # 21/09/2018 Value is correct - it is the IPCC default value for mobile combiustion. Confirmed in external review.</t>
        </r>
      </text>
    </comment>
    <comment ref="F62" authorId="0" shapeId="0" xr:uid="{00000000-0006-0000-1400-000003000000}">
      <text>
        <r>
          <rPr>
            <sz val="9"/>
            <color indexed="81"/>
            <rFont val="Tahoma"/>
            <family val="2"/>
          </rPr>
          <t>#LS #05/05/2017 #PPE: Emission factor is from the old spreadsheets but does not match IPCC or technical guidelines.  #LS # 21/09/2018 Value is correct - it is the IPCC default value for mobile combiustion. Confirmed in external review.</t>
        </r>
      </text>
    </comment>
    <comment ref="F64" authorId="0" shapeId="0" xr:uid="{00000000-0006-0000-1400-000004000000}">
      <text>
        <r>
          <rPr>
            <sz val="9"/>
            <color indexed="81"/>
            <rFont val="Tahoma"/>
            <family val="2"/>
          </rPr>
          <t>#LS #05/05/2017 #PPE: Emission factor is from the old spreadsheets but does not match IPCC or technical guidelines. #LS #21/09/2018 Numvber checked and it is consistent with Railway values from Technical Guidelines.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Luanne Stevens</author>
  </authors>
  <commentList>
    <comment ref="J15" authorId="0" shapeId="0" xr:uid="{00000000-0006-0000-1700-000001000000}">
      <text>
        <r>
          <rPr>
            <sz val="9"/>
            <color indexed="81"/>
            <rFont val="Tahoma"/>
            <family val="2"/>
          </rPr>
          <t>#LS #05/05/2017 #PPE: Is this correct as it is so much higher than previous year. Also it is the same as the Residential other kerosene value below.</t>
        </r>
      </text>
    </comment>
    <comment ref="F19" authorId="0" shapeId="0" xr:uid="{00000000-0006-0000-1700-000002000000}">
      <text>
        <r>
          <rPr>
            <sz val="9"/>
            <color indexed="81"/>
            <rFont val="Tahoma"/>
            <family val="2"/>
          </rPr>
          <t>#LS #05/05/2017 #PPE: is this correct as the number is the same as the number for natural gas and it is zero for 2001.</t>
        </r>
      </text>
    </comment>
    <comment ref="F35" authorId="0" shapeId="0" xr:uid="{00000000-0006-0000-1700-000003000000}">
      <text>
        <r>
          <rPr>
            <sz val="9"/>
            <color indexed="81"/>
            <rFont val="Tahoma"/>
            <family val="2"/>
          </rPr>
          <t>#LS #05/05/2017 #PPE: Is this correct as other years the value is zero.</t>
        </r>
      </text>
    </comment>
    <comment ref="F76" authorId="0" shapeId="0" xr:uid="{00000000-0006-0000-1700-000004000000}">
      <text>
        <r>
          <rPr>
            <sz val="9"/>
            <color indexed="81"/>
            <rFont val="Tahoma"/>
            <family val="2"/>
          </rPr>
          <t>#LS #05/05/2017 #PPE: The technical guidelines indicate that the IPCC defaut is 200.</t>
        </r>
      </text>
    </comment>
    <comment ref="F156" authorId="0" shapeId="0" xr:uid="{00000000-0006-0000-1700-000005000000}">
      <text>
        <r>
          <rPr>
            <sz val="9"/>
            <color indexed="81"/>
            <rFont val="Tahoma"/>
            <family val="2"/>
          </rPr>
          <t>#LS #05/05/2017 #PIE: This number is lower than in old spreadsheet as in the old sheet it was found that the memo items (wood, biomass, charcaol) were being added into the residential total. It has been corrected in this spreadsheet.</t>
        </r>
      </text>
    </comment>
    <comment ref="F180" authorId="0" shapeId="0" xr:uid="{00000000-0006-0000-1700-000006000000}">
      <text>
        <r>
          <rPr>
            <sz val="9"/>
            <color indexed="81"/>
            <rFont val="Tahoma"/>
            <family val="2"/>
          </rPr>
          <t>#LS #05/05/2017 #PIE: This number is lower than in old spreadsheet as in the old sheet it was found that the memo items (wood, biomass, charcaol) were being added into the residential total. It has been corrected in this spreadsheet.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Luanne Stevens</author>
  </authors>
  <commentList>
    <comment ref="S16" authorId="0" shapeId="0" xr:uid="{00000000-0006-0000-1C00-000001000000}">
      <text>
        <r>
          <rPr>
            <sz val="9"/>
            <color indexed="81"/>
            <rFont val="Tahoma"/>
            <family val="2"/>
          </rPr>
          <t>#LS #08/05/2017 #PPE: Is this correct as it is much higher than previous year.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Kathryn Hampshire</author>
  </authors>
  <commentList>
    <comment ref="X71" authorId="0" shapeId="0" xr:uid="{00000000-0006-0000-1F00-000001000000}">
      <text>
        <r>
          <rPr>
            <b/>
            <sz val="9"/>
            <color indexed="81"/>
            <rFont val="Tahoma"/>
            <family val="2"/>
          </rPr>
          <t>Kathryn Hampshire:</t>
        </r>
        <r>
          <rPr>
            <sz val="9"/>
            <color indexed="81"/>
            <rFont val="Tahoma"/>
            <family val="2"/>
          </rPr>
          <t xml:space="preserve">
In this column add a sparkline to assess the trend. If a new column is added for the year, the data range for the sparkline will need to be updated. </t>
        </r>
      </text>
    </comment>
    <comment ref="X74" authorId="0" shapeId="0" xr:uid="{00000000-0006-0000-1F00-000002000000}">
      <text>
        <r>
          <rPr>
            <b/>
            <sz val="9"/>
            <color indexed="81"/>
            <rFont val="Tahoma"/>
            <family val="2"/>
          </rPr>
          <t>Kathryn Hampshire:</t>
        </r>
        <r>
          <rPr>
            <sz val="9"/>
            <color indexed="81"/>
            <rFont val="Tahoma"/>
            <family val="2"/>
          </rPr>
          <t xml:space="preserve">
In this column add a sparkline to assess the trend. If a new column is added for the year, the data range for the sparkline will need to be updated.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Luanne Stevens</author>
    <author>Kathryn Hampshire</author>
  </authors>
  <commentList>
    <comment ref="P28" authorId="0" shapeId="0" xr:uid="{00000000-0006-0000-2100-000001000000}">
      <text>
        <r>
          <rPr>
            <sz val="9"/>
            <color indexed="81"/>
            <rFont val="Tahoma"/>
            <family val="2"/>
          </rPr>
          <t>#LS #08/05/2017 #PPE: Is this correct as it is an order of magnitude smaller than the previous years value.</t>
        </r>
      </text>
    </comment>
    <comment ref="X66" authorId="1" shapeId="0" xr:uid="{00000000-0006-0000-2100-000002000000}">
      <text>
        <r>
          <rPr>
            <b/>
            <sz val="9"/>
            <color indexed="81"/>
            <rFont val="Tahoma"/>
            <family val="2"/>
          </rPr>
          <t>Kathryn Hampshire:</t>
        </r>
        <r>
          <rPr>
            <sz val="9"/>
            <color indexed="81"/>
            <rFont val="Tahoma"/>
            <family val="2"/>
          </rPr>
          <t xml:space="preserve">
In this column add a sparkline to assess the trend. If a new column is added for the year, the data range for the sparkline will need to be updated. </t>
        </r>
      </text>
    </comment>
  </commentList>
</comments>
</file>

<file path=xl/sharedStrings.xml><?xml version="1.0" encoding="utf-8"?>
<sst xmlns="http://schemas.openxmlformats.org/spreadsheetml/2006/main" count="14246" uniqueCount="1260">
  <si>
    <t xml:space="preserve">    Quality Analyst Tool</t>
  </si>
  <si>
    <r>
      <t xml:space="preserve">QA Analyst is a simple Excel tool to aid QAQC within Excel based calculations and data processing. It uses a set of bespokes 'hashtags' to identify then collate various types of checking and documentation within Excel files.
For further information or for help with this tools, please go to the Aether website: </t>
    </r>
    <r>
      <rPr>
        <b/>
        <u/>
        <sz val="14"/>
        <color rgb="FF0096C8"/>
        <rFont val="Arial"/>
        <family val="2"/>
      </rPr>
      <t>www.aether-uk.com</t>
    </r>
    <r>
      <rPr>
        <b/>
        <sz val="14"/>
        <color rgb="FF0096C8"/>
        <rFont val="Arial"/>
        <family val="2"/>
      </rPr>
      <t xml:space="preserve"> or contact Aether via email: </t>
    </r>
    <r>
      <rPr>
        <b/>
        <u/>
        <sz val="14"/>
        <color rgb="FF0096C8"/>
        <rFont val="Arial"/>
        <family val="2"/>
      </rPr>
      <t>QAAnalyst@aether-uk.com</t>
    </r>
  </si>
  <si>
    <t>©2017 Aether Ltd. The QA Analyst Tool is Aether Ltd copyright and the functionality and software code may not be modified or reproduced without permission from Aether</t>
  </si>
  <si>
    <t>Version 2.0 February 2017</t>
  </si>
  <si>
    <t>Licensed until 2017/11/01</t>
  </si>
  <si>
    <t>QA Log</t>
  </si>
  <si>
    <t>Unique reference</t>
  </si>
  <si>
    <t>QA analysts reference</t>
  </si>
  <si>
    <t>QA analyst</t>
  </si>
  <si>
    <t xml:space="preserve">Worksheet </t>
  </si>
  <si>
    <t>Cell/Range</t>
  </si>
  <si>
    <t>Link to comment</t>
  </si>
  <si>
    <t>Date comment added</t>
  </si>
  <si>
    <t>Documentation</t>
  </si>
  <si>
    <t>Problem</t>
  </si>
  <si>
    <t>Fix Status</t>
  </si>
  <si>
    <t>Fix Status Date</t>
  </si>
  <si>
    <t>Fix Status Analyst</t>
  </si>
  <si>
    <t>Unknown Hashtag</t>
  </si>
  <si>
    <t>Full String</t>
  </si>
  <si>
    <t>#LS</t>
  </si>
  <si>
    <t>1A Summary</t>
  </si>
  <si>
    <t>F300</t>
  </si>
  <si>
    <t>#DRfC</t>
  </si>
  <si>
    <t>#LS #09/05/2017 #DRfC Activity data and EF are the same but there was an error in the calculation as the MEMO items were included in the residential total in the 2012 inventory.</t>
  </si>
  <si>
    <t>G300</t>
  </si>
  <si>
    <t>I300</t>
  </si>
  <si>
    <t>J300</t>
  </si>
  <si>
    <t>K300</t>
  </si>
  <si>
    <t>L300</t>
  </si>
  <si>
    <t>M300</t>
  </si>
  <si>
    <t>N300</t>
  </si>
  <si>
    <t>O300</t>
  </si>
  <si>
    <t>P300</t>
  </si>
  <si>
    <t>Q300</t>
  </si>
  <si>
    <t>R300</t>
  </si>
  <si>
    <t>1A1 Energy Industries</t>
  </si>
  <si>
    <t>F14</t>
  </si>
  <si>
    <t>#DM</t>
  </si>
  <si>
    <t>#LS #14/11/2018 #DM: This was consumption * conversion factor but conversion factor is 1 since consumption is in TJ there the data input is just consumption data now.</t>
  </si>
  <si>
    <t>U19</t>
  </si>
  <si>
    <t>#LS #21/09/2018 Inserted updated 2015 data from 2015 energy balance</t>
  </si>
  <si>
    <t>Z14</t>
  </si>
  <si>
    <t>#PCs</t>
  </si>
  <si>
    <t>#LS #16/12/2018 #PCs: There are several sudden jumps in the data throughout 1A1. Explanation for these sudden changes in consumption may need to be explained.</t>
  </si>
  <si>
    <t>Z15</t>
  </si>
  <si>
    <t>#LS 16/12/2018 #PPE: Data for 2017 same as 2016 - is there any updated data?</t>
  </si>
  <si>
    <t>Z17</t>
  </si>
  <si>
    <t>#PPE</t>
  </si>
  <si>
    <t>#LS #16/12/2018 #PPE:There seems to be some confusion with sub-bituminous and bituminous caol. Here - and throughout the eneregy calaculation file - coal is listed as sub-bituminous and is given a country specific emission factor for CO2. However energy balance data and review indicate the main coal is bituminous and therefore should have a different emisison factor. Please clarify. THis is something that was hihlighted in the review.</t>
  </si>
  <si>
    <t>Z19</t>
  </si>
  <si>
    <t>AB15</t>
  </si>
  <si>
    <t>#DSR</t>
  </si>
  <si>
    <t>#LS #16/12/2018 #DSR: Data provided by Eskom.</t>
  </si>
  <si>
    <t>AB16</t>
  </si>
  <si>
    <t>AB17</t>
  </si>
  <si>
    <t>AB18</t>
  </si>
  <si>
    <t>AB19</t>
  </si>
  <si>
    <t>#PT</t>
  </si>
  <si>
    <t>#LS #16/12/2018 #PT: Data source not provided.</t>
  </si>
  <si>
    <t>AB21</t>
  </si>
  <si>
    <t>#LS #16/12/2018 #DSR: DOE 2017 Energy balance.</t>
  </si>
  <si>
    <t>AB22</t>
  </si>
  <si>
    <t>AB23</t>
  </si>
  <si>
    <t>Z33</t>
  </si>
  <si>
    <t>#LS #16/12/2018 #DSR: Technical guidelines, DEA, 2015</t>
  </si>
  <si>
    <t>Z35</t>
  </si>
  <si>
    <t>Z85</t>
  </si>
  <si>
    <t>#LS #16/12/2018 #DSR: PetroSA</t>
  </si>
  <si>
    <t>Z86</t>
  </si>
  <si>
    <t>#LS #16/12/2018 #DSR: Sasol</t>
  </si>
  <si>
    <t>Z101</t>
  </si>
  <si>
    <t>Z116</t>
  </si>
  <si>
    <t>1A2 Manufacturing Construction</t>
  </si>
  <si>
    <t>F12</t>
  </si>
  <si>
    <t>#LS #16/12/2018 #DSR: SAMI Report (DMR, 2017)</t>
  </si>
  <si>
    <t>Z16</t>
  </si>
  <si>
    <t>Z18</t>
  </si>
  <si>
    <t>Z20</t>
  </si>
  <si>
    <t>F31</t>
  </si>
  <si>
    <t>#LS #05/05/2017 #PPE: The technical guidelines indicate there is a country specific value of 48000. #LS #21/09/2018 Changed the value to the CS value as indicated in the review. #LS #16/11/2018 #DM: Changed it back to 56100 as provided by Jongi.</t>
  </si>
  <si>
    <t>Z30</t>
  </si>
  <si>
    <t>#LS #16/12/2018 #DSR: Technical guidelines (DEA, 2015)</t>
  </si>
  <si>
    <t>Z31</t>
  </si>
  <si>
    <t>1A3 Transport</t>
  </si>
  <si>
    <t>AA15</t>
  </si>
  <si>
    <t>#LS #16/12/2018 #PPE: Why is tere avgas in the DOE energy balance but not here in the calculation file?</t>
  </si>
  <si>
    <t>#LS #16/12/2018 #DSR: SAPIA and DOE Energy balance.</t>
  </si>
  <si>
    <t>#LS #16/12/2018 #PT: Total fuel is the same from SAPIA and Energy balance as SAPIA reports take it from energy balance data since 2011. The thing that has changed is the allocation between domestic and international.  NIR indicated the split came from energy balance data but this does not appear to be the case. Perhaps further explanation can be provided or the split calculation included here in the calculation file.</t>
  </si>
  <si>
    <t>#LS #16/12/2018 #DSR: SAPIA.</t>
  </si>
  <si>
    <t>#LS #16/12/2018 #DSR: DOE energy balance 2017</t>
  </si>
  <si>
    <t>Z21</t>
  </si>
  <si>
    <t>Z22</t>
  </si>
  <si>
    <t>Z23</t>
  </si>
  <si>
    <t>AB25</t>
  </si>
  <si>
    <t>#Dimp</t>
  </si>
  <si>
    <t>#LS #16/12/2018 #Dimp: During public comment process Transnet provided data so this data should perhaps be considered in this 2017 inventory.</t>
  </si>
  <si>
    <t>Z25</t>
  </si>
  <si>
    <t>Z26</t>
  </si>
  <si>
    <t>Z28</t>
  </si>
  <si>
    <t>#LS #16/12/2018 #PT: No data source provided.</t>
  </si>
  <si>
    <t>Z29</t>
  </si>
  <si>
    <t>Z40</t>
  </si>
  <si>
    <t>#LS #16/12/2018 #DM: Based on stationary combustion emission factors</t>
  </si>
  <si>
    <t>Z42</t>
  </si>
  <si>
    <t>F57</t>
  </si>
  <si>
    <t>#LS #05/05/2017 #PPE: Emission factor is from the old spreadsheets but does not match IPCC or technical guidelines. #LS # 21/09/2018 Value is correct - it is the IPCC default value for mobile combiustion. Confirmed in external review.</t>
  </si>
  <si>
    <t>F59</t>
  </si>
  <si>
    <t>#LS #05/05/2017 #PPE: Emission factor is from the old spreadsheets but does not match IPCC or technical guidelines.  #LS # 21/09/2018 Value is correct - it is the IPCC default value for mobile combiustion. Confirmed in external review.</t>
  </si>
  <si>
    <t>F61</t>
  </si>
  <si>
    <t>Z58</t>
  </si>
  <si>
    <t>Z60</t>
  </si>
  <si>
    <t>F63</t>
  </si>
  <si>
    <t>#LS #05/05/2017 #PPE: Emission factor is from the old spreadsheets but does not match IPCC or technical guidelines. #LS #21/09/2018 Numvber checked and it is consistent with Railway values from Technical Guidelines.</t>
  </si>
  <si>
    <t>Z63</t>
  </si>
  <si>
    <t>AB63</t>
  </si>
  <si>
    <t>Z76</t>
  </si>
  <si>
    <t>Z78</t>
  </si>
  <si>
    <t>Z81</t>
  </si>
  <si>
    <t>AB81</t>
  </si>
  <si>
    <t>F87</t>
  </si>
  <si>
    <t>#PIE</t>
  </si>
  <si>
    <t>#ok</t>
  </si>
  <si>
    <t>#LS #16/12/2018 #PIE: Seems there was a typing error for the fuel oil emission factor for 2000 as it was provided as 2, but have now corrected it to 1.5. #ok</t>
  </si>
  <si>
    <t>1A4 Other Sectors</t>
  </si>
  <si>
    <t>J15</t>
  </si>
  <si>
    <t>#LS #05/05/2017 #PPE: Is this correct as it is so much higher than previous year. Also it is the same as the Residential other kerosene value below.</t>
  </si>
  <si>
    <t>F19</t>
  </si>
  <si>
    <t>#LS #05/05/2017 #PPE: is this correct as the number is the same as the number for natural gas and it is zero for 2001.</t>
  </si>
  <si>
    <t>#LS #16/12/2018 #PT: Need to rpovide reference for this digest.</t>
  </si>
  <si>
    <t>#LS #16/12/2018 #PT: Data source not provided</t>
  </si>
  <si>
    <t>#LS #16/12/2018 #DSR: SAPIA</t>
  </si>
  <si>
    <t>#LS #16/12/2018 #DSR: Energy digest.</t>
  </si>
  <si>
    <t>Z24</t>
  </si>
  <si>
    <t>Z27</t>
  </si>
  <si>
    <t>F35</t>
  </si>
  <si>
    <t>#LS #05/05/2017 #PPE: Is this correct as other years the value is zero.</t>
  </si>
  <si>
    <t>AB32</t>
  </si>
  <si>
    <t>Z32</t>
  </si>
  <si>
    <t>Z34</t>
  </si>
  <si>
    <t>Z43</t>
  </si>
  <si>
    <t>Z45</t>
  </si>
  <si>
    <t>#LS #05/05/2017 #PPE: The technical guidelines indicate there is a CS EF of 48000.</t>
  </si>
  <si>
    <t>Z50</t>
  </si>
  <si>
    <t>F76</t>
  </si>
  <si>
    <t>#LS #05/05/2017 #PPE: The technical guidelines indicate that the IPCC defaut is 200.</t>
  </si>
  <si>
    <t>F156</t>
  </si>
  <si>
    <t>#LS #05/05/2017 #PIE: This number is lower than in old spreadsheet as in the old sheet it was found that the memo items (wood, biomass, charcaol) were being added into the residential total. It has been corrected in this spreadsheet.</t>
  </si>
  <si>
    <t>F180</t>
  </si>
  <si>
    <t>1A5 Non-Specified</t>
  </si>
  <si>
    <t>S16</t>
  </si>
  <si>
    <t>#LS #08/05/2017 #PPE: Is this correct as it is much higher than previous year.</t>
  </si>
  <si>
    <t>1B1 Solid Fuels</t>
  </si>
  <si>
    <t>#LS #16/12/2018 #DSR: Coaltech provided data</t>
  </si>
  <si>
    <t>#LS #16/12/2018 #DSR: SAMI report (DMR, 2017)</t>
  </si>
  <si>
    <t>#LS #16/12/2018 #PT: No reference provided for these country specific emission factors.</t>
  </si>
  <si>
    <t>1B2 Oil and Natural Gas</t>
  </si>
  <si>
    <t>#LS #16/12/2018 #PPE: Are there any updated data for 2013 to 2017?</t>
  </si>
  <si>
    <t>#LS #16/12/2018 #DSR: PetroSA supplied the data and it is based on actual measurements.</t>
  </si>
  <si>
    <t>1B3 Other Emissions</t>
  </si>
  <si>
    <t>#LS #16/12/2018 #DSR: FAO</t>
  </si>
  <si>
    <t>S17</t>
  </si>
  <si>
    <t>#</t>
  </si>
  <si>
    <t>#LS # 16/12/2018 #PPE: This value is very high so need to check it is correct and consider whether it should be included - is there an explantation for the increase?</t>
  </si>
  <si>
    <t>P28</t>
  </si>
  <si>
    <t>#LS #08/05/2017 #PPE: Is this correct as it is an order of magnitude smaller than the previous years value.</t>
  </si>
  <si>
    <t>AB29</t>
  </si>
  <si>
    <t>#LS #16/12/2018 #PPE: Is there any updated data for this as it is assumed to be the same since 2013</t>
  </si>
  <si>
    <t>QA Sheet</t>
  </si>
  <si>
    <t>This sheet can be used to give an overview of the workbook. It should be kept up to date until the final version is created. This sheet can also be used to log QA procedures and includes a suggested protocol for colour coding</t>
  </si>
  <si>
    <t>QA Information</t>
  </si>
  <si>
    <t>Project name</t>
  </si>
  <si>
    <t>2015 GHG Inventory</t>
  </si>
  <si>
    <t>Project ID</t>
  </si>
  <si>
    <t>File Name</t>
  </si>
  <si>
    <t>Energy_2000-2015</t>
  </si>
  <si>
    <t>Description of file</t>
  </si>
  <si>
    <t>The spreadshseet provides the 2015 GHG emissions inventory for the energy sector for SA</t>
  </si>
  <si>
    <t>Status</t>
  </si>
  <si>
    <t>Updated version after incorportaing review comments</t>
  </si>
  <si>
    <t xml:space="preserve">Versions </t>
  </si>
  <si>
    <t xml:space="preserve">Version </t>
  </si>
  <si>
    <t>Details</t>
  </si>
  <si>
    <t>Recipient</t>
  </si>
  <si>
    <t>Date</t>
  </si>
  <si>
    <t>v5</t>
  </si>
  <si>
    <t>Final version that went to external reviewer</t>
  </si>
  <si>
    <t>IBIS</t>
  </si>
  <si>
    <t>v6</t>
  </si>
  <si>
    <t>Updated version after review comments incorporated</t>
  </si>
  <si>
    <t>21/09/2018</t>
  </si>
  <si>
    <t>Data details</t>
  </si>
  <si>
    <t>Sheet name</t>
  </si>
  <si>
    <t>Sheet content</t>
  </si>
  <si>
    <t>Spreadsheets linked to</t>
  </si>
  <si>
    <t>Data source</t>
  </si>
  <si>
    <t>Sheet1</t>
  </si>
  <si>
    <t>This sheet contains xxx</t>
  </si>
  <si>
    <t>xxx.xlsx</t>
  </si>
  <si>
    <t>Provide details of data sources (e.g. URL, contact name, pdf)</t>
  </si>
  <si>
    <t>QA Checking</t>
  </si>
  <si>
    <t>Completion date</t>
  </si>
  <si>
    <t>xx/xx/xxxx</t>
  </si>
  <si>
    <t>Author Name</t>
  </si>
  <si>
    <t>xx xx</t>
  </si>
  <si>
    <t>Review Date</t>
  </si>
  <si>
    <t>Reviewer Name</t>
  </si>
  <si>
    <t xml:space="preserve">xx xx </t>
  </si>
  <si>
    <t>PROTOCOL FOR COLOUR CODING</t>
  </si>
  <si>
    <t>RGB coour setting</t>
  </si>
  <si>
    <t>Input data</t>
  </si>
  <si>
    <t>150, 200, 255</t>
  </si>
  <si>
    <t>Calculation/linked cells</t>
  </si>
  <si>
    <t>255, 255, 120</t>
  </si>
  <si>
    <t>Data sourced from another spreadsheet</t>
  </si>
  <si>
    <t>170, 220, 155</t>
  </si>
  <si>
    <t>Extrapolated/interpolated figure</t>
  </si>
  <si>
    <t>255, 230, 180</t>
  </si>
  <si>
    <t>Assumptions/assumed values</t>
  </si>
  <si>
    <t>190, 190, 190</t>
  </si>
  <si>
    <t>Conversion factors &amp; constants</t>
  </si>
  <si>
    <t>180, 130, 255</t>
  </si>
  <si>
    <t>Data sourced from model</t>
  </si>
  <si>
    <t>170, 250, 255</t>
  </si>
  <si>
    <t>IPCC default</t>
  </si>
  <si>
    <t>225, 200, 150</t>
  </si>
  <si>
    <t>Checks</t>
  </si>
  <si>
    <t>255, 165, 220</t>
  </si>
  <si>
    <t>General notes</t>
  </si>
  <si>
    <t>Warnings or things to check</t>
  </si>
  <si>
    <t>Tag Lookup Table</t>
  </si>
  <si>
    <t>This is a table of all tags that can be added to compilation spreadsheets. All tags must be present in this table and must be unique.</t>
  </si>
  <si>
    <t>Compilation team members</t>
  </si>
  <si>
    <t>#ES</t>
  </si>
  <si>
    <t>Emma Salisbury</t>
  </si>
  <si>
    <t>Inventory QA/QC manager</t>
  </si>
  <si>
    <t>#KH</t>
  </si>
  <si>
    <t>Kathryn Hampshire</t>
  </si>
  <si>
    <t>Inventory compiler of Energy, IPPU and Waste</t>
  </si>
  <si>
    <t>#PM</t>
  </si>
  <si>
    <t>Phindile Mangwana</t>
  </si>
  <si>
    <t>Energy and waste inventory compiler</t>
  </si>
  <si>
    <t>Problem found during compilation and QA/QC activities</t>
  </si>
  <si>
    <t>Possible Error</t>
  </si>
  <si>
    <t>A possible error has been identified in the calculations, which needs to be reviewed</t>
  </si>
  <si>
    <t>Identified Error</t>
  </si>
  <si>
    <t>An error has been identified in the calculations, which needs to be addressed</t>
  </si>
  <si>
    <t>Transparency</t>
  </si>
  <si>
    <t>Documentation is needed for source referencing, assumptions etc.</t>
  </si>
  <si>
    <t>#PCm</t>
  </si>
  <si>
    <t>Completeness</t>
  </si>
  <si>
    <t>Data gaps in the inventory have been identified</t>
  </si>
  <si>
    <t>Consistency</t>
  </si>
  <si>
    <t>A change in method or data source within a timeseries has led to issues of consistency</t>
  </si>
  <si>
    <t>Documentation added during compilation and QA/QC activities</t>
  </si>
  <si>
    <t>#DA</t>
  </si>
  <si>
    <t>Assumptions used</t>
  </si>
  <si>
    <t>Information regarding the assumptions that have been applied to the calculations</t>
  </si>
  <si>
    <t>Description of method</t>
  </si>
  <si>
    <t>Information regarding the methods that have been applied to the calculations</t>
  </si>
  <si>
    <t>Source data reference</t>
  </si>
  <si>
    <t>Information regarding the source of data used in the calculations</t>
  </si>
  <si>
    <t>Reason for change</t>
  </si>
  <si>
    <t>Information regarding the reasons for change in the calculations</t>
  </si>
  <si>
    <t>#DChR</t>
  </si>
  <si>
    <t>Evidence of a check</t>
  </si>
  <si>
    <t>Information regarding the QC activities that have been applied to the calculations</t>
  </si>
  <si>
    <t>#DTF</t>
  </si>
  <si>
    <t>Trend Feature</t>
  </si>
  <si>
    <t>Information regarding the reasons for the trends that can be seen in the data</t>
  </si>
  <si>
    <t>Improvement flag</t>
  </si>
  <si>
    <t>Information regarding future improvement suggestions for the calculations</t>
  </si>
  <si>
    <t>Review of tagged comments</t>
  </si>
  <si>
    <t>#response</t>
  </si>
  <si>
    <t>Response to tagged comment</t>
  </si>
  <si>
    <t>Use this to add a response to any comment; always include #[initials] #[date] before #response</t>
  </si>
  <si>
    <t>#OK</t>
  </si>
  <si>
    <t>Tagged comment sign-off</t>
  </si>
  <si>
    <t>Tagged comment has been finalised and is ready for final review</t>
  </si>
  <si>
    <t>#FixChck</t>
  </si>
  <si>
    <t>Tagged comment has been reviewed by QA/QC expert and finalisation has been accepted</t>
  </si>
  <si>
    <t>QA/QC Checklist</t>
  </si>
  <si>
    <t>Use this table to ensure QA/QC are completed and recorded</t>
  </si>
  <si>
    <r>
      <t>QA/QC Principles:
T</t>
    </r>
    <r>
      <rPr>
        <sz val="12"/>
        <color theme="1"/>
        <rFont val="Calibri"/>
        <family val="2"/>
        <scheme val="minor"/>
      </rPr>
      <t xml:space="preserve">ransparency
</t>
    </r>
    <r>
      <rPr>
        <b/>
        <sz val="12"/>
        <color theme="1"/>
        <rFont val="Calibri"/>
        <family val="2"/>
        <scheme val="minor"/>
      </rPr>
      <t>C</t>
    </r>
    <r>
      <rPr>
        <sz val="12"/>
        <color theme="1"/>
        <rFont val="Calibri"/>
        <family val="2"/>
        <scheme val="minor"/>
      </rPr>
      <t xml:space="preserve">onsistency
</t>
    </r>
    <r>
      <rPr>
        <b/>
        <sz val="12"/>
        <color theme="1"/>
        <rFont val="Calibri"/>
        <family val="2"/>
        <scheme val="minor"/>
      </rPr>
      <t>C</t>
    </r>
    <r>
      <rPr>
        <sz val="12"/>
        <color theme="1"/>
        <rFont val="Calibri"/>
        <family val="2"/>
        <scheme val="minor"/>
      </rPr>
      <t xml:space="preserve">ompleteness
</t>
    </r>
    <r>
      <rPr>
        <b/>
        <sz val="12"/>
        <color theme="1"/>
        <rFont val="Calibri"/>
        <family val="2"/>
        <scheme val="minor"/>
      </rPr>
      <t>C</t>
    </r>
    <r>
      <rPr>
        <sz val="12"/>
        <color theme="1"/>
        <rFont val="Calibri"/>
        <family val="2"/>
        <scheme val="minor"/>
      </rPr>
      <t xml:space="preserve">omparability
</t>
    </r>
    <r>
      <rPr>
        <b/>
        <sz val="12"/>
        <color theme="1"/>
        <rFont val="Calibri"/>
        <family val="2"/>
        <scheme val="minor"/>
      </rPr>
      <t>A</t>
    </r>
    <r>
      <rPr>
        <sz val="12"/>
        <color theme="1"/>
        <rFont val="Calibri"/>
        <family val="2"/>
        <scheme val="minor"/>
      </rPr>
      <t>ccuracy</t>
    </r>
  </si>
  <si>
    <t>QA/QC Principle</t>
  </si>
  <si>
    <t xml:space="preserve">Check </t>
  </si>
  <si>
    <t>Description</t>
  </si>
  <si>
    <t>Notes</t>
  </si>
  <si>
    <t>Completed</t>
  </si>
  <si>
    <t>Sign-off</t>
  </si>
  <si>
    <t>Principle which this check adheres to (see box above). Multiple options may be selected.</t>
  </si>
  <si>
    <t>Title of the check to be undertaken.</t>
  </si>
  <si>
    <t>Description of the check.</t>
  </si>
  <si>
    <t>Any issues or notes arising from the check.</t>
  </si>
  <si>
    <t>Initials and date of person completing the check.</t>
  </si>
  <si>
    <t>Initials and date of person signing off the check.</t>
  </si>
  <si>
    <t>Accuracy</t>
  </si>
  <si>
    <t>Activity data source</t>
  </si>
  <si>
    <t>Is the appropriate data source being used for activity data?</t>
  </si>
  <si>
    <t>Correct units</t>
  </si>
  <si>
    <t>Check that the correct units are being used</t>
  </si>
  <si>
    <t>Unit carry through</t>
  </si>
  <si>
    <t>Are all units correctly carried through calculations to the summary table? This includes activity data and emission factors.</t>
  </si>
  <si>
    <t>Method validity</t>
  </si>
  <si>
    <t>Are the methods used valid and appropriate?</t>
  </si>
  <si>
    <t>Calculations check</t>
  </si>
  <si>
    <t>All calculations checked by a second person</t>
  </si>
  <si>
    <t>Uncertainties</t>
  </si>
  <si>
    <t>Carry out uncertainties analysis</t>
  </si>
  <si>
    <t>Double counting</t>
  </si>
  <si>
    <t xml:space="preserve">Check to ensure no double counting is present </t>
  </si>
  <si>
    <t>Correct GWP</t>
  </si>
  <si>
    <t xml:space="preserve">Where used, check that the correct GWP is being applied. </t>
  </si>
  <si>
    <t>Notation keys</t>
  </si>
  <si>
    <t>Review the use of notation keys and the associated assumption to ensure they are correct.</t>
  </si>
  <si>
    <t>Calorific values</t>
  </si>
  <si>
    <t>Check values to ensure they are correct.</t>
  </si>
  <si>
    <t>Oxidation factors</t>
  </si>
  <si>
    <t>Carbon content</t>
  </si>
  <si>
    <t>Accuracy, Comparability, Completeness, Consistency</t>
  </si>
  <si>
    <t>Non-energy use of fuels</t>
  </si>
  <si>
    <t>Check reporting of non-energy fuels between Energy and IPPU sectors.</t>
  </si>
  <si>
    <t>Iron and Steel CO2</t>
  </si>
  <si>
    <t>Ensure proper allocation of CO2 between Energy and IPPU sectors for Iron and Steel.</t>
  </si>
  <si>
    <t>Accuracy, Completeness, Consistency, Transparency</t>
  </si>
  <si>
    <t>Trend check</t>
  </si>
  <si>
    <t>Carry out checks on the trend to identify possible errors. Document any stand out data points.</t>
  </si>
  <si>
    <t>Accuracy, Transparency</t>
  </si>
  <si>
    <t>Emission factor applicability</t>
  </si>
  <si>
    <t>Where default emission factors are used, are they correct? Is source information provided?</t>
  </si>
  <si>
    <t>Accuracy, Transparency, Consistency, Completeness</t>
  </si>
  <si>
    <t>Recalculations</t>
  </si>
  <si>
    <t>Check values against previous submission. Give reasons where the two values do not match.</t>
  </si>
  <si>
    <t>Completeness, Comparability</t>
  </si>
  <si>
    <t>Sub-category completeness</t>
  </si>
  <si>
    <t>Is the reporting of each sub-category complete? If not this should be highlighted.</t>
  </si>
  <si>
    <t>Time series consistency</t>
  </si>
  <si>
    <t>Are activity data and emission factor time series consistent?</t>
  </si>
  <si>
    <t>Is there sufficient documentation?</t>
  </si>
  <si>
    <t>Transparency, Completeness, Consistency, Accuracy</t>
  </si>
  <si>
    <t>Colour coding</t>
  </si>
  <si>
    <t>Has colour coding been used in a consistent and accurate manner? Are there any significant data gaps of weaknesses?</t>
  </si>
  <si>
    <t>Accuracy, Comparability</t>
  </si>
  <si>
    <t>Cross check data</t>
  </si>
  <si>
    <t>Where possible cross check data against an alternative data sources.</t>
  </si>
  <si>
    <t>Spot checks</t>
  </si>
  <si>
    <t>Complete random spot checks on a data set.</t>
  </si>
  <si>
    <t>Transparency, Consistency</t>
  </si>
  <si>
    <t>Data source referencing</t>
  </si>
  <si>
    <t>All source data submitted must be referenced</t>
  </si>
  <si>
    <t>Links to source data</t>
  </si>
  <si>
    <t>Where possible, links to the source data must be provided</t>
  </si>
  <si>
    <t>Raw primary data</t>
  </si>
  <si>
    <t>All raw primary data must be present in the workbook</t>
  </si>
  <si>
    <t>QA review</t>
  </si>
  <si>
    <t>Data must be reviewed and checked by a second person</t>
  </si>
  <si>
    <t>Version</t>
  </si>
  <si>
    <t>Name</t>
  </si>
  <si>
    <t>Comment</t>
  </si>
  <si>
    <t>05/12/2018</t>
  </si>
  <si>
    <t>Luanne Stevens</t>
  </si>
  <si>
    <t>Created the file from the 2015 inventory calculation file.</t>
  </si>
  <si>
    <t>1a</t>
  </si>
  <si>
    <t>16/12/2018</t>
  </si>
  <si>
    <t>Incorporates updated consumption data for 2016/2017, added complteness table and data source table, added comments.</t>
  </si>
  <si>
    <t>30/12/2019</t>
  </si>
  <si>
    <t>Finalised file.</t>
  </si>
  <si>
    <t>21/02/2020</t>
  </si>
  <si>
    <t>Senatla</t>
  </si>
  <si>
    <t>Added petrol, diesel and natural gas data (calculated from VKT data) from parc model study.</t>
  </si>
  <si>
    <t>05/03/2020</t>
  </si>
  <si>
    <t>Checked and finalised file</t>
  </si>
  <si>
    <t>ID</t>
  </si>
  <si>
    <t>GHG inventory chapter and sector</t>
  </si>
  <si>
    <t>Origin of comment</t>
  </si>
  <si>
    <t>Nature of comment</t>
  </si>
  <si>
    <t>Source of correction</t>
  </si>
  <si>
    <t>Inventory team response</t>
  </si>
  <si>
    <t>Status of action in 2015 inventory</t>
  </si>
  <si>
    <t>Status of action in 2017 inventory</t>
  </si>
  <si>
    <t>Comments from review of 2015 GHG inventory:</t>
  </si>
  <si>
    <t>Energy sector</t>
  </si>
  <si>
    <t>3: Energy: General</t>
  </si>
  <si>
    <r>
      <t xml:space="preserve">For many Key Categories, DEA was forced to utilise Department of Energy (DoE) Energy Balance data for reasons not related to improving the NIR. The change to the DoE Energy Balance is cited as being due to staff turnover and no documentation to enable the same approach as undertaken for the 2012 NIR. This has contributed to significant time series fluctuations which, coupled with a lack of information explaining changes in the DoE Energy Balances, makes it difficult to understand drivers of change. Additionally, the 2015 Energy Balance was not available at the time of calculation and where this represents the source, 2014 values have been used for 2015 (as indicated below, this approach significantly misrepresents emissions given the actual 2015 values). </t>
    </r>
    <r>
      <rPr>
        <sz val="10"/>
        <color rgb="FFFF0000"/>
        <rFont val="Calibri"/>
        <family val="2"/>
        <scheme val="minor"/>
      </rPr>
      <t>The Party should explain why the DoE Energy Balances are deemed an appropriate source for some energy sub-categories but not for others. Where DoE Energy Balance data is used, the DEA should work with the DoE to understand and document, in greater detail, the data collection and analysis processes and collectively investigate and explain reasons for changes over time.</t>
    </r>
  </si>
  <si>
    <t>Point 46 of external inventory review</t>
  </si>
  <si>
    <t>Transparency: More explanation</t>
  </si>
  <si>
    <t>NIR</t>
  </si>
  <si>
    <t>Still to be incorporated</t>
  </si>
  <si>
    <r>
      <t>Generally, the drivers of changes in emissions (or explanatory variables) are not well explained and therefore are assumed to not be well understood. Given significant recent effort by the Department of Environmental Affairs (in informing Desired Emissions Reduction Outcomes and Carbon Budgets) and National Treasury (in developing the proposed carbon tax) it is expected that the Party should have a better understanding of the drivers than is communicated in the NIR.</t>
    </r>
    <r>
      <rPr>
        <sz val="10"/>
        <color rgb="FFFF0000"/>
        <rFont val="Calibri"/>
        <family val="2"/>
        <scheme val="minor"/>
      </rPr>
      <t xml:space="preserve"> Effort should be directed towards integrating this knowledge into a better explanation of the inventory over time.</t>
    </r>
    <r>
      <rPr>
        <sz val="10"/>
        <color theme="1"/>
        <rFont val="Calibri"/>
        <family val="2"/>
        <scheme val="minor"/>
      </rPr>
      <t xml:space="preserve"> Additionally, the description of changes over time is generally more detailed for earlier changes. More recent changes and information on the current conditions is less well explained.</t>
    </r>
  </si>
  <si>
    <t>Point 47 of external inventory review</t>
  </si>
  <si>
    <r>
      <t>In many cases, because of a</t>
    </r>
    <r>
      <rPr>
        <sz val="10"/>
        <color rgb="FFFF0000"/>
        <rFont val="Calibri"/>
        <family val="2"/>
        <scheme val="minor"/>
      </rPr>
      <t xml:space="preserve"> lack of additional data and a description of methods and sources</t>
    </r>
    <r>
      <rPr>
        <sz val="10"/>
        <color theme="1"/>
        <rFont val="Calibri"/>
        <family val="2"/>
        <scheme val="minor"/>
      </rPr>
      <t xml:space="preserve"> (notably in cases where the NIR relies on DoE Energy Balance data on emissions provided directly by the national utility or refineries), it is not possible to comment further on the methodology used, methods used to gather activity data, emissions factors used or the uncertainty of either the emissions factors or the activity data. However, there are other studies done, which are very thorough and methodical, and that provide data at a level of disaggregation which would enable an improved inventory (e.g. the </t>
    </r>
    <r>
      <rPr>
        <sz val="10"/>
        <color rgb="FFFF0000"/>
        <rFont val="Calibri"/>
        <family val="2"/>
        <scheme val="minor"/>
      </rPr>
      <t>GIZ funded fuel study (DEA GIZ, 2016</t>
    </r>
    <r>
      <rPr>
        <sz val="10"/>
        <color theme="1"/>
        <rFont val="Calibri"/>
        <family val="2"/>
        <scheme val="minor"/>
      </rPr>
      <t>)).</t>
    </r>
  </si>
  <si>
    <t>Point 48 of external inventory review</t>
  </si>
  <si>
    <t>Accuracey</t>
  </si>
  <si>
    <t>Address in 2017 inventory</t>
  </si>
  <si>
    <r>
      <t xml:space="preserve">In instances where facilities would generate emissions under more than one IPCC sub-category, the </t>
    </r>
    <r>
      <rPr>
        <sz val="10"/>
        <color rgb="FFFF0000"/>
        <rFont val="Calibri"/>
        <family val="2"/>
        <scheme val="minor"/>
      </rPr>
      <t>lack of information</t>
    </r>
    <r>
      <rPr>
        <sz val="10"/>
        <color theme="1"/>
        <rFont val="Calibri"/>
        <family val="2"/>
        <scheme val="minor"/>
      </rPr>
      <t xml:space="preserve"> provided and the lack of publicly available sources against which to make comparisons (at the required level of disaggregation), makes it difficult to assess whether there has been </t>
    </r>
    <r>
      <rPr>
        <sz val="10"/>
        <color rgb="FFFF0000"/>
        <rFont val="Calibri"/>
        <family val="2"/>
        <scheme val="minor"/>
      </rPr>
      <t>double counting</t>
    </r>
    <r>
      <rPr>
        <sz val="10"/>
        <color theme="1"/>
        <rFont val="Calibri"/>
        <family val="2"/>
        <scheme val="minor"/>
      </rPr>
      <t>.</t>
    </r>
  </si>
  <si>
    <t>Point 49 of external inventory review</t>
  </si>
  <si>
    <t>Transparency: More explanation;
Accuracey: Double counting</t>
  </si>
  <si>
    <r>
      <t xml:space="preserve">With the implementation of the GHG reporting regulations it is presumed that there will be significant improvements in the source data. </t>
    </r>
    <r>
      <rPr>
        <sz val="10"/>
        <color rgb="FFFF0000"/>
        <rFont val="Calibri"/>
        <family val="2"/>
        <scheme val="minor"/>
      </rPr>
      <t>The party should articulate what the implementation of these regulations will mean with respect to improvements in the energy sector emissions of future NIR</t>
    </r>
    <r>
      <rPr>
        <sz val="10"/>
        <color theme="1"/>
        <rFont val="Calibri"/>
        <family val="2"/>
        <scheme val="minor"/>
      </rPr>
      <t>s.</t>
    </r>
  </si>
  <si>
    <t>Point 50 of external inventory review</t>
  </si>
  <si>
    <t>3: Energy: Reference and sectoral approach</t>
  </si>
  <si>
    <r>
      <t xml:space="preserve">The Party applied IPCC good practice guidance by checking the bottom up sectoral assessment of energy sector emissions against a top down reference approach based on the country’s energy supply data. Data and associated commentary has been included in the NIR but the </t>
    </r>
    <r>
      <rPr>
        <sz val="10"/>
        <color rgb="FFFF0000"/>
        <rFont val="Calibri"/>
        <family val="2"/>
        <scheme val="minor"/>
      </rPr>
      <t>source data / calculations were not available</t>
    </r>
    <r>
      <rPr>
        <sz val="10"/>
        <color theme="1"/>
        <rFont val="Calibri"/>
        <family val="2"/>
        <scheme val="minor"/>
      </rPr>
      <t xml:space="preserve"> and therefore this review is based on the information in the NIR only.</t>
    </r>
  </si>
  <si>
    <t>Point 51 of external inventory review</t>
  </si>
  <si>
    <t>Transparency: Source data not available</t>
  </si>
  <si>
    <t>Calculation file</t>
  </si>
  <si>
    <t>LS: Compilers will incorporate the reference calculations into the calculation file in the 2017 inventory</t>
  </si>
  <si>
    <r>
      <t xml:space="preserve">According to the NIR the main reasons for the difference between the approaches is due to differences in the allocation of solid fuels between energy use, non-energy use as well as use for synfuels production, and the use of different source data. “Generic” reasons for the differences are described. Significantly more detail was provided attempting to explain differences in the 2012 NIR. It is not clear why the 2015 NIR has scaled back this level of detailed analysis and reporting. </t>
    </r>
    <r>
      <rPr>
        <sz val="10"/>
        <color rgb="FFFF0000"/>
        <rFont val="Calibri"/>
        <family val="2"/>
        <scheme val="minor"/>
      </rPr>
      <t>Further explanation is recommended.</t>
    </r>
  </si>
  <si>
    <t>Point 53 of external inventory review</t>
  </si>
  <si>
    <t>3: Energy: International bunker fuels</t>
  </si>
  <si>
    <r>
      <t xml:space="preserve">Activity data are based on a combination of DoE energy balances and South African Petroleum Industry Association (SAPIA) annual reports. </t>
    </r>
    <r>
      <rPr>
        <sz val="10"/>
        <color rgb="FFFF0000"/>
        <rFont val="Calibri"/>
        <family val="2"/>
        <scheme val="minor"/>
      </rPr>
      <t xml:space="preserve">It was not clear which sources were used for the different sources of activity data. </t>
    </r>
    <r>
      <rPr>
        <sz val="10"/>
        <color theme="1"/>
        <rFont val="Calibri"/>
        <family val="2"/>
        <scheme val="minor"/>
      </rPr>
      <t xml:space="preserve">The SAPIA data could not be accessed. The Independent Reviewer found that there are </t>
    </r>
    <r>
      <rPr>
        <sz val="10"/>
        <color rgb="FFFF0000"/>
        <rFont val="Calibri"/>
        <family val="2"/>
        <scheme val="minor"/>
      </rPr>
      <t>inconsistencies between the activity data in the NIR calculation spreadsheets and the DoE Energy Balances.</t>
    </r>
  </si>
  <si>
    <t>Point 55 of external inventory review</t>
  </si>
  <si>
    <t>Transparency: Source data not available;
Consistency: Transcription error</t>
  </si>
  <si>
    <t>LS: Total seems to be correct however the split between domestic and international is not clear. Made a note in calculation file. PHINDILE TO CHECK. Also added in updated 2015 data from energy balance.</t>
  </si>
  <si>
    <r>
      <t xml:space="preserve">The significant shift (87% increase) between 2012 (based on SAPIA data) and 2013 (based on DoE Energy Balance data) is noted and the need for further investigation is suggested. However, the Party also suggests that the SAPIA and DoE energy balance datasets produce very similar outputs. This is not substantiated given the significant shift in the source data. </t>
    </r>
    <r>
      <rPr>
        <sz val="10"/>
        <color rgb="FFFF0000"/>
        <rFont val="Calibri"/>
        <family val="2"/>
        <scheme val="minor"/>
      </rPr>
      <t>Significantly improved meta data and explanations of changes are needed in this area.</t>
    </r>
  </si>
  <si>
    <t>Point 56 of external inventory review</t>
  </si>
  <si>
    <t>LS: Not sure if this split is correct as source data for split is not known. PHINDILE TO CHECK. Note has been made in the NIR.</t>
  </si>
  <si>
    <r>
      <t>GHG emissions associated with (1.A.3.d.1) international water - borne navigation was not estimated due to a “lack of data” and by default included in national totals. The NIR notes that this is not in line with the 2006 IPCC Guidelines, which require marine bunkers to be reported separately from the national totals. The Party suggests a commitment to collecting improved data on marine activities. This was raised as a recommendation by the Independent Reviewers of the 2012 and 2010 inventory. Further, this</t>
    </r>
    <r>
      <rPr>
        <sz val="10"/>
        <color rgb="FFFF0000"/>
        <rFont val="Calibri"/>
        <family val="2"/>
        <scheme val="minor"/>
      </rPr>
      <t xml:space="preserve"> Independent Review suggests that supply data could be collected </t>
    </r>
    <r>
      <rPr>
        <sz val="10"/>
        <color theme="1"/>
        <rFont val="Calibri"/>
        <family val="2"/>
        <scheme val="minor"/>
      </rPr>
      <t>from the major oil companies, as well as bunker fuel supply data for international use (SARS requires that records are maintained for foreign going ships). Treasury data for international shipping bunker fuel excise refunds could be obtained to validate the oil companies’ data. Unofficial industry reports indicate national aggregate shipping bunker fuel consumption in excess of 2 million tons per year.</t>
    </r>
  </si>
  <si>
    <t>Point 57 of external inventory review</t>
  </si>
  <si>
    <t>Completeness: Collect more data</t>
  </si>
  <si>
    <t>3: Energy: Key categories: Electricity generation</t>
  </si>
  <si>
    <r>
      <t xml:space="preserve">The combustion of solid fuels for the production of electricity was the largest single contributor of CO2e emissions to South Africa’s GHG inventory for 2015, contributing a total of 225 412 Gg CO2e, or 87% of the national total of 259 765 Gg CO2e for Energy Industries. </t>
    </r>
    <r>
      <rPr>
        <sz val="10"/>
        <color rgb="FFFF0000"/>
        <rFont val="Calibri"/>
        <family val="2"/>
        <scheme val="minor"/>
      </rPr>
      <t>There is a discrepancy between the reported figure in the NIR Table B.1 for 1.A.1.a, and the underlying data in the CRF table, for CO2 emissions (Table B.1 reports 218 803, whereas the underlying data reports 224 332). The NIR should be amended to correspond with the reported data in the CRF table.</t>
    </r>
  </si>
  <si>
    <t>Point 58 of external inventory review</t>
  </si>
  <si>
    <t>Consistency: Transcription error</t>
  </si>
  <si>
    <t>LS: All values to be corrected once all review updates have been completed and key category analysis rerun.</t>
  </si>
  <si>
    <r>
      <t>There are</t>
    </r>
    <r>
      <rPr>
        <sz val="10"/>
        <color rgb="FFFF0000"/>
        <rFont val="Calibri"/>
        <family val="2"/>
        <scheme val="minor"/>
      </rPr>
      <t xml:space="preserve"> two issues which should be addressed in terms of estimation of sources and sub-sources of emissions (completeness) in this category: (i) the inclusion of autoproducers; and (ii) the inclusion of emissions from other sources,</t>
    </r>
    <r>
      <rPr>
        <sz val="10"/>
        <color theme="1"/>
        <rFont val="Calibri"/>
        <family val="2"/>
        <scheme val="minor"/>
      </rPr>
      <t xml:space="preserve"> such as those owned by local authorities, and Combined Heat and Power (CHP) plants, if applicable. This category should, according to the 2006 IPCC Guidelines, include all emissions from “main activity producers of electricity”, defined as “those undertakings whose primary activity is to supply the public”. The 2006 IPCC Guidelines specifically state that “emissions from autoproducers (undertakings which generate electricity/heat wholly or partly for their own use, as an activity which supports their primary activity) should be assigned to the sector where they were generated and not under 1.A.1.a (Table 2.1, Page 2.7). </t>
    </r>
    <r>
      <rPr>
        <sz val="10"/>
        <color rgb="FFFF0000"/>
        <rFont val="Calibri"/>
        <family val="2"/>
        <scheme val="minor"/>
      </rPr>
      <t>Emissions from autoproducer plants should be excluded from this category and added to the relevant category corresponding to the emissions source category which their electricity/heat supports.</t>
    </r>
  </si>
  <si>
    <t>Point 59 of external inventory review</t>
  </si>
  <si>
    <t>Completeness: Data requirements and incorrect allocation of sources</t>
  </si>
  <si>
    <t>Calculation file &amp; report</t>
  </si>
  <si>
    <r>
      <t xml:space="preserve">In South Africa </t>
    </r>
    <r>
      <rPr>
        <sz val="10"/>
        <color rgb="FFFF0000"/>
        <rFont val="Calibri"/>
        <family val="2"/>
        <scheme val="minor"/>
      </rPr>
      <t>this category should therefore include emissions from electricity plants owned by the National Utility, and any plants owned / operated by other public or private entities</t>
    </r>
    <r>
      <rPr>
        <sz val="10"/>
        <color theme="1"/>
        <rFont val="Calibri"/>
        <family val="2"/>
        <scheme val="minor"/>
      </rPr>
      <t xml:space="preserve"> whose primary function is to produce electricity for public consumption. This should therefore include plants owned directly or indirectly by local authorities (for instance Johannesburg’s City Power’s Kelvin plant), and any privately-owned plants whose primary function is to produce electricity for the public, as opposed to for private use. The NIR states that emissions data is reported by the national utility and no additional sources. </t>
    </r>
    <r>
      <rPr>
        <sz val="10"/>
        <color rgb="FFFF0000"/>
        <rFont val="Calibri"/>
        <family val="2"/>
        <scheme val="minor"/>
      </rPr>
      <t>This Review concludes that other plants whose primary function is to produce electricity for public consumption are not included in the CRF data</t>
    </r>
    <r>
      <rPr>
        <sz val="10"/>
        <color theme="1"/>
        <rFont val="Calibri"/>
        <family val="2"/>
        <scheme val="minor"/>
      </rPr>
      <t>. The NIR also notes that CHP plants have been excluded from the NIR, presumably because of data challenges (not reflected in the energy balance – this will be further discussed below). The attribution of the emissions from each electricity / heat plant should be made on a facility basis, depending on what its main function is. This is not possible on the basis of activity data sourced from the DoE’s energy balance alone, since the energy balance does not identify the sector which autoproducers are located.</t>
    </r>
  </si>
  <si>
    <t>Point 60 of external inventory review</t>
  </si>
  <si>
    <t>Completeness: Include data from other energy sources</t>
  </si>
  <si>
    <r>
      <t xml:space="preserve">Estimates were provided for all relevant gases (CO2, CH4 and N2O). It is worth noting that </t>
    </r>
    <r>
      <rPr>
        <sz val="10"/>
        <color rgb="FFFF0000"/>
        <rFont val="Calibri"/>
        <family val="2"/>
        <scheme val="minor"/>
      </rPr>
      <t>it would be inconsistent with the 2006 IPCC Guidelines to include SF6 emissions in this category as proposed in the NIR on p.100</t>
    </r>
    <r>
      <rPr>
        <sz val="10"/>
        <color theme="1"/>
        <rFont val="Calibri"/>
        <family val="2"/>
        <scheme val="minor"/>
      </rPr>
      <t>.</t>
    </r>
  </si>
  <si>
    <t>Point 61 of external inventory review</t>
  </si>
  <si>
    <t>Consistency: Incorrect explanation provided</t>
  </si>
  <si>
    <t>LS: This has been corrected in the NIR</t>
  </si>
  <si>
    <r>
      <t xml:space="preserve">The methodologies are described clearly for emissions estimations in this category, but raise several important questions. A Tier 2 approach is used (a country-specific emissions factor), and emissions are calculated based on activity data (fuel use). </t>
    </r>
    <r>
      <rPr>
        <sz val="10"/>
        <color rgb="FFFF0000"/>
        <rFont val="Calibri"/>
        <family val="2"/>
        <scheme val="minor"/>
      </rPr>
      <t xml:space="preserve">While this is sufficient for a rough estimate of emissions from this category, the scale of emissions warrants a more detailed approach, on a plant basis (Tier 3), with respect to both emissions factors and activity data. </t>
    </r>
    <r>
      <rPr>
        <sz val="10"/>
        <color theme="1"/>
        <rFont val="Calibri"/>
        <family val="2"/>
        <scheme val="minor"/>
      </rPr>
      <t>Most emissions in the category are sourced from combustion of coal. The</t>
    </r>
    <r>
      <rPr>
        <sz val="10"/>
        <color rgb="FFFF0000"/>
        <rFont val="Calibri"/>
        <family val="2"/>
        <scheme val="minor"/>
      </rPr>
      <t xml:space="preserve"> NIR refers to South African coal in most cases as being sub-bituminous; however, the power sector in South Africa is referred to as mainly using “bituminous coal”. </t>
    </r>
    <r>
      <rPr>
        <sz val="10"/>
        <color theme="1"/>
        <rFont val="Calibri"/>
        <family val="2"/>
        <scheme val="minor"/>
      </rPr>
      <t xml:space="preserve">The country-specific emissions factor used for coal combusted in electricity generation is listed as a country-specific sub-bituminous emissions factor (Table 3.6). Literature on South African coal indicates that it is mostly bituminous, with very little sub-bituminous coal produced. The emissions factor which is used to calculate emissions in this category is within both the 2006 IPCC Guidelines’ ranges for bituminous and sub-bituminous coal. However, the limited plant-specific emissions data that is publicly available (in a paper by Zhou et al., 2009) indicates that emissions factors based on actual electricity plants varies widely (based on emissions measurements for 3 coal plants, emissions factors varied from 95 300 to 99 600 kgCO2/TJ). </t>
    </r>
    <r>
      <rPr>
        <sz val="10"/>
        <color rgb="FFFF0000"/>
        <rFont val="Calibri"/>
        <family val="2"/>
        <scheme val="minor"/>
      </rPr>
      <t>The NIR does not explain the source of the Tier 2 emissions factor, although in the previous NIR, it was explained that this emissions factor was as a result of consideration of a range of calorific values for coal combusted in the National Utility’s coal plants. This explanation is not sufficient</t>
    </r>
    <r>
      <rPr>
        <sz val="10"/>
        <color theme="1"/>
        <rFont val="Calibri"/>
        <family val="2"/>
        <scheme val="minor"/>
      </rPr>
      <t xml:space="preserve"> (since emissions factors are expressed in terms of calorific value, it is not clear why this variation alone (without taking other characteristics of the coal into account) should account for differences in emissions). It is recommended that the NIR provide a clear explanation of the derivation of the country-specific emissions factor used for calculating emissions in this category. Because of the variation in emission factors derived from plant-specific emissions measurements, and the importance of this category within the inventory as a whole, it is </t>
    </r>
    <r>
      <rPr>
        <sz val="10"/>
        <color rgb="FFFF0000"/>
        <rFont val="Calibri"/>
        <family val="2"/>
        <scheme val="minor"/>
      </rPr>
      <t>strongly recommended that the next NIR move to a Tier 3 approach. For autoproducers / CHP plants, the same approach should be followed</t>
    </r>
    <r>
      <rPr>
        <sz val="10"/>
        <color theme="1"/>
        <rFont val="Calibri"/>
        <family val="2"/>
        <scheme val="minor"/>
      </rPr>
      <t>.</t>
    </r>
  </si>
  <si>
    <t>Point 62 of external inventory review</t>
  </si>
  <si>
    <t>Transparency: More information required;
Accuracey: Possible error with EF</t>
  </si>
  <si>
    <t>LS: Is the main electricy producer using bituminous or sub-bituminous coal - CONFIRM WITH PHINDILE and correct EF if need be.</t>
  </si>
  <si>
    <r>
      <t xml:space="preserve">Two sources were used by the inventory for activity data for this category: (i) activity data for South Africa’s national utility was sourced directly from the utility, and (ii) activity data for autoproducers were sourced from the energy balance. However, the NIR does not include a description of the methodology used by the national utility in providing this aggregate figure for its fleet of coal plants. Given that there is considerable variation in the calorific value of coal burned in different electricity plants in South Africa, it is important to provide more information on how the national utility approached the problem of this variation. The net calorific value (NCV) is contained in the NIR in Table 3.5, but it is not clear whether this NCV was used by the national utility to calculate the energy content of coal burned or not. The NCV reported in Table 3.5 is higher than the average NCV reported by the national utility in its annual report for the same period. Comparisons to "Coal Burnt" in Eskom's Integrated Annual Report (2016) indicate lower activity values for FY2012/11 (2 445 172) and for FY2013/12 (2 430 480) compared to the 2 503 581 TJ used in the inventory. The discrepancy between data provided by the national utility and the DoEs energy balances is not indicated (although it will be in-part explained by different reporting years). It is </t>
    </r>
    <r>
      <rPr>
        <sz val="10"/>
        <color rgb="FFFF0000"/>
        <rFont val="Calibri"/>
        <family val="2"/>
        <scheme val="minor"/>
      </rPr>
      <t>recommended that a) the NIR provide a far more detailed account of how the activity data was collected by the national utility, and how variations per plant in the calorific value and other relevant qualities of coal were taken into account, and also b) for the next inventory, that a plant-specific Tier 3 methodology be used for estimating emissions, which takes the variation in coal qualities into account. The same approach should apply to coal power plants not owned by the national utility</t>
    </r>
    <r>
      <rPr>
        <sz val="10"/>
        <color theme="1"/>
        <rFont val="Calibri"/>
        <family val="2"/>
        <scheme val="minor"/>
      </rPr>
      <t>.</t>
    </r>
  </si>
  <si>
    <t>Point 63 of external inventory review</t>
  </si>
  <si>
    <t>Transparency: More detail required;
Accuracey: Possible errr with NCV value</t>
  </si>
  <si>
    <r>
      <t>Bearing in mind that emissions from autoproducers should in future be classified elsewhere unless they produce for the public, it is worth making a few comments on the relevant activity data. The</t>
    </r>
    <r>
      <rPr>
        <sz val="10"/>
        <color rgb="FFFF0000"/>
        <rFont val="Calibri"/>
        <family val="2"/>
        <scheme val="minor"/>
      </rPr>
      <t xml:space="preserve"> first important recommendation is that a comprehensive inventory of power generation facilities, specifically autoproducers and CHP plants, and any others (plants owned by local authorities or future IPPs) should be compiled using either NERSA licensing data, air quality databases or registrations under the new GHG reporting regulations</t>
    </r>
    <r>
      <rPr>
        <sz val="10"/>
        <color theme="1"/>
        <rFont val="Calibri"/>
        <family val="2"/>
        <scheme val="minor"/>
      </rPr>
      <t>. This will form the basis of a more comprehensive approach, and also allow the inventory compilers to determine in consultation with the plant operators how these emissions should be classified (in 1.A.1.a or elsewhere).</t>
    </r>
    <r>
      <rPr>
        <sz val="10"/>
        <color rgb="FFFF0000"/>
        <rFont val="Calibri"/>
        <family val="2"/>
        <scheme val="minor"/>
      </rPr>
      <t xml:space="preserve"> Secondly the same recommendations apply to these concerning moving to a Tier 3 methodology </t>
    </r>
    <r>
      <rPr>
        <sz val="10"/>
        <color theme="1"/>
        <rFont val="Calibri"/>
        <family val="2"/>
        <scheme val="minor"/>
      </rPr>
      <t>– data should be sourced at a facility level.</t>
    </r>
  </si>
  <si>
    <t>Point 64 of external inventory review</t>
  </si>
  <si>
    <t>Completeness: More detailed data required</t>
  </si>
  <si>
    <t>LS: A recommendation on obtaining more information on power producers and their consumption/emissions is already included in the NIR on page 100.</t>
  </si>
  <si>
    <r>
      <t xml:space="preserve">Uncertainty estimates for this category are contained in Table 3.7 of the NIR, as well as in a specific section of the NIR. In Table 3.7, uncertainty in activity data is estimated at 5% and in emissions factors 7%. There is no further quantification of uncertainty for either activity data or emissions factors in the specific section on uncertainty for this category, and all estimates for uncertainty are sourced from the 2006 IPCC Guidelines. The guidelines note, however, that there may be much higher levels of uncertainty ranges for coal than for other fuels. Given the importance of this category, it is </t>
    </r>
    <r>
      <rPr>
        <sz val="10"/>
        <color rgb="FFFF0000"/>
        <rFont val="Calibri"/>
        <family val="2"/>
        <scheme val="minor"/>
      </rPr>
      <t>recommended that uncertainty, both for activity data and for emissions factors, be analysed for the specific data available rather than using a generic approach.</t>
    </r>
  </si>
  <si>
    <t>Point 65 of external inventory review</t>
  </si>
  <si>
    <t>Accuracey: More specific uncertainty values required</t>
  </si>
  <si>
    <t>3: Energy: Key categories: Manufacture of solid fuels and other energy industries</t>
  </si>
  <si>
    <r>
      <t xml:space="preserve">Combustion-related emissions from the manufacture of synthetic fuels from coal and natural gas are accounted for under this category in the NIR. However, the 2006 IPCC Guidelines provide for a range of other emissions sources to be included in this category – specifically “secondary and tertiary products from solid fuels” including production of charcoal, metallurgical coke and manufacture of coal briquettes and other basic coal products. In addition, it should also include emissions from on-site energy transformation for consumption mainly by plants involved in these processes, including autoproduction of electricity and/or heat. The NIR states that "Emissions from charcoal production were not estimated in this category due to a lack of data on fuel use in charcoal production plants, therefore it was assumed that consumption was included under manufacturing and industries (1.A.2)”. </t>
    </r>
    <r>
      <rPr>
        <sz val="10"/>
        <color rgb="FFFF0000"/>
        <rFont val="Calibri"/>
        <family val="2"/>
        <scheme val="minor"/>
      </rPr>
      <t>The NIR does not seem to include combustion emissions from the manufacture of metallurgical coke in this category, and it is not clearly indicated in the NIR which category contains these emissions. It is recommended that in preparation for the next inventory, a thorough assessment of which emissions should be included in this category is conducted, including combustion emissions from the manufacture of metallurgical coke</t>
    </r>
    <r>
      <rPr>
        <sz val="10"/>
        <color theme="1"/>
        <rFont val="Calibri"/>
        <family val="2"/>
        <scheme val="minor"/>
      </rPr>
      <t xml:space="preserve"> (emissions from coke manufacture are mentioned in relation category 2.C.1, with a reference to p.4.9 of the 2006 IPCC Guidelines – the latter clearly states that even though the methodologies are described in that section, energy emissions for the manufacture of coke should be reported under 1.A.1.c). Presumably with the implementation of the GHG reporting regulations, both emitters will be required to report on emissions.</t>
    </r>
  </si>
  <si>
    <t>Point 66 of external inventory review</t>
  </si>
  <si>
    <t>Completeness: Not all emissions included in this section</t>
  </si>
  <si>
    <r>
      <t xml:space="preserve">Emissions data has been provided directly by the two companies (one private, one state-owned) which manufacture synthetic fuels in South Africa, and no further data is provided, except that a) one of these companies is no longer providing emissions data, and b) that a Tier 3 mass balance approach is used by the remaining company to estimate emissions. In terms of completeness, other than the missing subcategories, CH4 and N2O are not reported for one of the emitters (the one currently not providing data). Because no additional data (other than emissions) has been reported, and because there is no detail provided on either gathering of activity data, the activity data itself, or on the methodologies used in estimating emissions, it is not possible to comment further on the methodology used, methods used to gather activity data, emissions factors used or the uncertainty of either the emissions factors or the activity data. It is recommended these should be described in detail in the NIR. In addition to this, there are no publicly available sources against which to make comparisons other than the data available through the Carbon Disclosure Project, which is aggregated on a national level per company, and probably includes emissions classified under 1.A.1.b. At least one of the two companies utilizes on-site generation at considerable scale powered by coal and gas, but it is not clear whether the emissions from on-site generation are included in this category, or whether these are included as part of the autogeneration emissions included in 1.A.1.a, or both. </t>
    </r>
    <r>
      <rPr>
        <sz val="10"/>
        <color rgb="FFFF0000"/>
        <rFont val="Calibri"/>
        <family val="2"/>
        <scheme val="minor"/>
      </rPr>
      <t>The lack of data makes it impossible to assess whether there has been double-counting of emissions data. It is recommended that companies be required to report facility-level data, with relevant methodologies and activity data. Without more details, it is not possible to tell whether IPCC good practice guidance has been followed, or to assess the uncertainty of the emissions estimate.</t>
    </r>
    <r>
      <rPr>
        <sz val="10"/>
        <color theme="1"/>
        <rFont val="Calibri"/>
        <family val="2"/>
        <scheme val="minor"/>
      </rPr>
      <t xml:space="preserve"> Given the size of this category, a proper uncertainty analysis should be carried out, and sufficient data provided to do so. The previous inventory review made the same recommendations regarding the “clear disaggregation of source data”.</t>
    </r>
  </si>
  <si>
    <t>Point 67 of external inventory review</t>
  </si>
  <si>
    <t>Transparency: More detail required;
Accuracey: Clear disaggregation of sources required</t>
  </si>
  <si>
    <r>
      <rPr>
        <sz val="10"/>
        <color rgb="FFFF0000"/>
        <rFont val="Calibri"/>
        <family val="2"/>
        <scheme val="minor"/>
      </rPr>
      <t>The NIR states in “Table 3.2: Summary of the change in emissions from the Energy sector between 2000 and 2015.” that “1.A.1.c Manufacture of solid fuels” for the year 2000 is 30 571 Gg CO2e. It should be 30 572 Gg CO2e.</t>
    </r>
    <r>
      <rPr>
        <sz val="10"/>
        <color theme="1"/>
        <rFont val="Calibri"/>
        <family val="2"/>
        <scheme val="minor"/>
      </rPr>
      <t xml:space="preserve"> (This is likely an error created by rounding off before making the final calculation).</t>
    </r>
  </si>
  <si>
    <t>Point 68 of external inventory review</t>
  </si>
  <si>
    <t>LS: Corrected in the NIR</t>
  </si>
  <si>
    <t>3: Energy: Key categories: Manufacturing industries and construction</t>
  </si>
  <si>
    <r>
      <t xml:space="preserve">Manufacturing Industries and Construction contributes 42 866.92 Gg CO2e, or 6.3% of South Africa’s 2015 inventory and 10% of Energy sector emissions. Within this sub-sector 73% of emissions are associated with Solid Fuels, 17% with Liquid Fuels and 10% with Gaseous Fuels. There is a </t>
    </r>
    <r>
      <rPr>
        <sz val="10"/>
        <color rgb="FFFF0000"/>
        <rFont val="Calibri"/>
        <family val="2"/>
        <scheme val="minor"/>
      </rPr>
      <t>discrepancy between the values reported in the NIR Tables B.1 and B.2 in Appendix 1.B and the underlying data in the CRF table for the breakdown of CO2e associated with solid, liquid and gaseous fuels for this sub-sector</t>
    </r>
    <r>
      <rPr>
        <sz val="10"/>
        <color theme="1"/>
        <rFont val="Calibri"/>
        <family val="2"/>
        <scheme val="minor"/>
      </rPr>
      <t>.</t>
    </r>
  </si>
  <si>
    <t>Point 69 of external inventory review</t>
  </si>
  <si>
    <t>LS: This will be corrected once all data is finalised and key category analysis is rerun.</t>
  </si>
  <si>
    <r>
      <rPr>
        <sz val="10"/>
        <color rgb="FFFF0000"/>
        <rFont val="Calibri"/>
        <family val="2"/>
        <scheme val="minor"/>
      </rPr>
      <t>There is no indication of sources excluded (also raised as an observation limiting the assessment of completeness in Independent Reviews of the 2010 and 2012 NIRs). The reviewers also noted the following: a) anthracite coal is included in the DoE Energy Balance but not in the NIR calculations and b) the DoE Energy Balance indicates no coal is combusted in the Food and Tobacco and Paper and Pulp sectors.</t>
    </r>
    <r>
      <rPr>
        <sz val="10"/>
        <color theme="1"/>
        <rFont val="Calibri"/>
        <family val="2"/>
        <scheme val="minor"/>
      </rPr>
      <t xml:space="preserve"> However, in the case of the sugar (Mashoko, Mbohwa, &amp; Thomas, 2013) and paper and pulp industries (Royal HaskoningDHV, 2013), for example, coal is used for CHP when there is inadequate bagasse and as a dedicated feedstock. Further, the Independent Reviewer found that it is not clear how much each of the sectors contribute to the total for Manufacturing Industries and Construction (the DoE Energy Balance provides a detailed breakdown of sectors including: Iron and Steel, Chemical and Petrochemical, Memo: Feedst. Use In Petchem. Ind., Non-Ferrous Metals, Non-Metallic Minerals, Transport Equipment, Machinery, Mining and Quarrying, Food and Tobacco, Paper Pulp and Print, Wood and Wood Products, Construction, Textile and Leather, and Non-specified (Industry). </t>
    </r>
    <r>
      <rPr>
        <sz val="10"/>
        <color rgb="FFFF0000"/>
        <rFont val="Calibri"/>
        <family val="2"/>
        <scheme val="minor"/>
      </rPr>
      <t xml:space="preserve">This Review recommends that: a) the Party indicate why Anthracite coal is not included in the inventory; b) the use of coal in the Food and Tobacco (particularly the sugar production industry) and the Paper and Pulp sectors be investigated and if no coal is consumed in a particular year, due to having adequate bagasse, that this be noted; and c) that contributions from sectors, disaggregated as per the DoE Energy Balance, be disclosed. </t>
    </r>
    <r>
      <rPr>
        <sz val="10"/>
        <color theme="1"/>
        <rFont val="Calibri"/>
        <family val="2"/>
        <scheme val="minor"/>
      </rPr>
      <t>Additionally, the Party should undertake a review of boiler capacities (if not already done as part of the implementation of DEA’s Climate Change Mitigation and Air Quality Policies (e.g. as part of registering on the National Atmospheric Emissions Inventory System (NAEIS)).</t>
    </r>
    <r>
      <rPr>
        <sz val="10"/>
        <color rgb="FFFF0000"/>
        <rFont val="Calibri"/>
        <family val="2"/>
        <scheme val="minor"/>
      </rPr>
      <t xml:space="preserve"> It is expected that the implementation of the GHG reporting regulations should enable more complete reporting under this sub-sector. </t>
    </r>
    <r>
      <rPr>
        <sz val="10"/>
        <color theme="1"/>
        <rFont val="Calibri"/>
        <family val="2"/>
        <scheme val="minor"/>
      </rPr>
      <t>Other sources include the Department of Labour and the local boiler production industry (as an example, the University of Stellenbosch was able to obtain aggregate boiler data through John Thomson).</t>
    </r>
  </si>
  <si>
    <t>Point 70 of external inventory review</t>
  </si>
  <si>
    <t>Completeness: Need to indicate what is included;
Consistency: Inconsistencies with DoE data</t>
  </si>
  <si>
    <r>
      <t xml:space="preserve">The </t>
    </r>
    <r>
      <rPr>
        <sz val="10"/>
        <color rgb="FFFF0000"/>
        <rFont val="Calibri"/>
        <family val="2"/>
        <scheme val="minor"/>
      </rPr>
      <t>NIR has improved the reporting of NCVs for different types of fuels. However, NIR Table 3.5. (pg. 89) does not indicate the source of the data</t>
    </r>
    <r>
      <rPr>
        <sz val="10"/>
        <color theme="1"/>
        <rFont val="Calibri"/>
        <family val="2"/>
        <scheme val="minor"/>
      </rPr>
      <t xml:space="preserve">. It is understood that the NCVs are those used in the DoE Energy Balance (except in the case of the Eskom-specific NCV) however this could not be confirmed through a review of available DoE Energy Balance data. Additionally, the NIR indicates that NCVs were provided by the SAPIA. The 2012 NIR indicated that NCVs for coal associated with electricity generation were "estimated by the national utility". It is not clear if these have been used for the conversion of coal to energy in this sub-category. Further, the NIR notes that a country-specific emission factor for CO2 for sub-bituminous coal was applied. For all other fuels the 2006 IPCC Guidelines’ default emission factors were used. However, </t>
    </r>
    <r>
      <rPr>
        <sz val="10"/>
        <color rgb="FFFF0000"/>
        <rFont val="Calibri"/>
        <family val="2"/>
        <scheme val="minor"/>
      </rPr>
      <t>the NIR (Table 3.6) mentions a country-specific emission factor for natural gas (48 000 compared to 56 100). It is not clear why this was not applied. The Party should clarify the source of NCVs in Table 3.5 particularly for non-liquid fuels, clarify why the country-specific emission factor for gas has not been applied and work with DoE to develop country specific fuel NCVs.</t>
    </r>
  </si>
  <si>
    <t>Point 72 of external inventory review</t>
  </si>
  <si>
    <t>Transparency: Provide data sources;
Accuracey: Possible error with EF</t>
  </si>
  <si>
    <t>LS: Reference for table 3.5 has been added in the NIR. EF for natural gas has been corrected to the CS factor.</t>
  </si>
  <si>
    <r>
      <t xml:space="preserve">A Tier 1 method is used for Manufacturing Industries and Construction. As a Key Category the Party should adopt a Tier 2 or 3 methodology. The NIR recognized this and indicated that “in future, facility-level data has to be sourced and country-specific emission factors need to be developed in order to move towards a Tier 2 methodology.” This commitment was also made in the 2012 NIR. This Review confirms that facility level data is required, and country-specific emission factors should be developed. It is expected that implementation of the GHG reporting regulations will contribute in this regard. </t>
    </r>
    <r>
      <rPr>
        <sz val="10"/>
        <color rgb="FFFF0000"/>
        <rFont val="Calibri"/>
        <family val="2"/>
        <scheme val="minor"/>
      </rPr>
      <t>The Party should refer to the regulations and the expected benefits that will arise regarding GHG emissions from Manufacturing Industries and Construction.</t>
    </r>
  </si>
  <si>
    <t>Point 73 of external inventory review</t>
  </si>
  <si>
    <t>Transparency: Add more detail into report</t>
  </si>
  <si>
    <t>LS: Reference to GHG regaultion was added to the NIR.</t>
  </si>
  <si>
    <r>
      <t xml:space="preserve">The CRF tables inventory draws from the DoE Energy Digest from 2000 to 2007; the SAMI report (via SAPIA) from 2008 - 2010 extrapolated to 2012; and the DoE Energy Balance for 2013 to 2014 and then extrapolated for 2015 (as the 2015 Energy Balance was not available at the time of calculation). The change to the DoE Energy Balance is cited as being due to staff turnover and no documentation to enable the same approach as undertaken for the 2012 NIR. The NIR notes that emissions from this category have increased by 13 655 GgCO2e (46.7%) between 2012 and 2015, "mainly due to a change in the activity data source" and that "the discrepancies in the data sources will be investigated further before the next submission." The QA process has identified significant changes and noted these. The issues logged through this process have not been resolved. The commitment to investigate the reason for significant differences is appropriate. However, this </t>
    </r>
    <r>
      <rPr>
        <sz val="10"/>
        <color rgb="FFFF0000"/>
        <rFont val="Calibri"/>
        <family val="2"/>
        <scheme val="minor"/>
      </rPr>
      <t xml:space="preserve">Review also recommends that data should be updated with 2015 energy balance data (now available) </t>
    </r>
    <r>
      <rPr>
        <sz val="10"/>
        <color theme="1"/>
        <rFont val="Calibri"/>
        <family val="2"/>
        <scheme val="minor"/>
      </rPr>
      <t xml:space="preserve">as the 2015 data is 15% higher than 2014 mostly due to diesel being 18% higher than the currently applied 2014 figures (94% of this change is associated with the mining and quarrying sector). Additionally, </t>
    </r>
    <r>
      <rPr>
        <sz val="10"/>
        <color rgb="FFFF0000"/>
        <rFont val="Calibri"/>
        <family val="2"/>
        <scheme val="minor"/>
      </rPr>
      <t>no values for bitumen and LPG could be found in the DoE Energy Balance while these are reported in the NIR.</t>
    </r>
    <r>
      <rPr>
        <sz val="10"/>
        <color theme="1"/>
        <rFont val="Calibri"/>
        <family val="2"/>
        <scheme val="minor"/>
      </rPr>
      <t xml:space="preserve"> Further, the </t>
    </r>
    <r>
      <rPr>
        <sz val="10"/>
        <color rgb="FFFF0000"/>
        <rFont val="Calibri"/>
        <family val="2"/>
        <scheme val="minor"/>
      </rPr>
      <t>NIR reports sub-bituminous coal but the source is classified as bituminous in the DoE Energy Balance</t>
    </r>
    <r>
      <rPr>
        <sz val="10"/>
        <color theme="1"/>
        <rFont val="Calibri"/>
        <family val="2"/>
        <scheme val="minor"/>
      </rPr>
      <t xml:space="preserve"> (this is further discussed above under 1.A.1.a). </t>
    </r>
    <r>
      <rPr>
        <sz val="10"/>
        <color rgb="FFFF0000"/>
        <rFont val="Calibri"/>
        <family val="2"/>
        <scheme val="minor"/>
      </rPr>
      <t>This Review recommends the following: a) the preferred method for sourcing and analysing source data should be documented; b) sources of data not in the energy balance should be disclosed (bitumen, LPG); and c) the discrepancy between classification of coal in the NIR (sub-bituminous) and the DoE Energy Balance (bituminous) should be discussed.</t>
    </r>
    <r>
      <rPr>
        <sz val="10"/>
        <color theme="1"/>
        <rFont val="Calibri"/>
        <family val="2"/>
        <scheme val="minor"/>
      </rPr>
      <t xml:space="preserve"> The reason for the increase in diesel (where mining and quarrying represents 94% of the recorded consumption) could be due to mining having to take place deeper and farther away from processing plants: "South African miners are having to go deeper in ageing shafts to access additional ore in a country that’s been mined commercially for over a century." (Bloomberg, 2017). Further work should be undertaken to interrogate this.</t>
    </r>
  </si>
  <si>
    <t>Point 74 of external inventory review</t>
  </si>
  <si>
    <t>Accuracey: Update with new 2015 data;
Transparency: Provided source data documentation</t>
  </si>
  <si>
    <t>LS: Need to clarify the classification of butuminous and subituminous coal. CHECK WITH PHINDILE. Agree - not sure where Bitumin and LPG data between 2000 - 2012 comes from. Used energy balance data for 2013-2015. 2015 energy balance data has been incorportaed.</t>
  </si>
  <si>
    <r>
      <t>The NIR conducts an uncertainty analysis that utilizes uncertainty factors in line with the ranges included in the 2006 IPCC Guidelines, however no information is provided to explain the values used in the uncertainty analysis. It is</t>
    </r>
    <r>
      <rPr>
        <sz val="10"/>
        <color rgb="FFFF0000"/>
        <rFont val="Calibri"/>
        <family val="2"/>
        <scheme val="minor"/>
      </rPr>
      <t xml:space="preserve"> recommended that additional explanation of the chosen uncertainty parameters be given.</t>
    </r>
  </si>
  <si>
    <t>Point 76 of external inventory review</t>
  </si>
  <si>
    <t>Transparency: More detailed explanation</t>
  </si>
  <si>
    <r>
      <t xml:space="preserve">Regarding improvements, the NIR calls for the gathering of facility-level data and relying less on DoE Energy Balances. It is expected that the mandatory GHG reporting requirements will generate improved data that will enable GHG emissions calculations. </t>
    </r>
    <r>
      <rPr>
        <sz val="10"/>
        <color rgb="FFFF0000"/>
        <rFont val="Calibri"/>
        <family val="2"/>
        <scheme val="minor"/>
      </rPr>
      <t xml:space="preserve">The Party should make reference to the proposed regulations and the expected benefits that will arise with regard to GHG emissions from Manufacturing Industries and Construction. </t>
    </r>
    <r>
      <rPr>
        <sz val="10"/>
        <color theme="1"/>
        <rFont val="Calibri"/>
        <family val="2"/>
        <scheme val="minor"/>
      </rPr>
      <t xml:space="preserve">Any challenges associated with this process should be noted to give an indication of when and to what extent the company reported information will result in improvements in the national inventory. Additionally, </t>
    </r>
    <r>
      <rPr>
        <sz val="10"/>
        <color rgb="FFFF0000"/>
        <rFont val="Calibri"/>
        <family val="2"/>
        <scheme val="minor"/>
      </rPr>
      <t xml:space="preserve">data should be compared to sample data. </t>
    </r>
    <r>
      <rPr>
        <sz val="10"/>
        <color theme="1"/>
        <rFont val="Calibri"/>
        <family val="2"/>
        <scheme val="minor"/>
      </rPr>
      <t>For example, the National Cleaner Production Centre (NCPC) has detailed information on industrial energy consumption. The Party should engage with the NCPC to see what information, and in what form, could be made available (noting that there are confidentially concerns).</t>
    </r>
  </si>
  <si>
    <t>Point 77 of external inventory review</t>
  </si>
  <si>
    <t>Transparency: Provide more detailed explanation</t>
  </si>
  <si>
    <t>LS: Reference has been made to GHG regulation, but further details of its ipmacts will be included in the next inventory.</t>
  </si>
  <si>
    <r>
      <t xml:space="preserve">The new QA/QC procedures included an assessment of source data relative to what has been included in the inventory. The outcomes with respect to the Excel spreadsheet are clearly defined (the combined spreadsheet now includes emission factors, input data, trend lines, conditional formatting to show significant recalculations, and an effective system for managing QA issues logged). This represents a significant improvement. However, issues logged have largely not been addressed and the outcomes of the actual process with respect to the NIR inputs and results are not clearly defined. It appears that one expert (LS) conducted internal QA/QC across all areas. It is not clear that this individual has appropriate expertise to cover all areas; especially given that the assumed expert is listed as an author of the AFOLU sector. Additionally, this Review observes the following a) stand out data points have not been noted. Examples include: 2013 vs 2012 and 2014 vs 2013 heavy fuel oil, 2013 vs 2012 gas/diesel oil, 2013 vs 2012 sub-bituminous coal, and 2013 vs 2012 natural gas activity data; b) the country-specific emission factors cannot be checked due to a lack of raw data; and c) activity data for original sources cannot be traced back as DoE does not have this information publicly available. This Review </t>
    </r>
    <r>
      <rPr>
        <sz val="10"/>
        <color rgb="FFFF0000"/>
        <rFont val="Calibri"/>
        <family val="2"/>
        <scheme val="minor"/>
      </rPr>
      <t>recommends the following: a) the expertise of the internal QA/QA experts should be described to assess their appropriateness; all issue logs should also be addressed or a commitment made to address these as part of future inventories; and b) the Party should comment on the completeness of the data and issues relating to confidentiality or make a commitment to interrogate this aspect further in subsequent inventories.</t>
    </r>
  </si>
  <si>
    <t>Point 78 of external inventory review</t>
  </si>
  <si>
    <t>Quality control process</t>
  </si>
  <si>
    <t>LS: Agreed. LS did not undertake a full QA/QC on the calculation files due to lack of expertise in the area, however just conducted a basic overall check. Due to a lack of capacity at the time of compiling the inventory QA/QC was not completed. The QA/QC plan was developed while the inventory was being developed so was not fully operational. Improved procedures will be followed in the next inventory. Reviewers expertise will be listed as part of the compilation team details in each sector calculation file.</t>
  </si>
  <si>
    <r>
      <t xml:space="preserve">GHG emissions from Manufacturing Industries and Construction decreased by 31% in 2011 compared to 2010 (all other year on year changes are below 8%). </t>
    </r>
    <r>
      <rPr>
        <sz val="10"/>
        <color rgb="FFFF0000"/>
        <rFont val="Calibri"/>
        <family val="2"/>
        <scheme val="minor"/>
      </rPr>
      <t xml:space="preserve">The reason for this change is not provided. </t>
    </r>
    <r>
      <rPr>
        <sz val="10"/>
        <color theme="1"/>
        <rFont val="Calibri"/>
        <family val="2"/>
        <scheme val="minor"/>
      </rPr>
      <t>The Party should engage with industry to better understand the reason for changes. It is expected that the work that has informed domestic GHG emission mitigation policy will provide some indication of the changes. Furthermore, reporting requirements, as per the non-legislated carbon budget process should improve the ability of the Party to explain changes in the future.</t>
    </r>
  </si>
  <si>
    <t>Point 79 of external inventory review</t>
  </si>
  <si>
    <t>Transparency: More detail explanation required</t>
  </si>
  <si>
    <r>
      <t>The NIR states that GHG emissions included in the Manufacturing Industries and Construction sub-category are mainly from fuel combusted for heating purposes. Fuels used as feedstock for other non-energy use of fuels are accounted for under IPPU.</t>
    </r>
    <r>
      <rPr>
        <sz val="10"/>
        <color rgb="FFFF0000"/>
        <rFont val="Calibri"/>
        <family val="2"/>
        <scheme val="minor"/>
      </rPr>
      <t xml:space="preserve"> The Independent Reviewer identified a significant risk of double accounting of energy used for Iron and Steel Production, since the Iron and Steel Production subsector within IPPU in the NIR states that process emissions for iron and steel emissions are not included under IPPU, whilst energy emissions are.</t>
    </r>
    <r>
      <rPr>
        <sz val="10"/>
        <color theme="1"/>
        <rFont val="Calibri"/>
        <family val="2"/>
        <scheme val="minor"/>
      </rPr>
      <t xml:space="preserve"> Examination of the Iron and Steel Production sub-sector confirms this through the statement that ‘the separation between energy and process emissions emanating from the use of coke was not done. This was due to lack of disaggregated information on coke consumption. Hence, energy related emission from Iron and Steel Production are included in this source category.’ It is understood that the coal consumption used for feedstock purposes in Iron and Steel Production is excluded from coal consumption for this category and as such the risk of double counting is reduced but this is not clear. </t>
    </r>
    <r>
      <rPr>
        <sz val="10"/>
        <color rgb="FFFF0000"/>
        <rFont val="Calibri"/>
        <family val="2"/>
        <scheme val="minor"/>
      </rPr>
      <t>It is recommended that further clarification be provided to make the NIR more transparent.</t>
    </r>
  </si>
  <si>
    <t>Point 80 of external inventory review</t>
  </si>
  <si>
    <r>
      <t xml:space="preserve">There are significant changes over the time series. These are attributed to being forced to use the DoE Energy Balance as opposed to the SAMI report due to key staff leaving and a lack of documentation. </t>
    </r>
    <r>
      <rPr>
        <sz val="10"/>
        <color rgb="FFFF0000"/>
        <rFont val="Calibri"/>
        <family val="2"/>
        <scheme val="minor"/>
      </rPr>
      <t xml:space="preserve">The previous NIR included a sub-section titled "overview of shares and trends in emissions" for this key category. Efforts were made to understand changes given changes in value addition in the construction sector. No such analysis has been conducted as part of the current NIR. </t>
    </r>
    <r>
      <rPr>
        <sz val="10"/>
        <color theme="1"/>
        <rFont val="Calibri"/>
        <family val="2"/>
        <scheme val="minor"/>
      </rPr>
      <t>The lack of insight regarding the reason for the significant changes is unfortunate and understandable but the Party should make clear the extent of these changes. For example, heavy fuel oil increases by 11352% between 2012 and 2015 using the new source. Other changes are less extreme but still significant. Of concern are changes in larger sources such as sub-bituminous coal (27%), natural gas (79%) and diesel (264%). The Party should look at economic trends to try and understand the significant decrease in emissions in 2011 and 2012. An initial review based on production and Value Addition of the industrial sector (source: DTI) does not show changes that correspond with the changing emissions.</t>
    </r>
  </si>
  <si>
    <t>Point 81 of external inventory review</t>
  </si>
  <si>
    <t>Transparency: Provide more explanation</t>
  </si>
  <si>
    <t>LS: Look into including the section "overview of shares and trends in emissions " under each category or provide more detail under "Emissions" in each main category.</t>
  </si>
  <si>
    <t>3: Energy: Key categories: Road transport</t>
  </si>
  <si>
    <r>
      <t xml:space="preserve">SAPIA annual reports were the main sources of activity data for the transport sector to 2012 and the DoE Energy Balance as the source for 2013 to 2014 and extrapolated to 2015. For the period up to 2012, fuels are allocated to demand side users based on a 2008 study by SAPIA (i.e. the approach is outdated). To improve the allocation assumptions a fuel study (DEA GIZ, 2016) was commissioned as part of the inventory improvement programme accompanying the 2012 NIR but, as noted in the previous Review, the study was not utilised (and no explanation was provided for this). The situation persists in the 2015 NIR. Fuel allocation assumptions associated with the DoE Energy Balance are not publicly available and therefore could not be compared to the data included in the fuel study. The change to the DoE Energy Balance is cited as being due to staff turnover and no documentation to enable the same approach. This is unfortunate given that the 2012 NIR noted that "where possible, the DoE energy balances were used to verify activity data even though they do not provide sufficient information for a proper understanding of fuel consumption." The drawbacks associated with the DoE energy balances noted in the previous NIR have not been mentioned in the 2015 NIR. A useful source of data for comparative purposes is the vehicle parc model for South Africa (Stone et al., 2018). In general, the data corresponds with what is included in the NIR. The Independent Reviewer supports the party's intention to gather and report Vehicle Kilometres Travelled (VKT) in line with IPCC good practice guidance. Further, this </t>
    </r>
    <r>
      <rPr>
        <sz val="10"/>
        <color rgb="FFFF0000"/>
        <rFont val="Calibri"/>
        <family val="2"/>
        <scheme val="minor"/>
      </rPr>
      <t xml:space="preserve">Review recommends: a) the Party should indicate reasons for greater confidence in the DoE Energy Balances or note the nature and extent of the challenges referred to in the previous NIR and engage with the DoE to develop accompanying documentation that explains how the Energy Balances were derived; b) The Party also needs to explain why the Fuel Study commissioned as part of the 2012 NIR does not seem to have been used as part of the 2015 NIR process; c) data should be updated with 2015 energy balance data (e.g. 2015 data for the material categories (petrol and diesel) is 6% higher than the currently applied figures); d) the Party should leverage new studies for comparison purposes and to substantiate any conclusions regarding reasons for changes over time (examples include the DEA Fuel Study (2016) and a vehicle parc model for South Africa (Stone et al., 2018)); and e) comparisons should be made between the DoE Energy Balance data and the SAPIA data. </t>
    </r>
    <r>
      <rPr>
        <sz val="10"/>
        <color theme="1"/>
        <rFont val="Calibri"/>
        <family val="2"/>
        <scheme val="minor"/>
      </rPr>
      <t>It is acknowledged that staff turnover resulted in a loss of skills and institutional knowledge to be able to do this, highlighting the need for better documentation of the methodology.</t>
    </r>
  </si>
  <si>
    <t>Point 83 of external inventory review</t>
  </si>
  <si>
    <t>Accuracey: Need to include data from recent studies</t>
  </si>
  <si>
    <t>LS: Agreed that transport emissions need to include more detail. Need to include Fuel Study data in next inventory. 2015 energy balance data have been incorporated. Draw backs of Doe energy balance data have been added to the NIR.</t>
  </si>
  <si>
    <r>
      <t>The NIR does not split on-road from off-road. The NIR notes that agricultural vehicles on paved roads are also included but this Review finds that biofuels, blended fuels and gas are not accounted for. Further, the extrapolation of 2014 DoE Energy Balance Data presents issues: LPG in 2015 is not included (62 TJ) due to 2014 data being used and ‘Residual fuel’ is included in the DoE Energy Balances but not in the 2015 inventory. Further, DEA (DEA GIZ, 2016) (page 11) found that "that a huge amount of disparity exists in the way that the data sources define sectors and subsectors. The sectoral divisions of consumption, if used by the data owners, are normally driven by in-house requirements. It is therefore not possible to obtain line-for-line matches between, for example, the energy balances and the specific sectors and sub-sectors defined by the IPCC guidelines. This observation has a significant impact on the consumption profiles to be obtained for the various sectors and sub-sectors as per the IPCC reporting". This finding suggests the potential for significant gaps in the inventory. This R</t>
    </r>
    <r>
      <rPr>
        <sz val="10"/>
        <color rgb="FFFF0000"/>
        <rFont val="Calibri"/>
        <family val="2"/>
        <scheme val="minor"/>
      </rPr>
      <t xml:space="preserve">eview recommends a) the Party should update 2015 data using the 2015 DoE Energy Balances; and b) the Party should draw on the fuel study (DEA GIZ, 2016) and comment on use of biofuel and gas in this sub-sector. </t>
    </r>
    <r>
      <rPr>
        <sz val="10"/>
        <color theme="1"/>
        <rFont val="Calibri"/>
        <family val="2"/>
        <scheme val="minor"/>
      </rPr>
      <t>Other, specific recommendations made in the Fuel Study include: a) commission an independent industry fuel use survey (in the event that mandatory GHG regulations do not provide adequate data); b) consider establishing a single independent data custodian for energy and environmental data; c) undertake an initiative to systematically improve cooperation between stakeholders; d) convert all government department reporting systems to conform to a single data classification system; and e) develop clear strategies and procedures to manage the expected increase in data (DEA GIZ, 2016).</t>
    </r>
  </si>
  <si>
    <t>Point 84 of external inventory review</t>
  </si>
  <si>
    <t>LS: 2015 DoE energy balance data incorporated. Fuel study data to be incorportaed into next inventory.</t>
  </si>
  <si>
    <r>
      <rPr>
        <sz val="10"/>
        <color rgb="FFFF0000"/>
        <rFont val="Calibri"/>
        <family val="2"/>
        <scheme val="minor"/>
      </rPr>
      <t>There are significant changes year-on-year due to the shift in source data from SAPIA to the DoE Energy Balances. These changes have not been adequately interrogated and explained.</t>
    </r>
    <r>
      <rPr>
        <sz val="10"/>
        <color theme="1"/>
        <rFont val="Calibri"/>
        <family val="2"/>
        <scheme val="minor"/>
      </rPr>
      <t xml:space="preserve"> Additionally, within the DoE Energy Balance time series (2013 - 2015) there are significant year-on-year changes that should be explained. For example, there is a 21632% decrease in other kerosene and a 199% decrease in Heavy Fuel Oil from 2013 to 2014. The NIR notes that the increase in the contribution from diesel and the associated decline in the contribution from motor gasoline is the result of efficiency and affordability of diesel compared with motor gasoline vehicles. This logic makes sense but there is no data to substantiate this or to help communicate the sense of scale of this transition and whether the changes in fuel consumption are fully the result of this shift. For example, gasoline consumption decreases by 5% between 2012 and 2015 and diesel increases by 52% while the combined consumption of petrol and diesel increased by 16% over this time. The rate of dieselisation does however correspond with Stone et al. (2018) modelling of the South African vehicle parc (see figure 6 in: Stone et al., 2018). In general, </t>
    </r>
    <r>
      <rPr>
        <sz val="10"/>
        <color rgb="FFFF0000"/>
        <rFont val="Calibri"/>
        <family val="2"/>
        <scheme val="minor"/>
      </rPr>
      <t>more effort should be made to analyse changes in drivers of fuel consumption to both check and substantiate any year-on-year changes.</t>
    </r>
  </si>
  <si>
    <t>Point 85 of external inventory review</t>
  </si>
  <si>
    <t>Transparency: Requires more explanation</t>
  </si>
  <si>
    <t>LS: Incorporate more information and detail about drivers into next inventory.</t>
  </si>
  <si>
    <r>
      <t xml:space="preserve">The NIR notes that a Tier 1 methodology is applied. In the previous NIR the Party noted the challenge in using higher tier methodologies due to a lack of data (particularly with regard to vehicle kilometers travelled in addition to fuel consumed). This is mentioned again as part of what is required to improve the inventory. </t>
    </r>
    <r>
      <rPr>
        <sz val="10"/>
        <color rgb="FFFF0000"/>
        <rFont val="Calibri"/>
        <family val="2"/>
        <scheme val="minor"/>
      </rPr>
      <t>As per the 2010 and 2012 Reviews, the Independent Reviewer recommends that as this is a key category, that further work is done to move toward the use of a higher tier emissions estimation methodology. If this is not appropriate (given the data challenges noted in the NIR) then additional explanation is needed to justify not investing in collecting the additional data.</t>
    </r>
    <r>
      <rPr>
        <sz val="10"/>
        <color theme="1"/>
        <rFont val="Calibri"/>
        <family val="2"/>
        <scheme val="minor"/>
      </rPr>
      <t xml:space="preserve"> Further, the Party should mandate relevant departments to conduct more physical measurements and direct field survey work to improve activity data of this key category.</t>
    </r>
  </si>
  <si>
    <t>Point 86 of external inventory review</t>
  </si>
  <si>
    <t>Accuracey: More data and higher tier level methodology required</t>
  </si>
  <si>
    <t>Add to future improvement list</t>
  </si>
  <si>
    <r>
      <t xml:space="preserve">In the 2012 NIR, the NCVs used to convert litres to terajoules for fuel used in the transport sector were sourced from the DoE (based on 2009 data). </t>
    </r>
    <r>
      <rPr>
        <sz val="10"/>
        <color rgb="FFFF0000"/>
        <rFont val="Calibri"/>
        <family val="2"/>
        <scheme val="minor"/>
      </rPr>
      <t xml:space="preserve">Table 3.6 indicates that NCVs were sourced from SAPIA. It is not clear why a new approach has been adopted. Default emissions factors were used to convert activity data into GHG emissions. The emissions factors for CH4 and N2O in the calculation sheets differ to what is reported in the NIR. The emission factors in the calculation sheet match the IPCC default factors (Table 3.2.2.). The emission factors applied in the calculation sheets are correct; however, the reference to Table 3.6 in the NIR is not appropriate as this table includes emission factors associated with stationary combustion only. </t>
    </r>
    <r>
      <rPr>
        <sz val="10"/>
        <color theme="1"/>
        <rFont val="Calibri"/>
        <family val="2"/>
        <scheme val="minor"/>
      </rPr>
      <t>An additional table for mobile combustion should be included in the report. Additionally, this Review recommends that the Party should indicate if the change in source of NCVs has resulted in an improvement and, if so, to indicate the nature and extent of this improvement; and take efforts to develop country specific emission factors.</t>
    </r>
  </si>
  <si>
    <t>Point 87 of external inventory review</t>
  </si>
  <si>
    <t>Accuracey and consistency: Inconsistencies in NCV values. Possible error</t>
  </si>
  <si>
    <t>LS: Reason for changing NCV needs to be explained (if it has changed). Corrected the reference to the EF in the NIR.</t>
  </si>
  <si>
    <r>
      <t xml:space="preserve">The Fuel Study noted that the quality of data is relatively low in South Africa, with quality data limited to a sub-set of fuel carriers and industry sub-sectors (DEA GIZ, 2016). The study also noted that a considerable level of uncertainty surrounds each source, at least in one or other aspect. The inventory has conducted uncertainty analysis on emissions from Road Transportation using a 5% uncertainty factor, as prescribed by the IPCC, for the CO2, CH4 and N2O uncertainty estimate for activity data. A 2% uncertainty factor was used for the CO2 emissions factor uncertainty estimate, 9% for CH4 and 72% for N2O. However, the 2006 IPCC Guidelines indicates that the CO2 emission factors should be within a range of ± 5 percent, and that considerable uncertainty is inherent in the computation of CO2 based on the uncertainties in activity data discussed below. For Tier 1, the uncertainty of the CH4 emission factor may range between -57 and +100 percent. The uncertainty of the N2O emission factor may range between -70 and +150 percent. No explanation has been provided in the NIR for the justification of the uncertainty percentages. Potential sources of uncertainty are indicated (e.g. fleet age, maintenance patterns, etc) but the party does not contextualise these and provide a sense of the extent to which these factors have a role to play in this key category. </t>
    </r>
    <r>
      <rPr>
        <sz val="10"/>
        <color rgb="FFFF0000"/>
        <rFont val="Calibri"/>
        <family val="2"/>
        <scheme val="minor"/>
      </rPr>
      <t>The generic description thus adds limited value in helping to understand the levels of uncertainty. It is recommended that a more detailed description of the uncertainty process is provided, including justification for the choice of the percentages based on the quality of the activity data and emission factors. This is particularly important given the Fuel Study’s findings.</t>
    </r>
  </si>
  <si>
    <t>Point 88 of external inventory review</t>
  </si>
  <si>
    <t>Accuracey: Incorporate recent findings into ucertainty data;
Transparency: More ino on uncertainty data required.</t>
  </si>
  <si>
    <r>
      <t xml:space="preserve">IPCC good practice guidance has not been followed with respect to the methodology, source data and emission factors. No mention is made of fuel tourism or fuel smuggling which, in the case of Zimbabwe in particular, could have had an impact over the time series. The 2012 NIR noted the need to include the ability to compare emission estimates using fuel consumption and kilometres travelled (based on travel data) and to develop local emission factors. This comment has been repeated in the 2015 NIR. Commitments to improve the NIR should be accompanied by a timeframe or indication of prioritisation in order to avoid making the same commitments with each iteration of the NIR without implementing the proposed changes. </t>
    </r>
    <r>
      <rPr>
        <sz val="10"/>
        <color rgb="FFFF0000"/>
        <rFont val="Calibri"/>
        <family val="2"/>
        <scheme val="minor"/>
      </rPr>
      <t xml:space="preserve">The Independent Reviewer recommends that as this is a key category, that further work is done to move toward the use of a higher tier emissions estimation methodology </t>
    </r>
    <r>
      <rPr>
        <sz val="10"/>
        <color theme="1"/>
        <rFont val="Calibri"/>
        <family val="2"/>
        <scheme val="minor"/>
      </rPr>
      <t>(this recommendation was also made by the Independent Reviewers of the 2010 submission).</t>
    </r>
  </si>
  <si>
    <t>Point 89 of external inventory review</t>
  </si>
  <si>
    <t>LS: Comments and recommendations from the review have been included in the front of each sector calculation file to ensure that the comments get dealt with in the next inventory cycle.</t>
  </si>
  <si>
    <r>
      <rPr>
        <sz val="10"/>
        <color rgb="FFFF0000"/>
        <rFont val="Calibri"/>
        <family val="2"/>
        <scheme val="minor"/>
      </rPr>
      <t xml:space="preserve">There are more systemic challenges associated with liquid fuels data that the Party should consider and address. </t>
    </r>
    <r>
      <rPr>
        <sz val="10"/>
        <color theme="1"/>
        <rFont val="Calibri"/>
        <family val="2"/>
        <scheme val="minor"/>
      </rPr>
      <t>The data published by DoE is collected by survey of the oil majors and follows the data model and methodology inherited from Caltex (Now Chevron) on behalf of SAPIA and from 2008 – 2010 SAPIA itself. Metadata has not at any time been published with this data in any era, whoever was the custodian, and we do not know exactly how the disaggregations relate to physical reality and how this may have changed over time. This is a source of uncertainty (Stone, 2018). Furthermore, the number of new, large wholesalers has grown markedly in recent years. These companies are not surveyed. Anecdotally they number at least 15 and some may be importing refined product that does not appear on the surveys, mostly overland via Mozambique.</t>
    </r>
  </si>
  <si>
    <t>Point 91 of external inventory review</t>
  </si>
  <si>
    <t>Suggested improvements or aspects to consider</t>
  </si>
  <si>
    <r>
      <t xml:space="preserve">Eskom has consumed large volumes of diesel in its peaking plants particularly in the years 2012 to 2015. Stone (2018) found that, when correcting the diesel volumes sold in the respective regions for Eskom generation, only part of this diesel used by Eskom was recorded as sold in the respective region by the DoE surveys because total diesel appears implausibly low or even negative in 2013 for Mossel Bay. It appears as if some of the wholesaler displacement mentioned above pertains to the very large volumes of diesel purchased by Eskom (in Cape Town specifically). This is a large source of uncertainty for the years 2012 to 2015. The DoE confirmed that the Eskom consumption is in fact within the disaggregate data despite the energy balances implying that this is not the case. Given these challenges Stone (2018) suggests moving away from a fuel sales approach in the GHG inventory to a model supported approach sense checked against fuel sales. Drawing from the observations of Stone (2018) and Stone et al. (2018) this </t>
    </r>
    <r>
      <rPr>
        <sz val="10"/>
        <color rgb="FFFF0000"/>
        <rFont val="Calibri"/>
        <family val="2"/>
        <scheme val="minor"/>
      </rPr>
      <t xml:space="preserve">Independent Review suggests the Party undertake statistical reform with respect to liquid fuel data (particularly in the road transport sector). This requires that metadata be produced, attached to statistics and reviewed independently, that surveys be extended to all new wholesalers, and that end users be surveyed. </t>
    </r>
    <r>
      <rPr>
        <sz val="10"/>
        <color theme="1"/>
        <rFont val="Calibri"/>
        <family val="2"/>
        <scheme val="minor"/>
      </rPr>
      <t>Until this point it will be difficult to conclude that liquid fuel data, particularly diesel, is complete and robust. The Party has already invested significantly in this statistical infrastructure but more is required. The private sector also needs to contribute to this investment.</t>
    </r>
  </si>
  <si>
    <t>Point 92 of external inventory review</t>
  </si>
  <si>
    <t>Suggested improvements or aspects to consider in future</t>
  </si>
  <si>
    <t>3: Energy: Key categories: Other sectors</t>
  </si>
  <si>
    <r>
      <t xml:space="preserve">This key category reports emissions from coal use in the residential sector only. </t>
    </r>
    <r>
      <rPr>
        <sz val="10"/>
        <color rgb="FFFF0000"/>
        <rFont val="Calibri"/>
        <family val="2"/>
        <scheme val="minor"/>
      </rPr>
      <t>The time series and the data are complete given the approach which was used to estimate these emissions, but as the discussion below indicates, the approach described in the NIR is not a reliable basis on which to estimate emissions in this category.</t>
    </r>
    <r>
      <rPr>
        <sz val="10"/>
        <color theme="1"/>
        <rFont val="Calibri"/>
        <family val="2"/>
        <scheme val="minor"/>
      </rPr>
      <t xml:space="preserve"> “Solid fuels” is a misnomer, since this should include various forms of biofuels such as firewood and charcoal, but the underlying data indicate that this category contains emissions only from sub-bituminous coal. Emissions associated with residential sub-bituminous coal use increased by 563% between 2000 and 2015, while emissions from liquid fuel consumption fell over the same period (LPG by 74%, other kerosene by 60%, and residual fuel oil by 63%). The NIR does not attempt to explain these changes in any way. During this period, electrification of households increased significantly – according to Statistics South Africa’s (Stats SA) Household Survey data, the grid electrification rate (% households connected to the grid) rose from 77.1% in 2002 to 85.5% in 2015. One might expect a corresponding drop in the use of other fuel sources in households, which seems to be indicated by the Household Survey – the 2015 Survey indicates that the % of households using coal for cooking dropped during this period from 3% in 2002 to 0.5% in 2015. The share of households using coal for heating dropped from 5.3% in 2002 to 1.5% in 2015. The same decline can be observed for other non-electric fuel sources. </t>
    </r>
    <r>
      <rPr>
        <sz val="10"/>
        <color rgb="FFFF0000"/>
        <rFont val="Calibri"/>
        <family val="2"/>
        <scheme val="minor"/>
      </rPr>
      <t>This trend, which is contrary to the trend in emissions from coal use in the Residential sector, suggests at the very least that the basis for estimating emissions should be thoroughly assessed, and especially since this is currently ranked as a key category.</t>
    </r>
  </si>
  <si>
    <t>Point 94 of external inventory review</t>
  </si>
  <si>
    <t>Transparency: More explanation of drivers required;
Improvement suggestion</t>
  </si>
  <si>
    <r>
      <rPr>
        <sz val="10"/>
        <color rgb="FFFF0000"/>
        <rFont val="Calibri"/>
        <family val="2"/>
        <scheme val="minor"/>
      </rPr>
      <t xml:space="preserve">The NIR reports that a Tier 1 emissions factor was used for this category – a sub-bituminous coal emissions factor – but the underlying data indicates that the same Tier 2 emissions factor was used as for the power sector. It is recommended that this is either clarified or corrected in the NIR </t>
    </r>
    <r>
      <rPr>
        <sz val="10"/>
        <color theme="1"/>
        <rFont val="Calibri"/>
        <family val="2"/>
        <scheme val="minor"/>
      </rPr>
      <t>– if a Tier 2 emissions factor is used, then an explanation as to how this emissions factor was arrived at needs to be included in the NIR. On the other hand, if a Tier 1 emissions factor is used instead (and the emissions recalculated) then the NIR should explain why a Tier 1 emissions factor for sub-bituminous coal was used, based on a clear description of the type of coal used in households in South Africa. It is recommended that a Tier 2 emissions factor is used for estimating emissions in this category, based on a survey of the characteristics of coal used in this sector, and on any relevant information on combustion practices.</t>
    </r>
  </si>
  <si>
    <t>Point 95 of external inventory review</t>
  </si>
  <si>
    <t>Accuracey and consistency: Query about EF used - possible error</t>
  </si>
  <si>
    <t>LS: The NIR indicates that a Tier 2 emission factor was applied for this category - therefore no correction needed. Reference for Tier 2 EF was added.</t>
  </si>
  <si>
    <r>
      <t xml:space="preserve">The NIR states "The DoE energy reports were used to source solid fuels for the period 2000 to 2006, for the period 2007 to 2015. The SAMI report was used to extrapolate the consumption of solid fuels for this category" (pg. 111). The reason for choosing a combination of DoE and SAMI data for solid fuels in the commercial and residential is documented but not explained. </t>
    </r>
    <r>
      <rPr>
        <sz val="10"/>
        <color rgb="FFFF0000"/>
        <rFont val="Calibri"/>
        <family val="2"/>
        <scheme val="minor"/>
      </rPr>
      <t xml:space="preserve">No other explanation is included as to a) why the energy balance data is not used after 2006, b) why SAMI data is used, and c) how SAMI data is used, and what "extrapolation" means in this context. The SAMI data which seems to have been used is provided in mass terms, but no indication is provided in the NIR as to what calorific value was used to arrive at the activity data used in the underlying data to estimate emissions in this category. </t>
    </r>
    <r>
      <rPr>
        <sz val="10"/>
        <color theme="1"/>
        <rFont val="Calibri"/>
        <family val="2"/>
        <scheme val="minor"/>
      </rPr>
      <t>The DoE's energy balance for 2014 estimates coal use in the Residential sector as 13 789 TJ, whereas the underlying data for the inventory estimates coal use in the Residential sector for the same year as 248 137 TJ, a very striking difference. There is no attempt made to explain the difference.</t>
    </r>
  </si>
  <si>
    <t>Point 96 of external inventory review</t>
  </si>
  <si>
    <t>Transparency: More explanation of activity data sources required</t>
  </si>
  <si>
    <t>LS: Need to clarify where the residential coal data comes from. Not clear and very different from DoE data</t>
  </si>
  <si>
    <r>
      <t xml:space="preserve">Closer investigation of the data source upon which emissions estimates in this category rely for the period 2007 to 2015 suggests that coal consumption data for the SAMI category “merchant and domestic” is directly reported as residential coal consumption. The category referred to in the SAMI includes sales to the residential sector, the commercial sector and to small industry. This raises several important issues. The first one is that coal for residential use is clearly only a part of this overall category; the second is that it is not clear what portion of residential coal use is covered by these estimates, since literature indicates that a significant proportion of coal used in households is sourced informally, especially near coal mines; and the third issue is that there is probably either double-counting or misallocation of coal use between this category, commercial coal use and residential coal use, especially since the energy balance is used to source commercial coal use after 2012. Case studies, combined with data from Stats SA Household Surveys, seem to indicate that coal use in households is much lower than emissions reported in this category would seem to indicate, and it is strongly recommended that efforts should be undertaken to validate and improve residential solid fuel consumption data. </t>
    </r>
    <r>
      <rPr>
        <sz val="10"/>
        <color rgb="FFFF0000"/>
        <rFont val="Calibri"/>
        <family val="2"/>
        <scheme val="minor"/>
      </rPr>
      <t>These efforts should broaden the scope of data used on both how much coal is used and on the qualities of that coal (including calorific values), and match data with reported trends on household energy use. It is also recommended that a similar assessment be made for the commercial sectors, and that consistent datasets be used for coal use to allow comparisons of market share and also of sources such as the energy balance, to avoid double counting or misallocation of coal use. It is further recommended that estimates for coal use by households be further validated by comparisons to case-study literature on household energy use.</t>
    </r>
  </si>
  <si>
    <t>Point 97 of external inventory review</t>
  </si>
  <si>
    <t>Transparency and completeness: Issues with source data and allocation. Further assessment and explanation required</t>
  </si>
  <si>
    <t>LS: Need to clarify source of data for residential coal. PHINDILE TO CHECK.</t>
  </si>
  <si>
    <r>
      <t>The NIR describes a generic approach to uncertainty for the whole category 1.A.4, but provides no evidence that an uncertainty assessment was done for this specific category.</t>
    </r>
    <r>
      <rPr>
        <sz val="10"/>
        <color rgb="FFFF0000"/>
        <rFont val="Calibri"/>
        <family val="2"/>
        <scheme val="minor"/>
      </rPr>
      <t xml:space="preserve"> In terms of improvements, to address the shortcomings above, it is recommended that a specific programme of improvements be outlined for this category, including any implications for other categories such as commercial fuel use, which critically assesses the sources of activity data and surveys available with quantitative and qualitative data on this sector with a view to identifying appropriate further work.</t>
    </r>
    <r>
      <rPr>
        <sz val="10"/>
        <color theme="1"/>
        <rFont val="Calibri"/>
        <family val="2"/>
        <scheme val="minor"/>
      </rPr>
      <t xml:space="preserve"> It may be possible that 1.A.4.b Other Sectors – Solid Fuels – Residential is NOT a key category, if there are very large errors in the estimation of activity data.</t>
    </r>
  </si>
  <si>
    <t>Point 98 of external inventory review</t>
  </si>
  <si>
    <t>Improvement suggestion</t>
  </si>
  <si>
    <r>
      <rPr>
        <sz val="10"/>
        <color rgb="FFFF0000"/>
        <rFont val="Calibri"/>
        <family val="2"/>
        <scheme val="minor"/>
      </rPr>
      <t xml:space="preserve">For 1.A.4.a, the Commercial / Institutional sub-sector, liquid fuel data for 2000 to 2012 was sourced from SAPIA. The gas/ diesel oil consumption for 2013 to 2015 were extrapolated (linear) from past data due to annual inconsistencies in the energy balance data. The "linear" extrapolation is not explained but is calculated to represent a 5.7% increase between 2012 and 2013, 3.8% between 2013 to 2014 and 3.6% between 2014 and 2015. For 1.A.4.b, the Residential sub-sector, liquid fuel data for 2012 to 2014 were sourced from the DoE Energy Balance, extrapolated to 2015. The reasons for this have not been provided. </t>
    </r>
    <r>
      <rPr>
        <sz val="10"/>
        <color theme="1"/>
        <rFont val="Calibri"/>
        <family val="2"/>
        <scheme val="minor"/>
      </rPr>
      <t xml:space="preserve">No indication is made of the specific sources of liquid fuel data between 2000 and 2012. The NIR indicates that all fuel consumption in the Residential sector was obtained from the DoE's energy digest reports, the DMR's SAMI report, the Food and Agriculture Organisation (FAO) and SAPIA. For 1.A.4.c, the Agriculture / Forestry / Fishing / Fish farms sub-sector, liquid fuels data were obtained from SAPIA between 2000 and 2012 and from the DoE Energy balances between 2013 and 2014, extrapolated to 2015. The reasons for this are not provided but it is assumed that this is due to key staff leaving and the lack of documentation on how the activity data in the previous submission were determined from the SAPIA report (as indicated in other sections of the NIR). For 1.A.4.a, the Party should provide greater detail on the linear extrapolation approach used and indicate reasons for the growth rates chosen, reasons why actual data has not been used and an indication of steps planned to improve the activity data used in the NIR. For 1.A.4.b, the Party should indicate sources of liquid fuels data between 2000 and 2012. For 1.A.4.c, the Party should indicate the reason for using DoE Energy Balance data and provide an indication what measures will be put in place to prevent the same situation in future inventories. </t>
    </r>
    <r>
      <rPr>
        <sz val="10"/>
        <color rgb="FFFF0000"/>
        <rFont val="Calibri"/>
        <family val="2"/>
        <scheme val="minor"/>
      </rPr>
      <t>Additionally, as indicated for 1.A.3.b, comparisons should be made between the DoE energy balance data and the SAPIA data. It is acknowledged that staff turnover resulted in a loss of skills and institutional knowledge to be able to do this, highlighting the need for better documentation of the methodology.</t>
    </r>
  </si>
  <si>
    <t>Point 99 of external inventory review</t>
  </si>
  <si>
    <t>Consistency: Inconsistencies in data sources - need explanation;
Accuracey: Possible error in linear extrapolation</t>
  </si>
  <si>
    <t>LS: As previously mentioned need to clarify data source for residential and commercial. PHINDILE TO CHECK.</t>
  </si>
  <si>
    <r>
      <t xml:space="preserve">Gas / diesel oil in the Commercial / Institutional sub-sector and motor gasoline (petrol) in the Agriculture sub-sector do not match the DoE Energy Balance data for 2014. It also appears that the value for motor gasoline in the Agriculture sub-sector for 2015 is not a repeat of 2014 suggesting a different source for this activity data source. </t>
    </r>
    <r>
      <rPr>
        <sz val="10"/>
        <color rgb="FFFF0000"/>
        <rFont val="Calibri"/>
        <family val="2"/>
        <scheme val="minor"/>
      </rPr>
      <t>It is recommended that the Party should a) draw on the findings of the Fuel Study, b) check and correct source data inconsistencies as identified, and c) specify the source for motor gasoline used in the agriculture sector and indicate why it is a more reliable source than the DoE Energy Balances. There are some discrepancies between sources included in the inventory and DoE Energy Balance. The DoE Energy Balance (2014) includes 129 TJ of motor gasoline for Commercial / Institutional and 114 TJ of motor gasoline for the Residential sub-sector that is not included in the inventory. The reason for not including motor gasoline should be provided.</t>
    </r>
  </si>
  <si>
    <t>Point 100 of external inventory review</t>
  </si>
  <si>
    <t>Transparency: Provide source of data;
Accuracey: Inconsistencies with data source - possible error</t>
  </si>
  <si>
    <r>
      <t xml:space="preserve">There are significant fluctuations but mostly relating to smaller sources. In 1.A.4.a Other Kerosene increases by 203% between 2000 and 2015, increases by 453% between 2012 and 2015 but decreases by 89% between 2012 and 2013. Heavy Fuel Oil (HFO) decreases by 99% between 2000 and 2015, decreases by 99% between 2012 and 2015 and decreases by 98% between 2012 and 2013. In 1.A.4.b the value for Other Kerosene is the same for 2012 and 2013 and HFO decreases by 50% between 2012 and 2013. In 1.A.4.c Other Kerosene increases by 48% between 2000 and 2015, increases by 171% between 2012 and 2015, and increases by 114% between 2012 and 2013. These significant fluctuations are not adequately explained. </t>
    </r>
    <r>
      <rPr>
        <sz val="10"/>
        <color rgb="FFFF0000"/>
        <rFont val="Calibri"/>
        <family val="2"/>
        <scheme val="minor"/>
      </rPr>
      <t>The significant fluctuations, particularly relating to the combustion of Other Kerosene and HFO in the Commercial / Institutional and Agricultural sub-sectors needs to be investigated and, if correct, adequately explained.</t>
    </r>
  </si>
  <si>
    <t>Point 101 of external inventory review</t>
  </si>
  <si>
    <t>Transparency: Explain fluctuations</t>
  </si>
  <si>
    <r>
      <t xml:space="preserve">A Tier 1 methodology is used. </t>
    </r>
    <r>
      <rPr>
        <sz val="10"/>
        <color rgb="FFFF0000"/>
        <rFont val="Calibri"/>
        <family val="2"/>
        <scheme val="minor"/>
      </rPr>
      <t>The Independent Reviewer recommends that as this is a key category, that further work is done to move toward the use of a higher tier emissions estimation methodology.</t>
    </r>
    <r>
      <rPr>
        <sz val="10"/>
        <color theme="1"/>
        <rFont val="Calibri"/>
        <family val="2"/>
        <scheme val="minor"/>
      </rPr>
      <t xml:space="preserve"> If this is not appropriate (given the data challenges alluded to in the NIR) then additional explanation is needed to justify not investing in collecting the additional data.</t>
    </r>
  </si>
  <si>
    <t>Point 102 of external inventory review</t>
  </si>
  <si>
    <r>
      <t xml:space="preserve">The Fuel Study noted that the quality of data is relatively low in South Africa, with quality data limited to a sub-set of fuel carriers and industry sub-sectors (DEA GIZ, 2016). The study also noted that a considerable level of uncertainty surrounds each source, at least in one or other aspect. However, the NIR adopts generic text for uncertainty in activity data and in emission factor from the 2006 IPCC Guidelines for the overall category 1.A.4, but no estimate is provided for this specific category. </t>
    </r>
    <r>
      <rPr>
        <sz val="10"/>
        <color rgb="FFFF0000"/>
        <rFont val="Calibri"/>
        <family val="2"/>
        <scheme val="minor"/>
      </rPr>
      <t>It is recommended that additional explanation of the chosen uncertainty parameters be given.</t>
    </r>
  </si>
  <si>
    <t>Point 103 of external inventory review</t>
  </si>
  <si>
    <t>Transparency: Explain the uncertainty values used</t>
  </si>
  <si>
    <r>
      <t xml:space="preserve">The NIR notes that the Commercial / Institutional sector should be willing to co-operate in the provision of data for the purposes of inventories. A regulatory framework should be established and implemented to ensure that sectors provide the data necessary for the compilation of the inventory. This was also mentioned in the 2012 NIR. </t>
    </r>
    <r>
      <rPr>
        <sz val="10"/>
        <color rgb="FFFF0000"/>
        <rFont val="Calibri"/>
        <family val="2"/>
        <scheme val="minor"/>
      </rPr>
      <t>This statement needs to be updated given the implementation of the GHG reporting regulations.</t>
    </r>
  </si>
  <si>
    <t>Point 104 of external inventory review</t>
  </si>
  <si>
    <t>Transparency: Indicate how GHG regulation will assist this section</t>
  </si>
  <si>
    <t>LS: The wording has been updated in the NIR</t>
  </si>
  <si>
    <r>
      <t xml:space="preserve">Fugitive emissions from energy production are reported for the coal-to-liquid (CTL) and gas-to-liquid (GTL) processes, and also, although not reported in the NIR, an estimate for charcoal production by the company which operates the GTL facility is included in the underlying data. Both the CTL and GTL processes are complex and do not lend themselves to a simple Tier 1 or Tier 2 methodology, since the feedstock in these processes is partially combusted, partially vented/flared, and partially converted to fuel and chemical products in an integrated process. According to the NIR, a Tier 3 methodology has been applied to estimate emissions in this category by the operators of the two facilities concerned, but no details have been provided of this in the NIR. It is therefore impossible to assess the suitability of the methodology applied, the accuracy of the activity data used, or make any other meaningful comparisons. </t>
    </r>
    <r>
      <rPr>
        <sz val="10"/>
        <color rgb="FFFF0000"/>
        <rFont val="Calibri"/>
        <family val="2"/>
        <scheme val="minor"/>
      </rPr>
      <t>It is strongly recommended that more information be provided by the NIR to enable a proper assessment to be made, and if possible to provide comparisons with other data.</t>
    </r>
  </si>
  <si>
    <t>Point 106 of external inventory review</t>
  </si>
  <si>
    <t>Transparency: More explanation of methodology</t>
  </si>
  <si>
    <r>
      <rPr>
        <sz val="10"/>
        <color rgb="FFFF0000"/>
        <rFont val="Calibri"/>
        <family val="2"/>
        <scheme val="minor"/>
      </rPr>
      <t xml:space="preserve">The NIR does report that “time-series activity data was validated using information on mitigation projects that have been implemented in the past 15 years and other factors such as economic growth and fuel supply and demand.” No further information on how this was done is provided. </t>
    </r>
    <r>
      <rPr>
        <sz val="10"/>
        <color theme="1"/>
        <rFont val="Calibri"/>
        <family val="2"/>
        <scheme val="minor"/>
      </rPr>
      <t>It is also not clear how, given the nature of the facilities involved, economic growth and fuel supply and demand impacted on production / emissions. This form of validation does not seem to correspond with the nature of the synfuels production process and its place in the liquid fuels market in South Africa, and only provides validation of changes in emissions. None of the information on mitigation projects is provided by the NIR.</t>
    </r>
  </si>
  <si>
    <t>Point 107 of external inventory review</t>
  </si>
  <si>
    <t>Transparency: More explanation of validation methodology</t>
  </si>
  <si>
    <r>
      <t xml:space="preserve">No evidence was provided to indicate that an uncertainty analysis other than a generic one was carried out. The NIR reports that “facilities are to be encouraged to collect uncertainty data as part of data collection and measurement programmes”. </t>
    </r>
    <r>
      <rPr>
        <sz val="10"/>
        <color rgb="FFFF0000"/>
        <rFont val="Calibri"/>
        <family val="2"/>
        <scheme val="minor"/>
      </rPr>
      <t>It is recommended that uncertainty analyses be built into the GHG reporting regulations at a facility level.</t>
    </r>
  </si>
  <si>
    <t>Point 108 of external inventory review</t>
  </si>
  <si>
    <t>References to consider in future:</t>
  </si>
  <si>
    <t>Bloomberg. 2017. Mine Fatalities in South Africa Rise First Time in Decade. Available: https://www.bloomberg.com/news/articles/2017-12-07/mining-fatalities-in-south-africa-rise-for-first-time-in-decade 
DEA GIZ. 2016. Survey on economy-wide fuel consumption with emphasis on demand-side sectors. Available: https://www.environment.gov.za/sites/default/files/docs/publications/surveyoneconomy-widefuelconsumption_ondemand-sidesectors.pdf
Mashoko, L., Mbohwa, C. &amp; Thomas, V. 2013. Life cycle inventory of electricity cogeneration from bagasse in the South African sugar industry. Journal of Cleaner Production, 42-49.
Royal HaskoningDHV. 2013. The Proposed Mondi Mill Expansion (Upgrades) Final Basic Assessment Report. Available: http://www.rhdhv.co.za/media/June-2013/Mondi%20Mill%20Upgrade/Mondi%20Final%20BAR.pdf
Stone, A., Merven, B., Maseela, T. &amp; Moonsamy, R. 2018. Providing a foundation for road transport energy demand analysis: A vehicle parc model for South Africa. Journal of Energy in South Africa. 29 (2): 29–42. DOI: http://dx.doi.org/10.17159/2413-3051/2018/v29i2a2774
Zhou, P., Yamba, F., Lloyd, P., Nyahuma, L., Mzezewa, C., Kipondya, F., Keir, F., Asamoah, J. &amp; Simonson, H. 2009. Determination of regional emission factors for the power sector in Southern Africa. Journal of Energy in Southern Africa. 20 (4): 11 – 18.</t>
  </si>
  <si>
    <t>Conversion Factors</t>
  </si>
  <si>
    <t xml:space="preserve">Use this table to compile all relevant conversion factors. These are linked to in the compilations sheets. </t>
  </si>
  <si>
    <t>Category</t>
  </si>
  <si>
    <t>Fuel type</t>
  </si>
  <si>
    <t>Gas</t>
  </si>
  <si>
    <t>Conversion Factor</t>
  </si>
  <si>
    <t>Units</t>
  </si>
  <si>
    <t xml:space="preserve">Source </t>
  </si>
  <si>
    <t>GWPs</t>
  </si>
  <si>
    <t>1A1a Electricity and Heat Production</t>
  </si>
  <si>
    <t>Gas / Diesel Oil</t>
  </si>
  <si>
    <t>CO2</t>
  </si>
  <si>
    <t>TJ/unit</t>
  </si>
  <si>
    <t>CH4</t>
  </si>
  <si>
    <t>DSR: Second Assessment Report</t>
  </si>
  <si>
    <t>Residual Fuel Oil (Heavy fuel oil)</t>
  </si>
  <si>
    <t>N2O</t>
  </si>
  <si>
    <t>Sub-bituminous coal - Main electricity producer</t>
  </si>
  <si>
    <t>Jet kerosene</t>
  </si>
  <si>
    <t>Sub-bituminous coal - Auto-electricity producer</t>
  </si>
  <si>
    <t xml:space="preserve">1A1b Petroleum Refining </t>
  </si>
  <si>
    <t>Residual Fuel Oil</t>
  </si>
  <si>
    <t>Petroleum coke</t>
  </si>
  <si>
    <t>Refinery gas (fuel gas)</t>
  </si>
  <si>
    <t>1A2 Manufacturing Industries and Construction</t>
  </si>
  <si>
    <t>Other Kerosene</t>
  </si>
  <si>
    <t>LPG</t>
  </si>
  <si>
    <t>Bitumen</t>
  </si>
  <si>
    <t>Sub-bituminous coal</t>
  </si>
  <si>
    <t>Natural gas</t>
  </si>
  <si>
    <t>1A3a Transport - Aviation</t>
  </si>
  <si>
    <t>Jet Kerosene</t>
  </si>
  <si>
    <t>Aviation Gasoline</t>
  </si>
  <si>
    <t>1A3b Transport - Road</t>
  </si>
  <si>
    <t>Motor Gasoline</t>
  </si>
  <si>
    <t>1A3c Transport - Railways</t>
  </si>
  <si>
    <t>1A4a Commercial/Institutional</t>
  </si>
  <si>
    <t>Gas work gas</t>
  </si>
  <si>
    <t>1A4b Residential</t>
  </si>
  <si>
    <t>Wood/Wood waste</t>
  </si>
  <si>
    <t>Other primary solid biomass</t>
  </si>
  <si>
    <t>Charcoal</t>
  </si>
  <si>
    <t>1A4ci Agriculture/Forestry/Fishing/Fish Farms</t>
  </si>
  <si>
    <t>1A5a Non-Specified</t>
  </si>
  <si>
    <t>1B1ai1 Mining</t>
  </si>
  <si>
    <t>Coal</t>
  </si>
  <si>
    <r>
      <t>Gg CH4 m</t>
    </r>
    <r>
      <rPr>
        <vertAlign val="superscript"/>
        <sz val="11"/>
        <color theme="1"/>
        <rFont val="Calibri"/>
        <family val="2"/>
        <scheme val="minor"/>
      </rPr>
      <t>-3</t>
    </r>
  </si>
  <si>
    <t>1B1ai2 Post-mining</t>
  </si>
  <si>
    <r>
      <t>Gg CO2 m</t>
    </r>
    <r>
      <rPr>
        <vertAlign val="superscript"/>
        <sz val="11"/>
        <color theme="1"/>
        <rFont val="Calibri"/>
        <family val="2"/>
        <scheme val="minor"/>
      </rPr>
      <t>-3</t>
    </r>
  </si>
  <si>
    <t>Inventory Year: 2017</t>
  </si>
  <si>
    <t/>
  </si>
  <si>
    <t>Emissions
(Gg)</t>
  </si>
  <si>
    <t>Emissions</t>
  </si>
  <si>
    <t>Categories</t>
  </si>
  <si>
    <r>
      <t>CO</t>
    </r>
    <r>
      <rPr>
        <b/>
        <vertAlign val="subscript"/>
        <sz val="11"/>
        <color rgb="FFFFFFFF"/>
        <rFont val="Arial"/>
        <family val="2"/>
      </rPr>
      <t>2</t>
    </r>
  </si>
  <si>
    <r>
      <t>CH</t>
    </r>
    <r>
      <rPr>
        <b/>
        <vertAlign val="subscript"/>
        <sz val="11"/>
        <color rgb="FFFFFFFF"/>
        <rFont val="Arial"/>
        <family val="2"/>
      </rPr>
      <t>4</t>
    </r>
  </si>
  <si>
    <r>
      <t>N</t>
    </r>
    <r>
      <rPr>
        <b/>
        <vertAlign val="subscript"/>
        <sz val="11"/>
        <color rgb="FFFFFFFF"/>
        <rFont val="Arial"/>
        <family val="2"/>
      </rPr>
      <t>2</t>
    </r>
    <r>
      <rPr>
        <b/>
        <sz val="11"/>
        <color rgb="FFFFFFFF"/>
        <rFont val="Arial"/>
        <family val="2"/>
      </rPr>
      <t>O</t>
    </r>
  </si>
  <si>
    <t>NOx</t>
  </si>
  <si>
    <t>CO</t>
  </si>
  <si>
    <t>NMVOCs</t>
  </si>
  <si>
    <r>
      <t>SO</t>
    </r>
    <r>
      <rPr>
        <b/>
        <vertAlign val="subscript"/>
        <sz val="11"/>
        <color rgb="FFFFFFFF"/>
        <rFont val="Arial"/>
        <family val="2"/>
      </rPr>
      <t>2</t>
    </r>
  </si>
  <si>
    <r>
      <t>(Gg CO</t>
    </r>
    <r>
      <rPr>
        <b/>
        <vertAlign val="subscript"/>
        <sz val="11"/>
        <color rgb="FFFFFFFF"/>
        <rFont val="Arial"/>
        <family val="2"/>
      </rPr>
      <t>2</t>
    </r>
    <r>
      <rPr>
        <b/>
        <sz val="11"/>
        <color rgb="FFFFFFFF"/>
        <rFont val="Arial"/>
        <family val="2"/>
      </rPr>
      <t>e)</t>
    </r>
  </si>
  <si>
    <t xml:space="preserve">1 - Energy </t>
  </si>
  <si>
    <t xml:space="preserve">   1.A - Fuel Combustion Activities </t>
  </si>
  <si>
    <t xml:space="preserve">      1.A.1 - Energy Industries </t>
  </si>
  <si>
    <t xml:space="preserve">         1.A.1.a - Main Activity Electricity and Heat Production </t>
  </si>
  <si>
    <t>NE</t>
  </si>
  <si>
    <t xml:space="preserve">            1.A.1.a.i - Electricity Generation </t>
  </si>
  <si>
    <t xml:space="preserve">            1.A.1.a.ii - Combined Heat and Power Generation (CHP) </t>
  </si>
  <si>
    <t xml:space="preserve">            1.A.1.a.iii - Heat Plants </t>
  </si>
  <si>
    <t xml:space="preserve">         1.A.1.b - Petroleum Refining </t>
  </si>
  <si>
    <t xml:space="preserve">         1.A.1.c - Manufacture of Solid Fuels and Other Energy Industries </t>
  </si>
  <si>
    <t xml:space="preserve">            1.A.1.c.i - Manufacture of Solid Fuels </t>
  </si>
  <si>
    <t xml:space="preserve">            1.A.1.c.ii - Other Energy Industries </t>
  </si>
  <si>
    <t xml:space="preserve">      1.A.2 - Manufacturing Industries and Construction </t>
  </si>
  <si>
    <t xml:space="preserve">         1.A.2.a - Iron and Steel </t>
  </si>
  <si>
    <t xml:space="preserve">         1.A.2.b - Non-Ferrous Metals </t>
  </si>
  <si>
    <t xml:space="preserve">         1.A.2.c - Chemicals </t>
  </si>
  <si>
    <t xml:space="preserve">         1.A.2.d - Pulp, Paper and Print </t>
  </si>
  <si>
    <t xml:space="preserve">         1.A.2.e - Food Processing, Beverages and Tobacco </t>
  </si>
  <si>
    <t xml:space="preserve">         1.A.2.f - Non-Metallic Minerals </t>
  </si>
  <si>
    <t xml:space="preserve">         1.A.2.g - Transport Equipment </t>
  </si>
  <si>
    <t xml:space="preserve">         1.A.2.h - Machinery </t>
  </si>
  <si>
    <t xml:space="preserve">         1.A.2.i - Mining (excluding fuels) and Quarrying </t>
  </si>
  <si>
    <t xml:space="preserve">         1.A.2.j - Wood and wood products </t>
  </si>
  <si>
    <t xml:space="preserve">         1.A.2.k - Construction </t>
  </si>
  <si>
    <t xml:space="preserve">         1.A.2.l - Textile and Leather </t>
  </si>
  <si>
    <t xml:space="preserve">         1.A.2.m - Non-specified Industry </t>
  </si>
  <si>
    <t xml:space="preserve">      1.A.3 - Transport </t>
  </si>
  <si>
    <t xml:space="preserve">         1.A.3.a - Civil Aviation </t>
  </si>
  <si>
    <t xml:space="preserve">            1.A.3.a.i - International Aviation (International Bunkers) (1)</t>
  </si>
  <si>
    <t xml:space="preserve">            1.A.3.a.ii - Domestic Aviation </t>
  </si>
  <si>
    <t xml:space="preserve">         1.A.3.b - Road Transportation </t>
  </si>
  <si>
    <t xml:space="preserve">            1.A.3.b.i - Cars </t>
  </si>
  <si>
    <t xml:space="preserve">               1.A.3.b.i.1 - Passenger cars with 3-way catalysts </t>
  </si>
  <si>
    <t xml:space="preserve">               1.A.3.b.i.2 - Passenger cars without 3-way catalysts </t>
  </si>
  <si>
    <t xml:space="preserve">            1.A.3.b.ii - Light-duty trucks </t>
  </si>
  <si>
    <t xml:space="preserve">               1.A.3.b.ii.1 - Light-duty trucks with 3-way catalysts </t>
  </si>
  <si>
    <t xml:space="preserve">               1.A.3.b.ii.2 - Light-duty trucks without 3-way catalysts </t>
  </si>
  <si>
    <t xml:space="preserve">            1.A.3.b.iii - Heavy-duty trucks and buses </t>
  </si>
  <si>
    <t xml:space="preserve">            1.A.3.b.iv - Motorcycles </t>
  </si>
  <si>
    <t xml:space="preserve">            1.A.3.b.v - Evaporative emissions from vehicles </t>
  </si>
  <si>
    <t xml:space="preserve">            1.A.3.b.vi - Urea-based catalysts </t>
  </si>
  <si>
    <t xml:space="preserve">         1.A.3.c - Railways </t>
  </si>
  <si>
    <t xml:space="preserve">         1.A.3.d - Water-borne Navigation </t>
  </si>
  <si>
    <t xml:space="preserve">            1.A.3.d.i - International water-borne navigation (International bunkers) (1)</t>
  </si>
  <si>
    <t xml:space="preserve">            1.A.3.d.ii - Domestic Water-borne Navigation </t>
  </si>
  <si>
    <t xml:space="preserve">         1.A.3.e - Other Transportation </t>
  </si>
  <si>
    <t xml:space="preserve">            1.A.3.e.i - Pipeline Transport </t>
  </si>
  <si>
    <t xml:space="preserve">            1.A.3.e.ii - Off-road </t>
  </si>
  <si>
    <t>IE</t>
  </si>
  <si>
    <t xml:space="preserve">      1.A.4 - Other Sectors </t>
  </si>
  <si>
    <t xml:space="preserve">         1.A.4.a - Commercial/Institutional </t>
  </si>
  <si>
    <t xml:space="preserve">         1.A.4.b - Residential </t>
  </si>
  <si>
    <t xml:space="preserve">         1.A.4.c - Agriculture/Forestry/Fishing/Fish Farms </t>
  </si>
  <si>
    <t xml:space="preserve">            1.A.4.c.i - Stationary </t>
  </si>
  <si>
    <t xml:space="preserve">            1.A.4.c.ii - Off-road Vehicles and Other Machinery </t>
  </si>
  <si>
    <t xml:space="preserve">            1.A.4.c.iii - Fishing (mobile combustion) </t>
  </si>
  <si>
    <t xml:space="preserve">      1.A.5 - Non-Specified </t>
  </si>
  <si>
    <t xml:space="preserve">         1.A.5.a - Stationary </t>
  </si>
  <si>
    <t xml:space="preserve">         1.A.5.b - Mobile </t>
  </si>
  <si>
    <t xml:space="preserve">            1.A.5.b.i - Mobile (aviation component) </t>
  </si>
  <si>
    <t xml:space="preserve">            1.A.5.b.ii - Mobile (water-borne component) </t>
  </si>
  <si>
    <t xml:space="preserve">            1.A.5.b.iii - Mobile (Other) </t>
  </si>
  <si>
    <t xml:space="preserve">         1.A.5.c - Multilateral Operations (1)(2)</t>
  </si>
  <si>
    <t xml:space="preserve">   1.B - Fugitive emissions from fuels </t>
  </si>
  <si>
    <t xml:space="preserve">      1.B.1 - Solid Fuels </t>
  </si>
  <si>
    <t xml:space="preserve">         1.B.1.a - Coal mining and handling </t>
  </si>
  <si>
    <t xml:space="preserve">            1.B.1.a.i - Underground mines </t>
  </si>
  <si>
    <t xml:space="preserve">               1.B.1.a.i.1 - Mining </t>
  </si>
  <si>
    <t xml:space="preserve">               1.B.1.a.i.2 - Post-mining seam gas emissions </t>
  </si>
  <si>
    <t xml:space="preserve">               1.B.1.a.i.3 - Abandoned underground mines </t>
  </si>
  <si>
    <t xml:space="preserve">               1.B.1.a.i.4 - Flaring of drained methane or conversion of methane to CO2 </t>
  </si>
  <si>
    <t xml:space="preserve">            1.B.1.a.ii - Surface mines </t>
  </si>
  <si>
    <t xml:space="preserve">               1.B.1.a.ii.1 - Mining </t>
  </si>
  <si>
    <t xml:space="preserve">               1.B.1.a.ii.2 - Post-mining seam gas emissions </t>
  </si>
  <si>
    <t xml:space="preserve">         1.B.1.b - Uncontrolled combustion and burning coal dumps </t>
  </si>
  <si>
    <t xml:space="preserve">         1.B.1.c - Solid fuel transformation </t>
  </si>
  <si>
    <t xml:space="preserve">      1.B.2 - Oil and Natural Gas </t>
  </si>
  <si>
    <t xml:space="preserve">         1.B.2.a - Oil </t>
  </si>
  <si>
    <t xml:space="preserve">            1.B.2.a.i - Venting </t>
  </si>
  <si>
    <t xml:space="preserve">            1.B.2.a.ii - Flaring </t>
  </si>
  <si>
    <t xml:space="preserve">            1.B.2.a.iii - All Other </t>
  </si>
  <si>
    <t xml:space="preserve">               1.B.2.a.iii.1 - Exploration </t>
  </si>
  <si>
    <t xml:space="preserve">               1.B.2.a.iii.2 - Production and Upgrading </t>
  </si>
  <si>
    <t xml:space="preserve">               1.B.2.a.iii.3 - Transport </t>
  </si>
  <si>
    <t xml:space="preserve">               1.B.2.a.iii.4 - Refining </t>
  </si>
  <si>
    <t xml:space="preserve">               1.B.2.a.iii.5 - Distribution of oil products </t>
  </si>
  <si>
    <t xml:space="preserve">               1.B.2.a.iii.6 - Other </t>
  </si>
  <si>
    <t xml:space="preserve">         1.B.2.b - Natural Gas </t>
  </si>
  <si>
    <t xml:space="preserve">            1.B.2.b.i - Venting </t>
  </si>
  <si>
    <t xml:space="preserve">            1.B.2.b.ii - Flaring </t>
  </si>
  <si>
    <t xml:space="preserve">            1.B.2.b.iii - All Other </t>
  </si>
  <si>
    <t xml:space="preserve">               1.B.2.b.iii.1 - Exploration </t>
  </si>
  <si>
    <t xml:space="preserve">               1.B.2.b.iii.2 - Production </t>
  </si>
  <si>
    <t xml:space="preserve">               1.B.2.b.iii.3 - Processing </t>
  </si>
  <si>
    <t xml:space="preserve">               1.B.2.b.iii.4 - Transmission and Storage </t>
  </si>
  <si>
    <t xml:space="preserve">               1.B.2.b.iii.5 - Distribution </t>
  </si>
  <si>
    <t xml:space="preserve">               1.B.2.b.iii.6 - Other </t>
  </si>
  <si>
    <t xml:space="preserve">      1.B.3 - Other emissions from Energy Production </t>
  </si>
  <si>
    <t xml:space="preserve">   1.C - Carbon dioxide Transport and Storage </t>
  </si>
  <si>
    <t xml:space="preserve">      1.C.1 - Transport of CO2 </t>
  </si>
  <si>
    <t xml:space="preserve">         1.C.1.a - Pipelines </t>
  </si>
  <si>
    <t xml:space="preserve">         1.C.1.b - Ships </t>
  </si>
  <si>
    <t xml:space="preserve">         1.C.1.c - Other (please specify) </t>
  </si>
  <si>
    <t xml:space="preserve">      1.C.2 - Injection and Storage </t>
  </si>
  <si>
    <t xml:space="preserve">         1.C.2.a - Injection </t>
  </si>
  <si>
    <t xml:space="preserve">         1.C.2.b - Storage </t>
  </si>
  <si>
    <t xml:space="preserve">      1.C.3 - Other </t>
  </si>
  <si>
    <t>GHG Source and sink category</t>
  </si>
  <si>
    <r>
      <t>CO</t>
    </r>
    <r>
      <rPr>
        <b/>
        <vertAlign val="subscript"/>
        <sz val="10"/>
        <color rgb="FFFFFFFF"/>
        <rFont val="Calibri"/>
        <family val="2"/>
      </rPr>
      <t>2</t>
    </r>
    <r>
      <rPr>
        <b/>
        <sz val="10"/>
        <color rgb="FFFFFFFF"/>
        <rFont val="Calibri"/>
        <family val="2"/>
      </rPr>
      <t xml:space="preserve"> </t>
    </r>
  </si>
  <si>
    <r>
      <t>CH</t>
    </r>
    <r>
      <rPr>
        <b/>
        <sz val="7"/>
        <color rgb="FFFFFFFF"/>
        <rFont val="Calibri"/>
        <family val="2"/>
      </rPr>
      <t>4</t>
    </r>
  </si>
  <si>
    <r>
      <t>N</t>
    </r>
    <r>
      <rPr>
        <b/>
        <vertAlign val="subscript"/>
        <sz val="10"/>
        <color rgb="FFFFFFFF"/>
        <rFont val="Calibri"/>
        <family val="2"/>
      </rPr>
      <t>2</t>
    </r>
    <r>
      <rPr>
        <b/>
        <sz val="10"/>
        <color rgb="FFFFFFFF"/>
        <rFont val="Calibri"/>
        <family val="2"/>
      </rPr>
      <t>O</t>
    </r>
  </si>
  <si>
    <t>Method applied</t>
  </si>
  <si>
    <t>Emission factor</t>
  </si>
  <si>
    <t>A</t>
  </si>
  <si>
    <t>Fuel combustion activities</t>
  </si>
  <si>
    <t>Energy industries</t>
  </si>
  <si>
    <t>a. Main activity electricity and heat production</t>
  </si>
  <si>
    <t>T1, T2</t>
  </si>
  <si>
    <t>DF, CS</t>
  </si>
  <si>
    <t>T1</t>
  </si>
  <si>
    <t>DF</t>
  </si>
  <si>
    <t>CS CO2 EF for sub-bituminous coal (Technical Guidelines)</t>
  </si>
  <si>
    <t>b. Petroleum refining</t>
  </si>
  <si>
    <t>c. Manufacture of solid fuels and other energy industries</t>
  </si>
  <si>
    <t>T3</t>
  </si>
  <si>
    <t>CS</t>
  </si>
  <si>
    <t>No activity data; emissions supplied by Sasol and PetroSA - based on Mass Balance Approach</t>
  </si>
  <si>
    <t>Manufacturing industries and construction</t>
  </si>
  <si>
    <t>Transport</t>
  </si>
  <si>
    <t>a. Civil aviation</t>
  </si>
  <si>
    <t>b. Road transportation</t>
  </si>
  <si>
    <t>c. Railways</t>
  </si>
  <si>
    <t>CS CH4 EF for gas/diesel oil (SAPIA??)</t>
  </si>
  <si>
    <t>d. Water-borne navigation</t>
  </si>
  <si>
    <t>e. Other transportation</t>
  </si>
  <si>
    <t>NO</t>
  </si>
  <si>
    <t>Other sectors</t>
  </si>
  <si>
    <t>a. Commercial/Institutional</t>
  </si>
  <si>
    <t>b. Residential</t>
  </si>
  <si>
    <t>T1, T3</t>
  </si>
  <si>
    <t>c. Agriculture/Forestry/ Fishing/Fish farms</t>
  </si>
  <si>
    <t>T1, T4</t>
  </si>
  <si>
    <t>Non-specified</t>
  </si>
  <si>
    <t>a. Stationary</t>
  </si>
  <si>
    <t>b. Mobile</t>
  </si>
  <si>
    <t>B</t>
  </si>
  <si>
    <t>Fugitive emissions from fuels</t>
  </si>
  <si>
    <t>Solid fuels</t>
  </si>
  <si>
    <t>a. Coal mining and handling</t>
  </si>
  <si>
    <t>T2</t>
  </si>
  <si>
    <t>Is it a country specific emisison factor??? If so where is it from?</t>
  </si>
  <si>
    <t>b. Uncontrolled combustion and burning coal dumps</t>
  </si>
  <si>
    <t>c. Solid fuel transformation</t>
  </si>
  <si>
    <t>Oil and natural gas</t>
  </si>
  <si>
    <t>a. Oil</t>
  </si>
  <si>
    <t>Based on measurements - PetroSA</t>
  </si>
  <si>
    <t>b. Natural gas</t>
  </si>
  <si>
    <t>Other emissions from energy production</t>
  </si>
  <si>
    <t>Industry specific CO2 and CH4 emissions supplied by Sasol and PetroSA - based on Mass Balance Approach. Charcoal CH4 used approach T1</t>
  </si>
  <si>
    <t>C</t>
  </si>
  <si>
    <t>Carbon dioxide transport and storage</t>
  </si>
  <si>
    <r>
      <t>Transport of CO</t>
    </r>
    <r>
      <rPr>
        <b/>
        <i/>
        <vertAlign val="subscript"/>
        <sz val="10"/>
        <color theme="1"/>
        <rFont val="Calibri"/>
        <family val="2"/>
      </rPr>
      <t>2</t>
    </r>
    <r>
      <rPr>
        <b/>
        <i/>
        <sz val="10"/>
        <color theme="1"/>
        <rFont val="Calibri"/>
        <family val="2"/>
      </rPr>
      <t xml:space="preserve"> </t>
    </r>
  </si>
  <si>
    <t>a. Pipelines</t>
  </si>
  <si>
    <t>b. Ships</t>
  </si>
  <si>
    <t>c. Other</t>
  </si>
  <si>
    <t>Injection and storage</t>
  </si>
  <si>
    <t>a. Injection</t>
  </si>
  <si>
    <t>b. Storage</t>
  </si>
  <si>
    <t>Other</t>
  </si>
  <si>
    <t>Sub-category</t>
  </si>
  <si>
    <t>Activity data</t>
  </si>
  <si>
    <t>Activity data sources</t>
  </si>
  <si>
    <t>Electricity generation</t>
  </si>
  <si>
    <t>Fuel consumption for public electricity generation</t>
  </si>
  <si>
    <t>Eskom</t>
  </si>
  <si>
    <t>Fuel consumption for auto electricity producers</t>
  </si>
  <si>
    <t>Energy balance (DoE)</t>
  </si>
  <si>
    <t>NCVs</t>
  </si>
  <si>
    <t>Petroleum refining</t>
  </si>
  <si>
    <t>Fuel consumption</t>
  </si>
  <si>
    <t>Manufacture of solid fuels and other energy industries</t>
  </si>
  <si>
    <t>No activity data, only emission data - based on Mass Balance Approach</t>
  </si>
  <si>
    <t>PetroSA</t>
  </si>
  <si>
    <t>Sasol</t>
  </si>
  <si>
    <t>Other kerosene, bitumen and natural gas consumption</t>
  </si>
  <si>
    <t>Gas/Diesel consumption</t>
  </si>
  <si>
    <t>SAPIA</t>
  </si>
  <si>
    <t>Residual fuel oil consumption</t>
  </si>
  <si>
    <t>Energy digest</t>
  </si>
  <si>
    <t>LPG consumption</t>
  </si>
  <si>
    <t>SAMI report (DMR)</t>
  </si>
  <si>
    <t>Domestic aviation gasoline consumption</t>
  </si>
  <si>
    <t>Domestic aviation jet kerosene consumption</t>
  </si>
  <si>
    <t>Energy balance (DOE)</t>
  </si>
  <si>
    <t>Road transport fuel consumption</t>
  </si>
  <si>
    <t>Road transportation other kerosene consumption</t>
  </si>
  <si>
    <t>Railway fuel oil consumption</t>
  </si>
  <si>
    <t>Railway gas/diesel oil consumption</t>
  </si>
  <si>
    <t>Water-borne navigation fuel consumption</t>
  </si>
  <si>
    <t>????</t>
  </si>
  <si>
    <t>International aviation Jet Kerosene consumption</t>
  </si>
  <si>
    <t>Energy balance (DoE); SAPIA</t>
  </si>
  <si>
    <t>Commercial/institutional</t>
  </si>
  <si>
    <t>Other kerosene, gas/diesel oil, gas works gas and natural gas consumption</t>
  </si>
  <si>
    <t>Sub-bituminous coal consumption</t>
  </si>
  <si>
    <t>Residential</t>
  </si>
  <si>
    <t>Coal consumption</t>
  </si>
  <si>
    <t>Other fuel cunsumption</t>
  </si>
  <si>
    <t>Agriculture/forestry/fishing/fish farms</t>
  </si>
  <si>
    <t>Other kerosene consumption</t>
  </si>
  <si>
    <t>Gas/diesel oil consumption</t>
  </si>
  <si>
    <t>Energy Digest</t>
  </si>
  <si>
    <t>Other fuel consumption</t>
  </si>
  <si>
    <t>Stationary non-specified</t>
  </si>
  <si>
    <t>Mining</t>
  </si>
  <si>
    <t>Oil flaring</t>
  </si>
  <si>
    <t>Manufacturing of solid fuels and other industries</t>
  </si>
  <si>
    <t>Sasol; PetroSA</t>
  </si>
  <si>
    <t>Charcoal production</t>
  </si>
  <si>
    <t>FAO</t>
  </si>
  <si>
    <t>1A</t>
  </si>
  <si>
    <t>1B</t>
  </si>
  <si>
    <t>1C</t>
  </si>
  <si>
    <t>Public electricity producer</t>
  </si>
  <si>
    <t>Auto electricity producer</t>
  </si>
  <si>
    <t>Consumption</t>
  </si>
  <si>
    <t>Manufacturing and construction</t>
  </si>
  <si>
    <t>International bunkers</t>
  </si>
  <si>
    <t>Fugitive emissions</t>
  </si>
  <si>
    <t>Solid fuels (fugitive emission)</t>
  </si>
  <si>
    <t>Solid fuel consumption (fugitive emissions)</t>
  </si>
  <si>
    <t>Oil and gas (fugitive emissions)</t>
  </si>
  <si>
    <t>Cunsumption</t>
  </si>
  <si>
    <t xml:space="preserve">CO2 </t>
  </si>
  <si>
    <t>Total</t>
  </si>
  <si>
    <t>Aviation</t>
  </si>
  <si>
    <t>Water-borne navigation</t>
  </si>
  <si>
    <t>Agriculture/ Forestry/ Fishing/ Fish farms</t>
  </si>
  <si>
    <t>Opencast</t>
  </si>
  <si>
    <t>Underground</t>
  </si>
  <si>
    <r>
      <t>Gg CO</t>
    </r>
    <r>
      <rPr>
        <b/>
        <vertAlign val="subscript"/>
        <sz val="11"/>
        <color theme="1"/>
        <rFont val="Calibri"/>
        <family val="2"/>
        <scheme val="minor"/>
      </rPr>
      <t>2</t>
    </r>
    <r>
      <rPr>
        <b/>
        <sz val="11"/>
        <color theme="1"/>
        <rFont val="Calibri"/>
        <family val="2"/>
        <scheme val="minor"/>
      </rPr>
      <t>e</t>
    </r>
  </si>
  <si>
    <t>Gg CO2e</t>
  </si>
  <si>
    <t>TJ</t>
  </si>
  <si>
    <t>Gg CO2</t>
  </si>
  <si>
    <t>Gg CH4</t>
  </si>
  <si>
    <t>Gg N2O</t>
  </si>
  <si>
    <t>Coal produced (tonne)</t>
  </si>
  <si>
    <t>Manufacturing and construction consumption</t>
  </si>
  <si>
    <t>Other kerosesn</t>
  </si>
  <si>
    <t>Gas/diesel oil</t>
  </si>
  <si>
    <t>Residual fuel oil</t>
  </si>
  <si>
    <t>%</t>
  </si>
  <si>
    <t>Total energy emissions</t>
  </si>
  <si>
    <t>Annual change</t>
  </si>
  <si>
    <r>
      <t>CO</t>
    </r>
    <r>
      <rPr>
        <b/>
        <vertAlign val="subscript"/>
        <sz val="11"/>
        <color rgb="FFFFFEFD"/>
        <rFont val="Calibri"/>
        <family val="2"/>
        <scheme val="minor"/>
      </rPr>
      <t>2</t>
    </r>
    <r>
      <rPr>
        <b/>
        <sz val="11"/>
        <color rgb="FFFFFEFD"/>
        <rFont val="Calibri"/>
        <family val="2"/>
        <scheme val="minor"/>
      </rPr>
      <t xml:space="preserve">  </t>
    </r>
  </si>
  <si>
    <r>
      <t>CH</t>
    </r>
    <r>
      <rPr>
        <b/>
        <vertAlign val="subscript"/>
        <sz val="11"/>
        <color rgb="FFFFFEFD"/>
        <rFont val="Calibri"/>
        <family val="2"/>
        <scheme val="minor"/>
      </rPr>
      <t>4</t>
    </r>
    <r>
      <rPr>
        <b/>
        <sz val="11"/>
        <color rgb="FFFFFEFD"/>
        <rFont val="Calibri"/>
        <family val="2"/>
        <scheme val="minor"/>
      </rPr>
      <t xml:space="preserve">  </t>
    </r>
  </si>
  <si>
    <r>
      <t>N</t>
    </r>
    <r>
      <rPr>
        <b/>
        <vertAlign val="subscript"/>
        <sz val="11"/>
        <color rgb="FFFFFEFD"/>
        <rFont val="Calibri"/>
        <family val="2"/>
        <scheme val="minor"/>
      </rPr>
      <t>2</t>
    </r>
    <r>
      <rPr>
        <b/>
        <sz val="11"/>
        <color rgb="FFFFFEFD"/>
        <rFont val="Calibri"/>
        <family val="2"/>
        <scheme val="minor"/>
      </rPr>
      <t xml:space="preserve">O </t>
    </r>
  </si>
  <si>
    <r>
      <t>Gg CO</t>
    </r>
    <r>
      <rPr>
        <b/>
        <vertAlign val="subscript"/>
        <sz val="11"/>
        <color rgb="FFFFFEFD"/>
        <rFont val="Calibri"/>
        <family val="2"/>
        <scheme val="minor"/>
      </rPr>
      <t>2</t>
    </r>
    <r>
      <rPr>
        <b/>
        <sz val="11"/>
        <color rgb="FFFFFEFD"/>
        <rFont val="Calibri"/>
        <family val="2"/>
        <scheme val="minor"/>
      </rPr>
      <t xml:space="preserve">  </t>
    </r>
  </si>
  <si>
    <r>
      <t>Gg CH</t>
    </r>
    <r>
      <rPr>
        <b/>
        <vertAlign val="subscript"/>
        <sz val="11"/>
        <color rgb="FFFFFEFD"/>
        <rFont val="Calibri"/>
        <family val="2"/>
        <scheme val="minor"/>
      </rPr>
      <t>4</t>
    </r>
    <r>
      <rPr>
        <b/>
        <sz val="11"/>
        <color rgb="FFFFFEFD"/>
        <rFont val="Calibri"/>
        <family val="2"/>
        <scheme val="minor"/>
      </rPr>
      <t xml:space="preserve">  </t>
    </r>
  </si>
  <si>
    <r>
      <t>Gg CO</t>
    </r>
    <r>
      <rPr>
        <b/>
        <vertAlign val="subscript"/>
        <sz val="11"/>
        <color rgb="FFFFFEFD"/>
        <rFont val="Calibri"/>
        <family val="2"/>
        <scheme val="minor"/>
      </rPr>
      <t>2</t>
    </r>
    <r>
      <rPr>
        <b/>
        <sz val="11"/>
        <color rgb="FFFFFEFD"/>
        <rFont val="Calibri"/>
        <family val="2"/>
        <scheme val="minor"/>
      </rPr>
      <t>e</t>
    </r>
  </si>
  <si>
    <r>
      <t>Gg N</t>
    </r>
    <r>
      <rPr>
        <b/>
        <vertAlign val="subscript"/>
        <sz val="11"/>
        <color rgb="FFFFFEFD"/>
        <rFont val="Calibri"/>
        <family val="2"/>
        <scheme val="minor"/>
      </rPr>
      <t>2</t>
    </r>
    <r>
      <rPr>
        <b/>
        <sz val="11"/>
        <color rgb="FFFFFEFD"/>
        <rFont val="Calibri"/>
        <family val="2"/>
        <scheme val="minor"/>
      </rPr>
      <t xml:space="preserve">O  </t>
    </r>
  </si>
  <si>
    <t>Greenhouse gas source and sink categories</t>
  </si>
  <si>
    <t xml:space="preserve">Difference </t>
  </si>
  <si>
    <t xml:space="preserve">   Change </t>
  </si>
  <si>
    <r>
      <t>(Gg CO</t>
    </r>
    <r>
      <rPr>
        <b/>
        <vertAlign val="subscript"/>
        <sz val="11"/>
        <color rgb="FFFFFFFF"/>
        <rFont val="Calibri"/>
        <family val="2"/>
      </rPr>
      <t>2</t>
    </r>
    <r>
      <rPr>
        <b/>
        <sz val="11"/>
        <color rgb="FFFFFFFF"/>
        <rFont val="Calibri"/>
        <family val="2"/>
      </rPr>
      <t>e)</t>
    </r>
  </si>
  <si>
    <t>(%)</t>
  </si>
  <si>
    <t>2000-2017</t>
  </si>
  <si>
    <t>1.ENERGY</t>
  </si>
  <si>
    <t xml:space="preserve">     1.A Fuel combustion activities</t>
  </si>
  <si>
    <t xml:space="preserve">          1.A.1 Energy industries</t>
  </si>
  <si>
    <t xml:space="preserve">                 1.A.1.a Electricity and heat production</t>
  </si>
  <si>
    <t xml:space="preserve">                 1.A.1.b Petroleum refining</t>
  </si>
  <si>
    <t xml:space="preserve">                 1.A.1.c Manufacture of solid fuels</t>
  </si>
  <si>
    <t xml:space="preserve">          1.A.2 Manufacturing industries and construction</t>
  </si>
  <si>
    <t xml:space="preserve">          1.A.3 Transport</t>
  </si>
  <si>
    <t xml:space="preserve">                 1.A.3.a Domestic aviation</t>
  </si>
  <si>
    <t xml:space="preserve">                 1.A.3.b Road transportation</t>
  </si>
  <si>
    <t xml:space="preserve">                 1.A.3.c Railways</t>
  </si>
  <si>
    <t xml:space="preserve">                 1.A.3.d Water-borne navigation (domestic)</t>
  </si>
  <si>
    <t xml:space="preserve">                 1.A.3.e Other transportation</t>
  </si>
  <si>
    <t xml:space="preserve">          1.A.4 Other sectors</t>
  </si>
  <si>
    <t xml:space="preserve">                 1.A.4.a Commercial/Institutional</t>
  </si>
  <si>
    <t xml:space="preserve">                 1.A.4.b Residential</t>
  </si>
  <si>
    <t xml:space="preserve">                 1.A.4.c Agriculture/Forestry/Fishing/Fish farms</t>
  </si>
  <si>
    <t xml:space="preserve">          1.A.5 Non-specified</t>
  </si>
  <si>
    <t xml:space="preserve">     1.B Fugitive emissions from fuels</t>
  </si>
  <si>
    <t xml:space="preserve">          1.B.1 Solid fuels</t>
  </si>
  <si>
    <t xml:space="preserve">          1.B.2 Oil and natural gas</t>
  </si>
  <si>
    <t xml:space="preserve">          1.B.3 Other emissions from energy production</t>
  </si>
  <si>
    <t xml:space="preserve">     1.C Carbon dioxide transport and storage</t>
  </si>
  <si>
    <t>Summary table</t>
  </si>
  <si>
    <t>The table below links to the total emissions time series in each category</t>
  </si>
  <si>
    <t>Sector</t>
  </si>
  <si>
    <t>IPCC code</t>
  </si>
  <si>
    <t xml:space="preserve">Category </t>
  </si>
  <si>
    <t xml:space="preserve">Gas </t>
  </si>
  <si>
    <t>Unit</t>
  </si>
  <si>
    <t>Trend</t>
  </si>
  <si>
    <t>Energy</t>
  </si>
  <si>
    <t>Total Energy</t>
  </si>
  <si>
    <t>All</t>
  </si>
  <si>
    <t>GgCO2 eq</t>
  </si>
  <si>
    <t xml:space="preserve">1A1 </t>
  </si>
  <si>
    <t>Energy Industries</t>
  </si>
  <si>
    <t>1A2</t>
  </si>
  <si>
    <t>Manufacturing Industries and Construction</t>
  </si>
  <si>
    <t>1A3</t>
  </si>
  <si>
    <t xml:space="preserve">1A4 </t>
  </si>
  <si>
    <t>Other Sectors</t>
  </si>
  <si>
    <t>1A5</t>
  </si>
  <si>
    <t>Non-Specified</t>
  </si>
  <si>
    <t>1B1</t>
  </si>
  <si>
    <t>Solid Fuels</t>
  </si>
  <si>
    <t>1B2</t>
  </si>
  <si>
    <t>Oil and Natural Gas</t>
  </si>
  <si>
    <t>1B3</t>
  </si>
  <si>
    <t>Other Emissions from energy Production</t>
  </si>
  <si>
    <t>1C1</t>
  </si>
  <si>
    <t>Transport of CO2</t>
  </si>
  <si>
    <t>1C2</t>
  </si>
  <si>
    <t>Injection and Storage</t>
  </si>
  <si>
    <t xml:space="preserve">1C3 </t>
  </si>
  <si>
    <t>Memo items</t>
  </si>
  <si>
    <t>Memo Items</t>
  </si>
  <si>
    <t>1A3ai</t>
  </si>
  <si>
    <t>International Aviation (International Bunkers)</t>
  </si>
  <si>
    <t>1A3di</t>
  </si>
  <si>
    <t>International Water-Borne Navigation (International Bunkers)</t>
  </si>
  <si>
    <t>1A5c</t>
  </si>
  <si>
    <t>Multilateral Operations</t>
  </si>
  <si>
    <t>Information Items</t>
  </si>
  <si>
    <t>n/a</t>
  </si>
  <si>
    <t>CO2 from Biomass Combustion for Energy Production</t>
  </si>
  <si>
    <t>Total Energy CO2</t>
  </si>
  <si>
    <t>Total Energy CH4</t>
  </si>
  <si>
    <t>Total Energy N2O</t>
  </si>
  <si>
    <t>Previous submission</t>
  </si>
  <si>
    <t>Current submission</t>
  </si>
  <si>
    <t>Percentage change from the previous submission to the current submission with conditional formatting applied. Add documentation to explain all values not equal to 0%. If CHECK appears, this could be due to notation keys.</t>
  </si>
  <si>
    <t>Total emissions</t>
  </si>
  <si>
    <t>1A1a</t>
  </si>
  <si>
    <t>Electricity and Heat Production</t>
  </si>
  <si>
    <t>1A1b</t>
  </si>
  <si>
    <t>Petroleum Refining</t>
  </si>
  <si>
    <t>1A1c</t>
  </si>
  <si>
    <t>Manufacture of Solid Fuels and Other Energy Industries</t>
  </si>
  <si>
    <t>1A2a</t>
  </si>
  <si>
    <t>Iron and Steel</t>
  </si>
  <si>
    <t>1A2b</t>
  </si>
  <si>
    <t>Non-Ferrous Metals</t>
  </si>
  <si>
    <t>1A2c</t>
  </si>
  <si>
    <t>Chemicals</t>
  </si>
  <si>
    <t>1A2d</t>
  </si>
  <si>
    <t>Pulp, Paper and Print</t>
  </si>
  <si>
    <t>1A2e</t>
  </si>
  <si>
    <t>Food Processing, Beverages and Tobacco</t>
  </si>
  <si>
    <t>1A2f</t>
  </si>
  <si>
    <t>Non-Metallic Minerals</t>
  </si>
  <si>
    <t>1A2g</t>
  </si>
  <si>
    <t>Transport Equipment</t>
  </si>
  <si>
    <t>1A2h</t>
  </si>
  <si>
    <t>Machinery</t>
  </si>
  <si>
    <t>1A2i</t>
  </si>
  <si>
    <t>Mining and Quarrying</t>
  </si>
  <si>
    <t>1A2j</t>
  </si>
  <si>
    <t>Wood and Wood Products</t>
  </si>
  <si>
    <t>1A2k</t>
  </si>
  <si>
    <t>Construction</t>
  </si>
  <si>
    <t>1A2l</t>
  </si>
  <si>
    <t>Textiles and Leather</t>
  </si>
  <si>
    <t>1A2m</t>
  </si>
  <si>
    <t>Non-Specified Industry</t>
  </si>
  <si>
    <t>1A3a</t>
  </si>
  <si>
    <t>Civil Aviation</t>
  </si>
  <si>
    <t>1A3b</t>
  </si>
  <si>
    <t>Road Transport</t>
  </si>
  <si>
    <t>1A3c</t>
  </si>
  <si>
    <t>Railways</t>
  </si>
  <si>
    <t>1A3d</t>
  </si>
  <si>
    <t>Water-Borne Navigation</t>
  </si>
  <si>
    <t>1A3e</t>
  </si>
  <si>
    <t>Other Transportation</t>
  </si>
  <si>
    <t>1A4a</t>
  </si>
  <si>
    <t>Commercial/Institutional</t>
  </si>
  <si>
    <t>1A4b</t>
  </si>
  <si>
    <t>1A4c</t>
  </si>
  <si>
    <t>Agriculture/Forestry/Fishing/Fish Farms</t>
  </si>
  <si>
    <t>1A5a</t>
  </si>
  <si>
    <t>Stationary</t>
  </si>
  <si>
    <t>1A5b</t>
  </si>
  <si>
    <t>Mobile</t>
  </si>
  <si>
    <t>Total CO2 emissions</t>
  </si>
  <si>
    <t>Total CH4 emissions</t>
  </si>
  <si>
    <t>Total N2O emissions</t>
  </si>
  <si>
    <t>Percentage change</t>
  </si>
  <si>
    <t>Total N2Oemissions</t>
  </si>
  <si>
    <t>Methodology</t>
  </si>
  <si>
    <t>1 Energy</t>
  </si>
  <si>
    <t>Time Series</t>
  </si>
  <si>
    <t>Pollutants</t>
  </si>
  <si>
    <t>CO2, CH4, N2O</t>
  </si>
  <si>
    <t>Improvements</t>
  </si>
  <si>
    <t xml:space="preserve">Last edited </t>
  </si>
  <si>
    <t>LS 16/12/208</t>
  </si>
  <si>
    <t>Liquid</t>
  </si>
  <si>
    <t>Draft - not checked</t>
  </si>
  <si>
    <t>Solid</t>
  </si>
  <si>
    <t xml:space="preserve">Notes </t>
  </si>
  <si>
    <t>Lookup</t>
  </si>
  <si>
    <t>Activity Data</t>
  </si>
  <si>
    <t>Input activity data into the table below for all years, linking to compilation spreadsheets if possible. Where linking is not possible please add a comment on the data source. All conversion factors can be found in the Conversion Factors tab.</t>
  </si>
  <si>
    <t>CRF Category</t>
  </si>
  <si>
    <t xml:space="preserve">Activity </t>
  </si>
  <si>
    <t>1A1a Electricity and heat production</t>
  </si>
  <si>
    <t>1A1a - Main electricity provider</t>
  </si>
  <si>
    <t>Gas/Diesel oil</t>
  </si>
  <si>
    <t>Residual Fuel Oil (Heavy Fuel Oil)</t>
  </si>
  <si>
    <t xml:space="preserve">Sub-bituminous coal </t>
  </si>
  <si>
    <t>1A1a - Auto-electricity provider</t>
  </si>
  <si>
    <t xml:space="preserve">1A1b Petroleum refining </t>
  </si>
  <si>
    <t>Refinery gas</t>
  </si>
  <si>
    <t>1A1c Manufacture of solid fuels and other energy industries</t>
  </si>
  <si>
    <t>1A1c - PetroSA</t>
  </si>
  <si>
    <t>1A1c - Sasol</t>
  </si>
  <si>
    <t>Emission Factors</t>
  </si>
  <si>
    <t>Input relevant emission factors, linking to compilation spreadsheets if possible. Add a comment to explain the source of the emission factor</t>
  </si>
  <si>
    <t>kgCO2/TJ</t>
  </si>
  <si>
    <t>kgCH4/TJ</t>
  </si>
  <si>
    <t>kgN2O/TJ</t>
  </si>
  <si>
    <t>If only emissions are available, please document reasons and source of data</t>
  </si>
  <si>
    <t>1A1aLiquidCO2</t>
  </si>
  <si>
    <t>1A1aSolidCO2</t>
  </si>
  <si>
    <t>1A1bLiquidCO2</t>
  </si>
  <si>
    <t>1A1bSolidCO2</t>
  </si>
  <si>
    <t>1A1bGasCO2</t>
  </si>
  <si>
    <t>1A1cSolidCO2</t>
  </si>
  <si>
    <t>1A1</t>
  </si>
  <si>
    <t>1A1aLiquidCH4</t>
  </si>
  <si>
    <t>1A1aSolidCH4</t>
  </si>
  <si>
    <t>1A1bLiquidCH4</t>
  </si>
  <si>
    <t>1A1bSolidCH4</t>
  </si>
  <si>
    <t>1A1bGasCH4</t>
  </si>
  <si>
    <t>1A1cSolidCH4</t>
  </si>
  <si>
    <t>Total CH4 Emissions</t>
  </si>
  <si>
    <t>Gg CO2 eq</t>
  </si>
  <si>
    <t>1A1aLiquidN2O</t>
  </si>
  <si>
    <t>1A1aSolidN2O</t>
  </si>
  <si>
    <t>1A1bLiquidN2O</t>
  </si>
  <si>
    <t>1A1bSolidN2O</t>
  </si>
  <si>
    <t>1A1bGasN2O</t>
  </si>
  <si>
    <t>1A1cSolidN2O</t>
  </si>
  <si>
    <t>Total Emissions</t>
  </si>
  <si>
    <t>CO2eq</t>
  </si>
  <si>
    <t>For key category analysis</t>
  </si>
  <si>
    <t>Trends</t>
  </si>
  <si>
    <t>Find below graphs to show the trends in activity data, emission factors and emissions</t>
  </si>
  <si>
    <t>To include additional years, double click and drag the boxes to expand the data source range</t>
  </si>
  <si>
    <t>Use the table below to assess the recalculations from the previous submission</t>
  </si>
  <si>
    <t>Copy and paste as values the data from the previous submission</t>
  </si>
  <si>
    <t>Sectoral approach data</t>
  </si>
  <si>
    <t>Liquid fuels</t>
  </si>
  <si>
    <t>Gaseous fuels</t>
  </si>
  <si>
    <t>Could include CS EF for natural gas</t>
  </si>
  <si>
    <t>LS 16/12/2018</t>
  </si>
  <si>
    <t>Lookups</t>
  </si>
  <si>
    <t>Natural Gas</t>
  </si>
  <si>
    <t>1A2LiquidCO2</t>
  </si>
  <si>
    <t>1A2SolidCO2</t>
  </si>
  <si>
    <t>1A2GasCO2</t>
  </si>
  <si>
    <t>1A2LiquidCH4</t>
  </si>
  <si>
    <t>1A2GasCH4</t>
  </si>
  <si>
    <t>1A2SolidCH4</t>
  </si>
  <si>
    <t>1A2LiquidN2O</t>
  </si>
  <si>
    <t>1A2GasN2O</t>
  </si>
  <si>
    <t>1A2SolidN2O</t>
  </si>
  <si>
    <t>1A3ai International aviation (MEMO)</t>
  </si>
  <si>
    <t>1A3aii Domestic aviation</t>
  </si>
  <si>
    <t>Aviation gasoline</t>
  </si>
  <si>
    <t>Motor gasoline</t>
  </si>
  <si>
    <t>#LS #05/03/2020 #DSR: Data updated based on parc model and VKT data</t>
  </si>
  <si>
    <t>Other kerosene</t>
  </si>
  <si>
    <t>#LS #05/03/2020 #DSR: Natural gas was added based on parc model study data</t>
  </si>
  <si>
    <t>Fuel oil</t>
  </si>
  <si>
    <t>1A3d Transport - Water borne navigation</t>
  </si>
  <si>
    <t>1A3di Transport - Navigation bunkers (MEMO)</t>
  </si>
  <si>
    <t>Diesel</t>
  </si>
  <si>
    <t>1A3dii Transport - Water borne navigation</t>
  </si>
  <si>
    <t>1A3d Water borne navigation</t>
  </si>
  <si>
    <t>1A3aLiquidCO2</t>
  </si>
  <si>
    <t>1A3bLiquidCO2</t>
  </si>
  <si>
    <t>1A3bGasCO2</t>
  </si>
  <si>
    <t>GgCO2</t>
  </si>
  <si>
    <t>1A3cLiquidCO2</t>
  </si>
  <si>
    <t>Gg CO3</t>
  </si>
  <si>
    <t>1A3dLiquidCO2</t>
  </si>
  <si>
    <t>1A3aLiquidCH4</t>
  </si>
  <si>
    <t>1A3bLiquidCH4</t>
  </si>
  <si>
    <t>1A3bGasCH4</t>
  </si>
  <si>
    <t>1A3cLiquidCH4</t>
  </si>
  <si>
    <t>1A3dLiquidCH4</t>
  </si>
  <si>
    <t>1A3aLiquidN2O</t>
  </si>
  <si>
    <t>1A3bLiquidN2O</t>
  </si>
  <si>
    <t>1A3bGasN2O</t>
  </si>
  <si>
    <t>1A3cLiquidN2O</t>
  </si>
  <si>
    <t>1A3dLiquidN2O</t>
  </si>
  <si>
    <t>Residual Fuel Oil (HFO)</t>
  </si>
  <si>
    <t>1A4b Residential (MEMO)</t>
  </si>
  <si>
    <t>Wood/Wood Waste</t>
  </si>
  <si>
    <t>Redidual Fuel Oil (HFO)</t>
  </si>
  <si>
    <t>Wood/Wood Product</t>
  </si>
  <si>
    <t>1A4aLiquidCO2</t>
  </si>
  <si>
    <t>1A4aSolidCO2</t>
  </si>
  <si>
    <t>1A4aGasCO2</t>
  </si>
  <si>
    <t>1A4bLiquidCO2</t>
  </si>
  <si>
    <t>1A4bSolidCO2</t>
  </si>
  <si>
    <t>1A4cLiquidCO2</t>
  </si>
  <si>
    <t>1A4cSolidCO2</t>
  </si>
  <si>
    <t>1A4</t>
  </si>
  <si>
    <t>1A4aLiquidCH4</t>
  </si>
  <si>
    <t>1A4aSolidCH4</t>
  </si>
  <si>
    <t>1A4aGasCH4</t>
  </si>
  <si>
    <t>1A4bLiquidCH4</t>
  </si>
  <si>
    <t>1A4bSolidCH4</t>
  </si>
  <si>
    <t>1A4cLiquidCH4</t>
  </si>
  <si>
    <t>1A4cSolidCH4</t>
  </si>
  <si>
    <t>1A4aLiquidN2O</t>
  </si>
  <si>
    <t>1A4aSolidN2O</t>
  </si>
  <si>
    <t>1A4aGasN2O</t>
  </si>
  <si>
    <t>1A4bLiquidN2O</t>
  </si>
  <si>
    <t>1A4bSolidN2O</t>
  </si>
  <si>
    <t>1A4cLiquidN2O</t>
  </si>
  <si>
    <t>1A4cSolidN2O</t>
  </si>
  <si>
    <t>Vlookup</t>
  </si>
  <si>
    <t>1A5a Non-specified</t>
  </si>
  <si>
    <t>Gas diesel</t>
  </si>
  <si>
    <t>1A5aLiquidCO2</t>
  </si>
  <si>
    <t>1A5aSolidCO2</t>
  </si>
  <si>
    <t>1A5aLiquidCH4</t>
  </si>
  <si>
    <t>1A5aSolidCH4</t>
  </si>
  <si>
    <t>1A5aLiquidN2O</t>
  </si>
  <si>
    <t>1A5aSolidN2O</t>
  </si>
  <si>
    <t xml:space="preserve">1B1a </t>
  </si>
  <si>
    <t>Coal mining and handling</t>
  </si>
  <si>
    <t xml:space="preserve">1B1b </t>
  </si>
  <si>
    <t>Uncontrolled combustion and burning coal dumps</t>
  </si>
  <si>
    <t>1B1c</t>
  </si>
  <si>
    <t>Solid fuel transformation</t>
  </si>
  <si>
    <t>1B2a</t>
  </si>
  <si>
    <t>Oil</t>
  </si>
  <si>
    <t xml:space="preserve">1B2b </t>
  </si>
  <si>
    <t>Other Emissions from Energy Production</t>
  </si>
  <si>
    <t>CO2, CH4</t>
  </si>
  <si>
    <t>1B1ai1 Mining, 1B1ai2 Post-Mining (Underground)</t>
  </si>
  <si>
    <t>Amount of coal produced</t>
  </si>
  <si>
    <t>Tonnes</t>
  </si>
  <si>
    <t>1B1aii1 Mining, 1B1aii2 Post-Mining (Surface)</t>
  </si>
  <si>
    <t>1B1ai1 Mining (Underground)</t>
  </si>
  <si>
    <t>Mass of gas per tonne</t>
  </si>
  <si>
    <r>
      <t>m</t>
    </r>
    <r>
      <rPr>
        <vertAlign val="superscript"/>
        <sz val="11"/>
        <color theme="1"/>
        <rFont val="Calibri"/>
        <family val="2"/>
        <scheme val="minor"/>
      </rPr>
      <t>3</t>
    </r>
    <r>
      <rPr>
        <sz val="11"/>
        <color theme="1"/>
        <rFont val="Calibri"/>
        <family val="2"/>
        <scheme val="minor"/>
      </rPr>
      <t xml:space="preserve"> tonne</t>
    </r>
    <r>
      <rPr>
        <vertAlign val="superscript"/>
        <sz val="11"/>
        <color theme="1"/>
        <rFont val="Calibri"/>
        <family val="2"/>
        <scheme val="minor"/>
      </rPr>
      <t>-1</t>
    </r>
  </si>
  <si>
    <t>1B1ai2 Post-Mining (Underground)</t>
  </si>
  <si>
    <t>1B1aii1 Mining (Surface)</t>
  </si>
  <si>
    <t>1B1aii2 Post-Mining (Surface)</t>
  </si>
  <si>
    <t>1B1aCO2</t>
  </si>
  <si>
    <t>Emissions of CO2</t>
  </si>
  <si>
    <t>1B1aCH4</t>
  </si>
  <si>
    <t>Emissions of CH4</t>
  </si>
  <si>
    <t>1B1a Mining</t>
  </si>
  <si>
    <t>m3 tonne-1</t>
  </si>
  <si>
    <t>1B1ai1 Mining, 1B1ai2 Post-Mining</t>
  </si>
  <si>
    <t>vlookup</t>
  </si>
  <si>
    <t>1B2aii Flaring (Oil)</t>
  </si>
  <si>
    <t>1B2aCO2</t>
  </si>
  <si>
    <t>1B2a Oil</t>
  </si>
  <si>
    <t>2000-2015</t>
  </si>
  <si>
    <t>LBS 06/05/2017</t>
  </si>
  <si>
    <t>1B3 Other emissions from energy production</t>
  </si>
  <si>
    <t>Petro SA</t>
  </si>
  <si>
    <t>Charcoal Production</t>
  </si>
  <si>
    <t>#LS # 16/12/2018 #PPE: This value is very high so need to check it is correct and consider whether it should be included - is there an explantation for the increase? #LS #05/03/2020 Data was updated - whole time-series. #FixChck #ok</t>
  </si>
  <si>
    <t>Petro SA - Charcoal</t>
  </si>
  <si>
    <t>kg/Tj</t>
  </si>
  <si>
    <t>1B3CO2</t>
  </si>
  <si>
    <t>Emissions of CO2 - Sasol</t>
  </si>
  <si>
    <t>Emissions of CO2 - Petro SA</t>
  </si>
  <si>
    <t>1B3CH4</t>
  </si>
  <si>
    <t>Emissions of CH4 - Sasol</t>
  </si>
  <si>
    <t>Emissions of CH4 - Petro SA Charcoal</t>
  </si>
  <si>
    <t>1C1a</t>
  </si>
  <si>
    <t>Pipelines</t>
  </si>
  <si>
    <t>1C1b</t>
  </si>
  <si>
    <t>Ships</t>
  </si>
  <si>
    <t>1C1c</t>
  </si>
  <si>
    <t>Other (please specify)</t>
  </si>
  <si>
    <t>Injections and Storage</t>
  </si>
  <si>
    <t>1C2a</t>
  </si>
  <si>
    <t>Injection</t>
  </si>
  <si>
    <t>1C2b</t>
  </si>
  <si>
    <t>Storage</t>
  </si>
  <si>
    <t>1C3</t>
  </si>
  <si>
    <t>Year</t>
  </si>
  <si>
    <t>Value</t>
  </si>
  <si>
    <t>CRF #</t>
  </si>
  <si>
    <t>Start Year</t>
  </si>
  <si>
    <t>End Year</t>
  </si>
  <si>
    <t>Cell address</t>
  </si>
  <si>
    <t>IPCC_Category_L1</t>
  </si>
  <si>
    <t>IPCC_Category_L2</t>
  </si>
  <si>
    <t>IPCC_Category_L3</t>
  </si>
  <si>
    <t>Indicator</t>
  </si>
  <si>
    <t>Original Commodity Name</t>
  </si>
  <si>
    <t>Cleaned-up-SATIM Compatible</t>
  </si>
  <si>
    <t>Commodity_Name</t>
  </si>
  <si>
    <t>1A4c Agriculture/Forestry/Fishing/Fish Farms</t>
  </si>
  <si>
    <t>FlowIn</t>
  </si>
  <si>
    <t>Row #</t>
  </si>
  <si>
    <t>1B3 Other Emissions - Petro SA</t>
  </si>
  <si>
    <t>1B Fugitive Emissions from Fuels</t>
  </si>
  <si>
    <t>1B3 Other Emissions - Sasol</t>
  </si>
  <si>
    <t>1A Fuel Combustion Activities</t>
  </si>
  <si>
    <t>Kerosene</t>
  </si>
  <si>
    <t>IPCC_Category_L4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</si>
</sst>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
    <numFmt numFmtId="166" formatCode="#,##0.000"/>
    <numFmt numFmtId="167" formatCode="0.000"/>
    <numFmt numFmtId="168" formatCode="0.0000"/>
    <numFmt numFmtId="169" formatCode="_-* #,##0_-;\-* #,##0_-;_-* &quot;-&quot;??_-;_-@_-"/>
    <numFmt numFmtId="170" formatCode="0.0"/>
  </numFmts>
  <fonts count="7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4"/>
      <color theme="1"/>
      <name val="Calibri"/>
      <family val="2"/>
      <scheme val="minor"/>
    </font>
    <font>
      <sz val="10"/>
      <name val="Arial"/>
      <family val="2"/>
    </font>
    <font>
      <b/>
      <sz val="16"/>
      <color theme="1"/>
      <name val="Calibri"/>
      <family val="2"/>
      <scheme val="minor"/>
    </font>
    <font>
      <sz val="10"/>
      <color theme="1"/>
      <name val="Calibri"/>
      <family val="2"/>
      <scheme val="minor"/>
    </font>
    <font>
      <b/>
      <sz val="10"/>
      <color theme="1"/>
      <name val="Calibri"/>
      <family val="2"/>
      <scheme val="minor"/>
    </font>
    <font>
      <b/>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b/>
      <sz val="24"/>
      <color rgb="FF0096C8"/>
      <name val="Calibri"/>
      <family val="2"/>
      <scheme val="minor"/>
    </font>
    <font>
      <sz val="11"/>
      <color theme="3" tint="0.39997558519241921"/>
      <name val="Calibri"/>
      <family val="2"/>
      <scheme val="minor"/>
    </font>
    <font>
      <sz val="11"/>
      <color theme="4" tint="-0.249977111117893"/>
      <name val="Calibri"/>
      <family val="2"/>
      <scheme val="minor"/>
    </font>
    <font>
      <sz val="11"/>
      <color theme="8" tint="-0.499984740745262"/>
      <name val="Calibri"/>
      <family val="2"/>
      <scheme val="minor"/>
    </font>
    <font>
      <vertAlign val="superscript"/>
      <sz val="11"/>
      <color theme="1"/>
      <name val="Calibri"/>
      <family val="2"/>
      <scheme val="minor"/>
    </font>
    <font>
      <b/>
      <sz val="16"/>
      <color theme="0" tint="-0.499984740745262"/>
      <name val="Calibri"/>
      <family val="2"/>
      <scheme val="minor"/>
    </font>
    <font>
      <sz val="16"/>
      <color theme="1"/>
      <name val="Calibri"/>
      <family val="2"/>
      <scheme val="minor"/>
    </font>
    <font>
      <sz val="16"/>
      <color rgb="FFFF0000"/>
      <name val="Calibri"/>
      <family val="2"/>
      <scheme val="minor"/>
    </font>
    <font>
      <sz val="14"/>
      <color theme="1"/>
      <name val="Calibri"/>
      <family val="2"/>
      <scheme val="minor"/>
    </font>
    <font>
      <b/>
      <sz val="11"/>
      <name val="Calibri"/>
      <family val="2"/>
      <scheme val="minor"/>
    </font>
    <font>
      <i/>
      <sz val="11"/>
      <color theme="1"/>
      <name val="Calibri"/>
      <family val="2"/>
      <scheme val="minor"/>
    </font>
    <font>
      <i/>
      <sz val="11"/>
      <color theme="0" tint="-0.499984740745262"/>
      <name val="Calibri"/>
      <family val="2"/>
      <scheme val="minor"/>
    </font>
    <font>
      <b/>
      <sz val="11"/>
      <color theme="0" tint="-0.34998626667073579"/>
      <name val="Calibri"/>
      <family val="2"/>
      <scheme val="minor"/>
    </font>
    <font>
      <sz val="11"/>
      <color theme="4"/>
      <name val="Calibri"/>
      <family val="2"/>
      <scheme val="minor"/>
    </font>
    <font>
      <sz val="20"/>
      <color theme="1"/>
      <name val="Calibri"/>
      <family val="2"/>
      <scheme val="minor"/>
    </font>
    <font>
      <sz val="10"/>
      <name val="Calibri"/>
      <family val="2"/>
      <scheme val="minor"/>
    </font>
    <font>
      <b/>
      <i/>
      <sz val="11"/>
      <color theme="1"/>
      <name val="Calibri"/>
      <family val="2"/>
      <scheme val="minor"/>
    </font>
    <font>
      <b/>
      <sz val="14"/>
      <color rgb="FF0096C8"/>
      <name val="Arial"/>
      <family val="2"/>
    </font>
    <font>
      <b/>
      <sz val="28"/>
      <color rgb="FF0096C8"/>
      <name val="Arial"/>
      <family val="2"/>
    </font>
    <font>
      <sz val="10"/>
      <color theme="1"/>
      <name val="Arial"/>
      <family val="2"/>
    </font>
    <font>
      <b/>
      <u/>
      <sz val="14"/>
      <color rgb="FF0096C8"/>
      <name val="Arial"/>
      <family val="2"/>
    </font>
    <font>
      <sz val="18"/>
      <color theme="1"/>
      <name val="Calibri"/>
      <family val="2"/>
      <scheme val="minor"/>
    </font>
    <font>
      <sz val="16"/>
      <color theme="5"/>
      <name val="Arial"/>
      <family val="2"/>
    </font>
    <font>
      <b/>
      <sz val="14"/>
      <color theme="5"/>
      <name val="Arial"/>
      <family val="2"/>
    </font>
    <font>
      <b/>
      <sz val="18"/>
      <color theme="0"/>
      <name val="Arial"/>
      <family val="2"/>
    </font>
    <font>
      <b/>
      <sz val="24"/>
      <color theme="0"/>
      <name val="Arial"/>
      <family val="2"/>
    </font>
    <font>
      <b/>
      <sz val="10"/>
      <color theme="0"/>
      <name val="Arial"/>
      <family val="2"/>
    </font>
    <font>
      <u/>
      <sz val="12"/>
      <color theme="10"/>
      <name val="Arial"/>
      <family val="2"/>
    </font>
    <font>
      <sz val="11"/>
      <name val="Calibri"/>
      <family val="2"/>
      <scheme val="minor"/>
    </font>
    <font>
      <b/>
      <sz val="11"/>
      <color rgb="FFFF0000"/>
      <name val="Calibri"/>
      <family val="2"/>
      <scheme val="minor"/>
    </font>
    <font>
      <i/>
      <sz val="11"/>
      <color theme="1"/>
      <name val="Times New Roman"/>
      <family val="1"/>
    </font>
    <font>
      <sz val="10"/>
      <color rgb="FFFF0000"/>
      <name val="Calibri"/>
      <family val="2"/>
      <scheme val="minor"/>
    </font>
    <font>
      <b/>
      <sz val="11"/>
      <name val="Arial"/>
      <family val="2"/>
    </font>
    <font>
      <b/>
      <sz val="11"/>
      <color rgb="FFFFFFFF"/>
      <name val="Arial"/>
      <family val="2"/>
    </font>
    <font>
      <b/>
      <sz val="11"/>
      <color rgb="FF000000"/>
      <name val="Arial"/>
      <family val="2"/>
    </font>
    <font>
      <b/>
      <sz val="10"/>
      <color rgb="FF000000"/>
      <name val="Arial"/>
      <family val="2"/>
    </font>
    <font>
      <sz val="10"/>
      <color rgb="FF000000"/>
      <name val="Arial"/>
      <family val="2"/>
    </font>
    <font>
      <b/>
      <sz val="9"/>
      <color rgb="FF000000"/>
      <name val="Arial"/>
      <family val="2"/>
    </font>
    <font>
      <sz val="9"/>
      <color rgb="FF000000"/>
      <name val="Arial"/>
      <family val="2"/>
    </font>
    <font>
      <i/>
      <sz val="8"/>
      <color rgb="FF000000"/>
      <name val="Arial"/>
      <family val="2"/>
    </font>
    <font>
      <i/>
      <sz val="8"/>
      <name val="Arial"/>
      <family val="2"/>
    </font>
    <font>
      <sz val="9"/>
      <name val="Arial"/>
      <family val="2"/>
    </font>
    <font>
      <b/>
      <sz val="11"/>
      <color theme="0"/>
      <name val="Arial"/>
      <family val="2"/>
    </font>
    <font>
      <b/>
      <vertAlign val="subscript"/>
      <sz val="11"/>
      <color rgb="FFFFFFFF"/>
      <name val="Arial"/>
      <family val="2"/>
    </font>
    <font>
      <b/>
      <vertAlign val="subscript"/>
      <sz val="11"/>
      <color theme="1"/>
      <name val="Calibri"/>
      <family val="2"/>
      <scheme val="minor"/>
    </font>
    <font>
      <sz val="11"/>
      <color theme="0"/>
      <name val="Calibri"/>
      <family val="2"/>
      <scheme val="minor"/>
    </font>
    <font>
      <b/>
      <sz val="10"/>
      <color rgb="FFFFFFFF"/>
      <name val="Calibri"/>
      <family val="2"/>
    </font>
    <font>
      <b/>
      <vertAlign val="subscript"/>
      <sz val="10"/>
      <color rgb="FFFFFFFF"/>
      <name val="Calibri"/>
      <family val="2"/>
    </font>
    <font>
      <b/>
      <sz val="7"/>
      <color rgb="FFFFFFFF"/>
      <name val="Calibri"/>
      <family val="2"/>
    </font>
    <font>
      <b/>
      <sz val="10"/>
      <color theme="1"/>
      <name val="Calibri"/>
      <family val="2"/>
    </font>
    <font>
      <sz val="10"/>
      <color theme="1"/>
      <name val="Calibri"/>
      <family val="2"/>
    </font>
    <font>
      <b/>
      <i/>
      <sz val="10"/>
      <color theme="1"/>
      <name val="Calibri"/>
      <family val="2"/>
    </font>
    <font>
      <b/>
      <i/>
      <vertAlign val="subscript"/>
      <sz val="10"/>
      <color theme="1"/>
      <name val="Calibri"/>
      <family val="2"/>
    </font>
    <font>
      <b/>
      <sz val="11"/>
      <color rgb="FFFFFFFF"/>
      <name val="Calibri"/>
      <family val="2"/>
    </font>
    <font>
      <i/>
      <sz val="11"/>
      <name val="Calibri"/>
      <family val="2"/>
      <scheme val="minor"/>
    </font>
    <font>
      <b/>
      <sz val="11"/>
      <color theme="9" tint="-0.249977111117893"/>
      <name val="Calibri"/>
      <family val="2"/>
      <scheme val="minor"/>
    </font>
    <font>
      <b/>
      <i/>
      <sz val="11"/>
      <color theme="9" tint="-0.249977111117893"/>
      <name val="Calibri"/>
      <family val="2"/>
      <scheme val="minor"/>
    </font>
    <font>
      <sz val="11"/>
      <color theme="9" tint="-0.249977111117893"/>
      <name val="Calibri"/>
      <family val="2"/>
      <scheme val="minor"/>
    </font>
    <font>
      <sz val="10"/>
      <name val="Arial Narrow"/>
      <family val="2"/>
    </font>
    <font>
      <sz val="10"/>
      <color rgb="FF9C0006"/>
      <name val="Arial Narrow"/>
      <family val="2"/>
    </font>
    <font>
      <b/>
      <sz val="11"/>
      <color rgb="FFFFFEFD"/>
      <name val="Calibri"/>
      <family val="2"/>
      <scheme val="minor"/>
    </font>
    <font>
      <b/>
      <vertAlign val="subscript"/>
      <sz val="11"/>
      <color rgb="FFFFFEFD"/>
      <name val="Calibri"/>
      <family val="2"/>
      <scheme val="minor"/>
    </font>
    <font>
      <b/>
      <vertAlign val="subscript"/>
      <sz val="11"/>
      <color rgb="FFFFFFFF"/>
      <name val="Calibri"/>
      <family val="2"/>
    </font>
  </fonts>
  <fills count="44">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E4ECF4"/>
        <bgColor indexed="64"/>
      </patternFill>
    </fill>
    <fill>
      <patternFill patternType="solid">
        <fgColor rgb="FFFFFF78"/>
        <bgColor indexed="64"/>
      </patternFill>
    </fill>
    <fill>
      <patternFill patternType="solid">
        <fgColor rgb="FFAADC9B"/>
        <bgColor indexed="64"/>
      </patternFill>
    </fill>
    <fill>
      <patternFill patternType="solid">
        <fgColor rgb="FFBFBFBF"/>
        <bgColor indexed="64"/>
      </patternFill>
    </fill>
    <fill>
      <patternFill patternType="solid">
        <fgColor rgb="FFAAFAFF"/>
        <bgColor indexed="64"/>
      </patternFill>
    </fill>
    <fill>
      <patternFill patternType="solid">
        <fgColor rgb="FFFFA5DC"/>
        <bgColor indexed="64"/>
      </patternFill>
    </fill>
    <fill>
      <patternFill patternType="solid">
        <fgColor theme="4" tint="0.59999389629810485"/>
        <bgColor indexed="64"/>
      </patternFill>
    </fill>
    <fill>
      <patternFill patternType="solid">
        <fgColor rgb="FFC5D9F1"/>
        <bgColor indexed="64"/>
      </patternFill>
    </fill>
    <fill>
      <patternFill patternType="solid">
        <fgColor rgb="FF96C8FF"/>
        <bgColor indexed="64"/>
      </patternFill>
    </fill>
    <fill>
      <patternFill patternType="solid">
        <fgColor rgb="FFEBF7FF"/>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B482FF"/>
        <bgColor indexed="64"/>
      </patternFill>
    </fill>
    <fill>
      <patternFill patternType="solid">
        <fgColor rgb="FFFFE6B4"/>
        <bgColor indexed="64"/>
      </patternFill>
    </fill>
    <fill>
      <patternFill patternType="solid">
        <fgColor theme="0" tint="-0.34998626667073579"/>
        <bgColor indexed="64"/>
      </patternFill>
    </fill>
    <fill>
      <patternFill patternType="solid">
        <fgColor rgb="FF0096C8"/>
        <bgColor indexed="64"/>
      </patternFill>
    </fill>
    <fill>
      <patternFill patternType="solid">
        <fgColor rgb="FFBAE4FE"/>
        <bgColor indexed="64"/>
      </patternFill>
    </fill>
    <fill>
      <patternFill patternType="solid">
        <fgColor theme="9" tint="0.79998168889431442"/>
        <bgColor indexed="64"/>
      </patternFill>
    </fill>
    <fill>
      <patternFill patternType="solid">
        <fgColor theme="0" tint="-0.249977111117893"/>
        <bgColor rgb="FFFFFFFF"/>
      </patternFill>
    </fill>
    <fill>
      <patternFill patternType="solid">
        <fgColor theme="0" tint="-0.14999847407452621"/>
        <bgColor rgb="FFFFFFFF"/>
      </patternFill>
    </fill>
    <fill>
      <patternFill patternType="solid">
        <fgColor theme="0" tint="-0.499984740745262"/>
        <bgColor indexed="64"/>
      </patternFill>
    </fill>
    <fill>
      <patternFill patternType="solid">
        <fgColor theme="5"/>
        <bgColor indexed="64"/>
      </patternFill>
    </fill>
    <fill>
      <patternFill patternType="solid">
        <fgColor rgb="FF009900"/>
        <bgColor rgb="FFFFFFFF"/>
      </patternFill>
    </fill>
    <fill>
      <patternFill patternType="solid">
        <fgColor rgb="FF92D050"/>
        <bgColor indexed="64"/>
      </patternFill>
    </fill>
    <fill>
      <patternFill patternType="solid">
        <fgColor rgb="FFFFFF78"/>
        <bgColor rgb="FFFFFFFF"/>
      </patternFill>
    </fill>
    <fill>
      <patternFill patternType="solid">
        <fgColor rgb="FFCCEBB5"/>
        <bgColor indexed="64"/>
      </patternFill>
    </fill>
    <fill>
      <patternFill patternType="solid">
        <fgColor rgb="FFCCEBB5"/>
        <bgColor rgb="FFFFFFFF"/>
      </patternFill>
    </fill>
    <fill>
      <patternFill patternType="solid">
        <fgColor rgb="FFFFC7CE"/>
      </patternFill>
    </fill>
    <fill>
      <patternFill patternType="solid">
        <fgColor rgb="FFFFFF00"/>
        <bgColor indexed="64"/>
      </patternFill>
    </fill>
    <fill>
      <patternFill patternType="solid">
        <fgColor rgb="FF2D6C3C"/>
        <bgColor indexed="64"/>
      </patternFill>
    </fill>
    <fill>
      <patternFill patternType="solid">
        <fgColor rgb="FF4472C4"/>
        <bgColor indexed="64"/>
      </patternFill>
    </fill>
  </fills>
  <borders count="46">
    <border>
      <left/>
      <right/>
      <top/>
      <bottom/>
      <diagonal/>
    </border>
    <border>
      <left style="thin">
        <color indexed="64"/>
      </left>
      <right/>
      <top/>
      <bottom/>
      <diagonal/>
    </border>
    <border>
      <left style="thin">
        <color indexed="64"/>
      </left>
      <right style="thin">
        <color theme="0" tint="-0.499984740745262"/>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dashed">
        <color theme="0" tint="-0.499984740745262"/>
      </top>
      <bottom style="dashed">
        <color theme="0" tint="-0.499984740745262"/>
      </bottom>
      <diagonal/>
    </border>
    <border>
      <left style="mediumDashed">
        <color indexed="64"/>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right/>
      <top style="mediumDashed">
        <color indexed="64"/>
      </top>
      <bottom/>
      <diagonal/>
    </border>
    <border>
      <left/>
      <right/>
      <top style="medium">
        <color indexed="64"/>
      </top>
      <bottom style="thick">
        <color indexed="64"/>
      </bottom>
      <diagonal/>
    </border>
    <border>
      <left/>
      <right/>
      <top style="medium">
        <color auto="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ck">
        <color indexed="64"/>
      </top>
      <bottom style="medium">
        <color auto="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style="medium">
        <color rgb="FF7F7F7F"/>
      </left>
      <right style="medium">
        <color rgb="FF7F7F7F"/>
      </right>
      <top style="medium">
        <color rgb="FF7F7F7F"/>
      </top>
      <bottom style="medium">
        <color rgb="FF7F7F7F"/>
      </bottom>
      <diagonal/>
    </border>
    <border>
      <left/>
      <right style="medium">
        <color rgb="FF7F7F7F"/>
      </right>
      <top style="medium">
        <color rgb="FF7F7F7F"/>
      </top>
      <bottom style="medium">
        <color rgb="FF7F7F7F"/>
      </bottom>
      <diagonal/>
    </border>
    <border>
      <left style="medium">
        <color rgb="FF7F7F7F"/>
      </left>
      <right style="medium">
        <color rgb="FF7F7F7F"/>
      </right>
      <top/>
      <bottom style="medium">
        <color rgb="FF7F7F7F"/>
      </bottom>
      <diagonal/>
    </border>
    <border>
      <left/>
      <right style="medium">
        <color rgb="FF7F7F7F"/>
      </right>
      <top/>
      <bottom style="medium">
        <color rgb="FF7F7F7F"/>
      </bottom>
      <diagonal/>
    </border>
    <border>
      <left style="medium">
        <color rgb="FF7F7F7F"/>
      </left>
      <right/>
      <top style="medium">
        <color rgb="FF7F7F7F"/>
      </top>
      <bottom style="medium">
        <color rgb="FF7F7F7F"/>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top style="medium">
        <color auto="1"/>
      </top>
      <bottom/>
      <diagonal/>
    </border>
    <border>
      <left style="medium">
        <color indexed="64"/>
      </left>
      <right/>
      <top/>
      <bottom style="medium">
        <color indexed="64"/>
      </bottom>
      <diagonal/>
    </border>
    <border>
      <left/>
      <right style="medium">
        <color indexed="64"/>
      </right>
      <top/>
      <bottom/>
      <diagonal/>
    </border>
  </borders>
  <cellStyleXfs count="25">
    <xf numFmtId="0" fontId="0" fillId="0" borderId="0"/>
    <xf numFmtId="0" fontId="1" fillId="0" borderId="0" applyNumberFormat="0" applyFont="0" applyFill="0" applyBorder="0" applyProtection="0">
      <alignment vertical="center"/>
    </xf>
    <xf numFmtId="0" fontId="5"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42" fillId="0" borderId="0" applyNumberFormat="0" applyFill="0" applyBorder="0" applyAlignment="0" applyProtection="0"/>
    <xf numFmtId="0" fontId="43" fillId="19" borderId="0" applyNumberFormat="0" applyAlignment="0" applyProtection="0"/>
    <xf numFmtId="0" fontId="43" fillId="12" borderId="0" applyNumberFormat="0" applyAlignment="0" applyProtection="0"/>
    <xf numFmtId="0" fontId="43" fillId="16" borderId="0" applyNumberFormat="0" applyBorder="0" applyAlignment="0" applyProtection="0"/>
    <xf numFmtId="0" fontId="44" fillId="0" borderId="0" applyNumberFormat="0" applyFill="0" applyBorder="0" applyAlignment="0" applyProtection="0"/>
    <xf numFmtId="0" fontId="24" fillId="0" borderId="0" applyNumberFormat="0" applyFill="0" applyBorder="0" applyAlignment="0" applyProtection="0"/>
    <xf numFmtId="0" fontId="1" fillId="13" borderId="0" applyNumberFormat="0" applyBorder="0" applyAlignment="0" applyProtection="0"/>
    <xf numFmtId="0" fontId="1" fillId="26" borderId="0" applyNumberFormat="0" applyBorder="0" applyAlignment="0" applyProtection="0"/>
    <xf numFmtId="0" fontId="1" fillId="14" borderId="0" applyNumberFormat="0" applyBorder="0" applyAlignment="0" applyProtection="0"/>
    <xf numFmtId="0" fontId="1" fillId="25" borderId="0" applyNumberFormat="0" applyBorder="0" applyAlignment="0" applyProtection="0"/>
    <xf numFmtId="0" fontId="1" fillId="15" borderId="0" applyNumberFormat="0" applyBorder="0" applyAlignment="0" applyProtection="0"/>
    <xf numFmtId="0" fontId="60" fillId="34" borderId="0" applyNumberFormat="0" applyBorder="0" applyAlignment="0" applyProtection="0"/>
    <xf numFmtId="43" fontId="5" fillId="0" borderId="0" applyFont="0" applyFill="0" applyBorder="0" applyAlignment="0" applyProtection="0"/>
    <xf numFmtId="0" fontId="5" fillId="0" borderId="0"/>
    <xf numFmtId="43" fontId="1" fillId="0" borderId="0" applyFont="0" applyFill="0" applyBorder="0" applyAlignment="0" applyProtection="0"/>
    <xf numFmtId="0" fontId="74" fillId="40" borderId="0" applyNumberFormat="0" applyBorder="0" applyAlignment="0" applyProtection="0"/>
  </cellStyleXfs>
  <cellXfs count="359">
    <xf numFmtId="0" fontId="0" fillId="0" borderId="0" xfId="0"/>
    <xf numFmtId="0" fontId="0" fillId="2" borderId="0" xfId="0" applyFill="1"/>
    <xf numFmtId="0" fontId="0" fillId="3" borderId="0" xfId="0" applyFill="1"/>
    <xf numFmtId="0" fontId="6" fillId="3" borderId="0" xfId="0" applyFont="1" applyFill="1"/>
    <xf numFmtId="0" fontId="3" fillId="0" borderId="0" xfId="0" applyFont="1"/>
    <xf numFmtId="0" fontId="7" fillId="4" borderId="0" xfId="0" applyFont="1" applyFill="1"/>
    <xf numFmtId="0" fontId="8" fillId="4" borderId="0" xfId="0" applyFont="1" applyFill="1"/>
    <xf numFmtId="0" fontId="9" fillId="0" borderId="0" xfId="0" applyFont="1"/>
    <xf numFmtId="0" fontId="10" fillId="0" borderId="0" xfId="0" applyFont="1"/>
    <xf numFmtId="0" fontId="4" fillId="0" borderId="0" xfId="0" applyFont="1" applyFill="1"/>
    <xf numFmtId="0" fontId="4" fillId="0" borderId="0" xfId="0" applyFont="1"/>
    <xf numFmtId="0" fontId="2" fillId="0" borderId="0" xfId="0" applyFont="1"/>
    <xf numFmtId="0" fontId="3" fillId="2" borderId="2" xfId="0" applyFont="1" applyFill="1" applyBorder="1"/>
    <xf numFmtId="0" fontId="0" fillId="2" borderId="6" xfId="0" applyFill="1" applyBorder="1" applyAlignment="1"/>
    <xf numFmtId="0" fontId="0" fillId="2" borderId="0" xfId="0" applyFill="1" applyBorder="1" applyAlignment="1"/>
    <xf numFmtId="0" fontId="0" fillId="2" borderId="7" xfId="0" applyFill="1" applyBorder="1" applyAlignment="1"/>
    <xf numFmtId="0" fontId="0" fillId="2" borderId="8" xfId="0" applyFill="1" applyBorder="1" applyAlignment="1"/>
    <xf numFmtId="0" fontId="0" fillId="2" borderId="9" xfId="0" applyFill="1" applyBorder="1" applyAlignment="1"/>
    <xf numFmtId="0" fontId="0" fillId="2" borderId="10" xfId="0" applyFill="1" applyBorder="1" applyAlignment="1"/>
    <xf numFmtId="0" fontId="0" fillId="4" borderId="0" xfId="0" applyFill="1"/>
    <xf numFmtId="0" fontId="0" fillId="0" borderId="0" xfId="0" applyFill="1"/>
    <xf numFmtId="0" fontId="0" fillId="0" borderId="0" xfId="0" applyAlignment="1">
      <alignment horizontal="center"/>
    </xf>
    <xf numFmtId="0" fontId="0" fillId="0" borderId="0" xfId="0" applyNumberFormat="1"/>
    <xf numFmtId="0" fontId="0" fillId="0" borderId="0" xfId="0" applyAlignment="1">
      <alignment horizontal="left"/>
    </xf>
    <xf numFmtId="0" fontId="13" fillId="3" borderId="0" xfId="0" applyFont="1" applyFill="1"/>
    <xf numFmtId="0" fontId="10" fillId="2" borderId="0" xfId="0" applyFont="1" applyFill="1"/>
    <xf numFmtId="0" fontId="10" fillId="0" borderId="0" xfId="0" applyFont="1" applyFill="1"/>
    <xf numFmtId="0" fontId="0" fillId="2" borderId="3" xfId="0" applyFill="1" applyBorder="1" applyAlignment="1">
      <alignment horizontal="left"/>
    </xf>
    <xf numFmtId="0" fontId="0" fillId="2" borderId="3" xfId="0" applyFill="1" applyBorder="1" applyAlignment="1"/>
    <xf numFmtId="0" fontId="3" fillId="2" borderId="1" xfId="0" applyFont="1" applyFill="1" applyBorder="1" applyAlignment="1"/>
    <xf numFmtId="0" fontId="3" fillId="2" borderId="0" xfId="0" applyFont="1" applyFill="1" applyBorder="1" applyAlignment="1"/>
    <xf numFmtId="10" fontId="0" fillId="0" borderId="0" xfId="8" applyNumberFormat="1" applyFont="1" applyFill="1"/>
    <xf numFmtId="9" fontId="10" fillId="0" borderId="0" xfId="8" applyFont="1" applyFill="1"/>
    <xf numFmtId="0" fontId="0" fillId="6" borderId="0" xfId="0" applyFill="1"/>
    <xf numFmtId="0" fontId="15" fillId="6" borderId="0" xfId="0" applyFont="1" applyFill="1" applyAlignment="1">
      <alignment vertical="center" wrapText="1"/>
    </xf>
    <xf numFmtId="0" fontId="0" fillId="6" borderId="0" xfId="0" applyFill="1" applyAlignment="1">
      <alignment wrapText="1"/>
    </xf>
    <xf numFmtId="0" fontId="0" fillId="7" borderId="0" xfId="0" applyFill="1" applyAlignment="1">
      <alignment wrapText="1"/>
    </xf>
    <xf numFmtId="0" fontId="3" fillId="7" borderId="0" xfId="0" applyFont="1" applyFill="1" applyAlignment="1">
      <alignment wrapText="1"/>
    </xf>
    <xf numFmtId="0" fontId="17" fillId="7" borderId="0" xfId="0" applyFont="1" applyFill="1" applyAlignment="1">
      <alignment wrapText="1"/>
    </xf>
    <xf numFmtId="0" fontId="0" fillId="7" borderId="0" xfId="0" applyFill="1" applyAlignment="1">
      <alignment vertical="top" wrapText="1"/>
    </xf>
    <xf numFmtId="0" fontId="17" fillId="7" borderId="0" xfId="0" applyFont="1" applyFill="1" applyAlignment="1">
      <alignment vertical="top" wrapText="1"/>
    </xf>
    <xf numFmtId="0" fontId="17" fillId="7" borderId="0" xfId="0" applyFont="1" applyFill="1" applyAlignment="1">
      <alignment horizontal="left" vertical="top" wrapText="1"/>
    </xf>
    <xf numFmtId="0" fontId="0" fillId="7" borderId="0" xfId="0" applyFont="1" applyFill="1" applyAlignment="1">
      <alignment vertical="top" wrapText="1"/>
    </xf>
    <xf numFmtId="0" fontId="18" fillId="7" borderId="0" xfId="0" applyFont="1" applyFill="1" applyAlignment="1">
      <alignment vertical="top" wrapText="1"/>
    </xf>
    <xf numFmtId="0" fontId="3" fillId="7" borderId="0" xfId="0" applyFont="1" applyFill="1" applyAlignment="1">
      <alignment vertical="top" wrapText="1"/>
    </xf>
    <xf numFmtId="0" fontId="2" fillId="7" borderId="0" xfId="1" applyFont="1" applyFill="1" applyBorder="1" applyAlignment="1">
      <alignment vertical="center" wrapText="1"/>
    </xf>
    <xf numFmtId="0" fontId="10" fillId="4" borderId="0" xfId="0" applyFont="1" applyFill="1"/>
    <xf numFmtId="0" fontId="14" fillId="4" borderId="0" xfId="0" applyFont="1" applyFill="1"/>
    <xf numFmtId="0" fontId="0" fillId="0" borderId="0" xfId="0" applyFont="1"/>
    <xf numFmtId="0" fontId="3" fillId="4" borderId="0" xfId="0" applyFont="1" applyFill="1"/>
    <xf numFmtId="0" fontId="10" fillId="0" borderId="0" xfId="0" applyFont="1" applyAlignment="1">
      <alignment horizontal="center"/>
    </xf>
    <xf numFmtId="0" fontId="9" fillId="4" borderId="0" xfId="0" applyFont="1" applyFill="1"/>
    <xf numFmtId="0" fontId="10" fillId="3" borderId="0" xfId="0" applyFont="1" applyFill="1"/>
    <xf numFmtId="0" fontId="20" fillId="3" borderId="0" xfId="0" applyFont="1" applyFill="1"/>
    <xf numFmtId="0" fontId="9" fillId="2" borderId="0" xfId="0" applyFont="1" applyFill="1"/>
    <xf numFmtId="0" fontId="20" fillId="4" borderId="0" xfId="0" applyFont="1" applyFill="1"/>
    <xf numFmtId="10" fontId="0" fillId="4" borderId="0" xfId="8" applyNumberFormat="1" applyFont="1" applyFill="1"/>
    <xf numFmtId="9" fontId="0" fillId="0" borderId="0" xfId="8" applyFont="1"/>
    <xf numFmtId="0" fontId="7" fillId="3" borderId="0" xfId="0" applyFont="1" applyFill="1"/>
    <xf numFmtId="0" fontId="9" fillId="0" borderId="0" xfId="0" applyFont="1" applyFill="1"/>
    <xf numFmtId="0" fontId="6" fillId="3" borderId="0" xfId="0" applyFont="1" applyFill="1" applyAlignment="1"/>
    <xf numFmtId="0" fontId="21" fillId="3" borderId="0" xfId="0" applyFont="1" applyFill="1"/>
    <xf numFmtId="0" fontId="0" fillId="3" borderId="0" xfId="0" applyFont="1" applyFill="1"/>
    <xf numFmtId="0" fontId="22" fillId="3" borderId="0" xfId="0" applyFont="1" applyFill="1"/>
    <xf numFmtId="0" fontId="6" fillId="0" borderId="0" xfId="0" applyFont="1" applyFill="1" applyAlignment="1"/>
    <xf numFmtId="0" fontId="21" fillId="0" borderId="0" xfId="0" applyFont="1" applyFill="1"/>
    <xf numFmtId="0" fontId="0" fillId="0" borderId="0" xfId="0" applyFont="1" applyFill="1"/>
    <xf numFmtId="0" fontId="22" fillId="0" borderId="0" xfId="0" applyFont="1" applyFill="1"/>
    <xf numFmtId="0" fontId="14" fillId="8" borderId="0" xfId="0" applyFont="1" applyFill="1" applyAlignment="1">
      <alignment wrapText="1"/>
    </xf>
    <xf numFmtId="49" fontId="0" fillId="0" borderId="0" xfId="0" applyNumberFormat="1" applyAlignment="1">
      <alignment wrapText="1"/>
    </xf>
    <xf numFmtId="49" fontId="0" fillId="0" borderId="0" xfId="0" applyNumberFormat="1" applyAlignment="1"/>
    <xf numFmtId="0" fontId="0" fillId="0" borderId="0" xfId="0" applyAlignment="1">
      <alignment wrapText="1"/>
    </xf>
    <xf numFmtId="49" fontId="4" fillId="9" borderId="0" xfId="0" applyNumberFormat="1" applyFont="1" applyFill="1" applyAlignment="1">
      <alignment wrapText="1"/>
    </xf>
    <xf numFmtId="49" fontId="4" fillId="9" borderId="0" xfId="0" applyNumberFormat="1" applyFont="1" applyFill="1" applyAlignment="1"/>
    <xf numFmtId="0" fontId="4" fillId="9" borderId="0" xfId="0" applyFont="1" applyFill="1" applyAlignment="1">
      <alignment wrapText="1"/>
    </xf>
    <xf numFmtId="0" fontId="4" fillId="9" borderId="0" xfId="0" applyFont="1" applyFill="1"/>
    <xf numFmtId="0" fontId="23" fillId="0" borderId="0" xfId="0" applyFont="1"/>
    <xf numFmtId="49" fontId="24" fillId="10" borderId="14" xfId="0" applyNumberFormat="1" applyFont="1" applyFill="1" applyBorder="1" applyAlignment="1">
      <alignment horizontal="left" vertical="top" wrapText="1"/>
    </xf>
    <xf numFmtId="0" fontId="24" fillId="10" borderId="14" xfId="0" applyFont="1" applyFill="1" applyBorder="1" applyAlignment="1">
      <alignment horizontal="left" vertical="top" wrapText="1"/>
    </xf>
    <xf numFmtId="49" fontId="0" fillId="11" borderId="0" xfId="0" applyNumberFormat="1" applyFill="1" applyBorder="1" applyAlignment="1">
      <alignment wrapText="1"/>
    </xf>
    <xf numFmtId="49" fontId="0" fillId="11" borderId="0" xfId="0" applyNumberFormat="1" applyFill="1" applyBorder="1" applyAlignment="1"/>
    <xf numFmtId="0" fontId="0" fillId="11" borderId="0" xfId="0" applyFill="1" applyBorder="1" applyAlignment="1">
      <alignment wrapText="1"/>
    </xf>
    <xf numFmtId="0" fontId="0" fillId="11" borderId="0" xfId="0" applyFill="1" applyBorder="1"/>
    <xf numFmtId="49" fontId="0" fillId="11" borderId="14" xfId="0" applyNumberFormat="1" applyFill="1" applyBorder="1" applyAlignment="1">
      <alignment wrapText="1"/>
    </xf>
    <xf numFmtId="49" fontId="0" fillId="11" borderId="14" xfId="0" applyNumberFormat="1" applyFill="1" applyBorder="1" applyAlignment="1"/>
    <xf numFmtId="0" fontId="0" fillId="11" borderId="14" xfId="0" applyFill="1" applyBorder="1" applyAlignment="1">
      <alignment wrapText="1"/>
    </xf>
    <xf numFmtId="0" fontId="0" fillId="11" borderId="14" xfId="0" applyFill="1" applyBorder="1"/>
    <xf numFmtId="0" fontId="8" fillId="0" borderId="0" xfId="0" applyFont="1" applyFill="1"/>
    <xf numFmtId="0" fontId="3" fillId="17" borderId="0" xfId="0" applyFont="1" applyFill="1"/>
    <xf numFmtId="0" fontId="0" fillId="12" borderId="0" xfId="0" applyFill="1"/>
    <xf numFmtId="0" fontId="3" fillId="0" borderId="0" xfId="0" applyFont="1" applyAlignment="1">
      <alignment horizontal="center"/>
    </xf>
    <xf numFmtId="0" fontId="0" fillId="18" borderId="0" xfId="0" applyFill="1"/>
    <xf numFmtId="0" fontId="3" fillId="12" borderId="0" xfId="0" applyFont="1" applyFill="1"/>
    <xf numFmtId="0" fontId="25" fillId="0" borderId="0" xfId="0" applyFont="1"/>
    <xf numFmtId="0" fontId="25" fillId="0" borderId="0" xfId="0" applyFont="1" applyAlignment="1">
      <alignment horizontal="left" indent="1"/>
    </xf>
    <xf numFmtId="0" fontId="25" fillId="0" borderId="0" xfId="0" applyFont="1" applyFill="1"/>
    <xf numFmtId="0" fontId="3" fillId="0" borderId="0" xfId="0" applyFont="1" applyFill="1"/>
    <xf numFmtId="0" fontId="3" fillId="0" borderId="0" xfId="0" applyFont="1" applyAlignment="1">
      <alignment horizontal="left"/>
    </xf>
    <xf numFmtId="0" fontId="24" fillId="0" borderId="0" xfId="0" applyFont="1" applyFill="1" applyAlignment="1">
      <alignment horizontal="left"/>
    </xf>
    <xf numFmtId="0" fontId="26" fillId="0" borderId="0" xfId="0" applyFont="1" applyFill="1"/>
    <xf numFmtId="0" fontId="26" fillId="2" borderId="0" xfId="0" applyFont="1" applyFill="1"/>
    <xf numFmtId="0" fontId="26" fillId="0" borderId="0" xfId="0" applyFont="1"/>
    <xf numFmtId="9" fontId="9" fillId="0" borderId="0" xfId="8" applyFont="1" applyFill="1"/>
    <xf numFmtId="9" fontId="26" fillId="0" borderId="0" xfId="8" applyFont="1" applyFill="1"/>
    <xf numFmtId="0" fontId="9" fillId="0" borderId="0" xfId="0" applyFont="1" applyAlignment="1">
      <alignment horizontal="center"/>
    </xf>
    <xf numFmtId="0" fontId="20" fillId="0" borderId="0" xfId="0" applyFont="1" applyFill="1"/>
    <xf numFmtId="0" fontId="27" fillId="0" borderId="0" xfId="0" applyFont="1"/>
    <xf numFmtId="0" fontId="27" fillId="0" borderId="0" xfId="0" applyFont="1" applyAlignment="1">
      <alignment horizontal="center"/>
    </xf>
    <xf numFmtId="0" fontId="9" fillId="0" borderId="0" xfId="0" applyFont="1" applyAlignment="1">
      <alignment horizontal="left"/>
    </xf>
    <xf numFmtId="0" fontId="0" fillId="19" borderId="0" xfId="0" applyFill="1"/>
    <xf numFmtId="0" fontId="7" fillId="0" borderId="0" xfId="0" applyFont="1" applyFill="1"/>
    <xf numFmtId="0" fontId="13" fillId="0" borderId="0" xfId="0" applyFont="1" applyBorder="1" applyAlignment="1">
      <alignment vertical="center"/>
    </xf>
    <xf numFmtId="0" fontId="15" fillId="0" borderId="0" xfId="0" applyFont="1" applyBorder="1" applyAlignment="1">
      <alignment vertical="center"/>
    </xf>
    <xf numFmtId="0" fontId="0" fillId="0" borderId="0" xfId="0" applyBorder="1" applyAlignment="1">
      <alignment vertical="center"/>
    </xf>
    <xf numFmtId="0" fontId="28" fillId="0" borderId="0" xfId="0" applyFont="1" applyBorder="1" applyAlignment="1">
      <alignment horizontal="center" vertical="center" wrapText="1"/>
    </xf>
    <xf numFmtId="0" fontId="29" fillId="0" borderId="0" xfId="0" applyFont="1" applyBorder="1" applyAlignment="1">
      <alignment vertical="center"/>
    </xf>
    <xf numFmtId="0" fontId="7" fillId="0" borderId="0" xfId="0" applyFont="1" applyBorder="1" applyAlignment="1">
      <alignment vertical="center"/>
    </xf>
    <xf numFmtId="0" fontId="4" fillId="17" borderId="0" xfId="0" applyFont="1" applyFill="1" applyBorder="1" applyAlignment="1">
      <alignment vertical="center"/>
    </xf>
    <xf numFmtId="0" fontId="7" fillId="17" borderId="0" xfId="0" applyFont="1" applyFill="1" applyBorder="1" applyAlignment="1">
      <alignment vertical="center" wrapText="1"/>
    </xf>
    <xf numFmtId="0" fontId="30" fillId="20" borderId="0" xfId="0" applyFont="1" applyFill="1" applyBorder="1" applyAlignment="1">
      <alignment vertical="center" wrapText="1"/>
    </xf>
    <xf numFmtId="0" fontId="4" fillId="21" borderId="0" xfId="0" applyFont="1" applyFill="1" applyBorder="1" applyAlignment="1">
      <alignment vertical="center"/>
    </xf>
    <xf numFmtId="0" fontId="7" fillId="21" borderId="0" xfId="0" applyFont="1" applyFill="1" applyBorder="1" applyAlignment="1">
      <alignment vertical="center" wrapText="1"/>
    </xf>
    <xf numFmtId="0" fontId="7" fillId="22" borderId="0" xfId="0" applyFont="1" applyFill="1" applyBorder="1" applyAlignment="1">
      <alignment vertical="center" wrapText="1"/>
    </xf>
    <xf numFmtId="0" fontId="4" fillId="5" borderId="0" xfId="0" applyFont="1" applyFill="1" applyBorder="1" applyAlignment="1">
      <alignment vertical="center"/>
    </xf>
    <xf numFmtId="0" fontId="7" fillId="5" borderId="0" xfId="0" applyFont="1" applyFill="1" applyBorder="1" applyAlignment="1">
      <alignment vertical="center" wrapText="1"/>
    </xf>
    <xf numFmtId="0" fontId="7" fillId="8" borderId="0" xfId="0" applyFont="1" applyFill="1" applyBorder="1" applyAlignment="1">
      <alignment vertical="center" wrapText="1"/>
    </xf>
    <xf numFmtId="0" fontId="7" fillId="8" borderId="0" xfId="5" applyFont="1" applyFill="1" applyBorder="1" applyAlignment="1">
      <alignment vertical="center" wrapText="1"/>
    </xf>
    <xf numFmtId="0" fontId="4" fillId="23" borderId="0" xfId="0" applyFont="1" applyFill="1" applyBorder="1" applyAlignment="1">
      <alignment vertical="center"/>
    </xf>
    <xf numFmtId="0" fontId="7" fillId="23" borderId="0" xfId="0" applyFont="1" applyFill="1" applyBorder="1" applyAlignment="1">
      <alignment vertical="center" wrapText="1"/>
    </xf>
    <xf numFmtId="0" fontId="7" fillId="24" borderId="0" xfId="5" applyFont="1" applyFill="1" applyBorder="1" applyAlignment="1">
      <alignment vertical="center" wrapText="1"/>
    </xf>
    <xf numFmtId="0" fontId="3" fillId="7" borderId="0" xfId="0" applyFont="1" applyFill="1"/>
    <xf numFmtId="0" fontId="0" fillId="7" borderId="0" xfId="0" applyFill="1"/>
    <xf numFmtId="0" fontId="25" fillId="12" borderId="0" xfId="0" applyFont="1" applyFill="1"/>
    <xf numFmtId="0" fontId="0" fillId="27" borderId="0" xfId="0" applyFill="1"/>
    <xf numFmtId="0" fontId="31" fillId="0" borderId="0" xfId="0" applyFont="1" applyFill="1"/>
    <xf numFmtId="164" fontId="0" fillId="0" borderId="0" xfId="0" applyNumberFormat="1"/>
    <xf numFmtId="164" fontId="10" fillId="0" borderId="0" xfId="8" applyNumberFormat="1" applyFont="1" applyFill="1"/>
    <xf numFmtId="0" fontId="13" fillId="4" borderId="0" xfId="0" applyFont="1" applyFill="1"/>
    <xf numFmtId="0" fontId="32" fillId="0" borderId="0" xfId="3" applyFont="1" applyAlignment="1">
      <alignment vertical="center" wrapText="1"/>
    </xf>
    <xf numFmtId="0" fontId="33" fillId="0" borderId="0" xfId="3" applyFont="1" applyAlignment="1">
      <alignment vertical="center"/>
    </xf>
    <xf numFmtId="0" fontId="34" fillId="0" borderId="0" xfId="3" applyFont="1"/>
    <xf numFmtId="0" fontId="36" fillId="0" borderId="0" xfId="0" applyFont="1" applyAlignment="1"/>
    <xf numFmtId="0" fontId="37" fillId="0" borderId="0" xfId="0" applyFont="1" applyAlignment="1"/>
    <xf numFmtId="0" fontId="34" fillId="0" borderId="0" xfId="3" applyFont="1" applyAlignment="1">
      <alignment wrapText="1"/>
    </xf>
    <xf numFmtId="0" fontId="38" fillId="0" borderId="0" xfId="3" applyFont="1"/>
    <xf numFmtId="0" fontId="34" fillId="0" borderId="0" xfId="3" applyFont="1" applyAlignment="1">
      <alignment vertical="top" wrapText="1"/>
    </xf>
    <xf numFmtId="0" fontId="39" fillId="28" borderId="0" xfId="2" applyFont="1" applyFill="1"/>
    <xf numFmtId="0" fontId="40" fillId="28" borderId="0" xfId="2" applyFont="1" applyFill="1"/>
    <xf numFmtId="0" fontId="39" fillId="28" borderId="0" xfId="2" applyFont="1" applyFill="1" applyBorder="1" applyAlignment="1">
      <alignment vertical="top" wrapText="1"/>
    </xf>
    <xf numFmtId="0" fontId="39" fillId="28" borderId="0" xfId="2" applyFont="1" applyFill="1" applyBorder="1"/>
    <xf numFmtId="0" fontId="0" fillId="28" borderId="0" xfId="0" applyFill="1"/>
    <xf numFmtId="0" fontId="39" fillId="6" borderId="0" xfId="2" applyFont="1" applyFill="1"/>
    <xf numFmtId="0" fontId="40" fillId="6" borderId="0" xfId="2" applyFont="1" applyFill="1"/>
    <xf numFmtId="0" fontId="39" fillId="6" borderId="0" xfId="2" applyFont="1" applyFill="1" applyBorder="1" applyAlignment="1">
      <alignment vertical="top" wrapText="1"/>
    </xf>
    <xf numFmtId="0" fontId="39" fillId="6" borderId="0" xfId="2" applyFont="1" applyFill="1" applyBorder="1"/>
    <xf numFmtId="0" fontId="41" fillId="0" borderId="0" xfId="2" applyFont="1" applyFill="1"/>
    <xf numFmtId="0" fontId="34" fillId="29" borderId="15" xfId="3" applyFont="1" applyFill="1" applyBorder="1" applyAlignment="1">
      <alignment vertical="top" wrapText="1"/>
    </xf>
    <xf numFmtId="0" fontId="34" fillId="29" borderId="16" xfId="3" applyFont="1" applyFill="1" applyBorder="1"/>
    <xf numFmtId="0" fontId="34" fillId="29" borderId="17" xfId="3" applyFont="1" applyFill="1" applyBorder="1" applyAlignment="1">
      <alignment vertical="top" wrapText="1"/>
    </xf>
    <xf numFmtId="0" fontId="34" fillId="29" borderId="18" xfId="3" applyFont="1" applyFill="1" applyBorder="1"/>
    <xf numFmtId="0" fontId="34" fillId="29" borderId="0" xfId="3" applyFont="1" applyFill="1"/>
    <xf numFmtId="0" fontId="34" fillId="0" borderId="17" xfId="3" applyFont="1" applyBorder="1"/>
    <xf numFmtId="0" fontId="34" fillId="0" borderId="19" xfId="3" applyFont="1" applyBorder="1" applyAlignment="1">
      <alignment vertical="top" wrapText="1"/>
    </xf>
    <xf numFmtId="0" fontId="34" fillId="0" borderId="19" xfId="3" applyFont="1" applyBorder="1"/>
    <xf numFmtId="0" fontId="34" fillId="0" borderId="0" xfId="3" applyFont="1" applyFill="1"/>
    <xf numFmtId="0" fontId="1" fillId="0" borderId="0" xfId="5" applyFill="1"/>
    <xf numFmtId="0" fontId="34" fillId="0" borderId="0" xfId="3" applyFont="1" applyFill="1" applyBorder="1" applyAlignment="1">
      <alignment horizontal="center"/>
    </xf>
    <xf numFmtId="0" fontId="1" fillId="0" borderId="0" xfId="5"/>
    <xf numFmtId="0" fontId="34" fillId="6" borderId="0" xfId="3" applyFont="1" applyFill="1"/>
    <xf numFmtId="0" fontId="34" fillId="6" borderId="0" xfId="3" applyFont="1" applyFill="1" applyBorder="1" applyAlignment="1">
      <alignment horizontal="center"/>
    </xf>
    <xf numFmtId="0" fontId="1" fillId="0" borderId="0" xfId="3"/>
    <xf numFmtId="0" fontId="34" fillId="0" borderId="0" xfId="4" applyFont="1" applyAlignment="1">
      <alignment wrapText="1"/>
    </xf>
    <xf numFmtId="0" fontId="1" fillId="0" borderId="0" xfId="4" applyFont="1" applyAlignment="1">
      <alignment wrapText="1"/>
    </xf>
    <xf numFmtId="0" fontId="0" fillId="0" borderId="0" xfId="4" applyFont="1" applyAlignment="1">
      <alignment wrapText="1"/>
    </xf>
    <xf numFmtId="0" fontId="1" fillId="0" borderId="0" xfId="4" applyAlignment="1">
      <alignment wrapText="1"/>
    </xf>
    <xf numFmtId="0" fontId="34" fillId="0" borderId="0" xfId="3" applyNumberFormat="1" applyFont="1" applyAlignment="1">
      <alignment vertical="top"/>
    </xf>
    <xf numFmtId="0" fontId="42" fillId="0" borderId="0" xfId="9"/>
    <xf numFmtId="14" fontId="0" fillId="0" borderId="0" xfId="0" applyNumberFormat="1"/>
    <xf numFmtId="0" fontId="34" fillId="0" borderId="0" xfId="3" applyNumberFormat="1" applyFont="1" applyFill="1" applyAlignment="1">
      <alignment vertical="top"/>
    </xf>
    <xf numFmtId="0" fontId="42" fillId="0" borderId="0" xfId="9" applyNumberFormat="1"/>
    <xf numFmtId="0" fontId="0" fillId="0" borderId="0" xfId="0" quotePrefix="1"/>
    <xf numFmtId="0" fontId="43" fillId="19" borderId="0" xfId="10"/>
    <xf numFmtId="0" fontId="43" fillId="16" borderId="0" xfId="12"/>
    <xf numFmtId="0" fontId="43" fillId="12" borderId="0" xfId="11"/>
    <xf numFmtId="0" fontId="1" fillId="13" borderId="0" xfId="15"/>
    <xf numFmtId="0" fontId="1" fillId="26" borderId="0" xfId="16"/>
    <xf numFmtId="0" fontId="1" fillId="14" borderId="0" xfId="17"/>
    <xf numFmtId="0" fontId="1" fillId="25" borderId="0" xfId="18"/>
    <xf numFmtId="0" fontId="1" fillId="15" borderId="0" xfId="19"/>
    <xf numFmtId="0" fontId="60" fillId="34" borderId="0" xfId="20"/>
    <xf numFmtId="0" fontId="44" fillId="0" borderId="0" xfId="13" applyFill="1"/>
    <xf numFmtId="0" fontId="24" fillId="0" borderId="0" xfId="14" applyFill="1"/>
    <xf numFmtId="0" fontId="45" fillId="0" borderId="20" xfId="0" applyFont="1" applyBorder="1" applyAlignment="1">
      <alignment vertical="center" wrapText="1"/>
    </xf>
    <xf numFmtId="0" fontId="0" fillId="0" borderId="21" xfId="0" applyBorder="1"/>
    <xf numFmtId="0" fontId="6" fillId="0" borderId="21" xfId="0" applyFont="1" applyBorder="1" applyAlignment="1">
      <alignment horizontal="left" wrapText="1"/>
    </xf>
    <xf numFmtId="0" fontId="0" fillId="0" borderId="0" xfId="0" applyAlignment="1">
      <alignment horizontal="left" vertical="center" wrapText="1"/>
    </xf>
    <xf numFmtId="0" fontId="7" fillId="0" borderId="0" xfId="0" applyFont="1" applyAlignment="1">
      <alignment wrapText="1"/>
    </xf>
    <xf numFmtId="0" fontId="3" fillId="30" borderId="22" xfId="0" applyFont="1" applyFill="1" applyBorder="1" applyAlignment="1">
      <alignment horizontal="left" vertical="top" wrapText="1"/>
    </xf>
    <xf numFmtId="0" fontId="7" fillId="30" borderId="23" xfId="0" applyFont="1" applyFill="1" applyBorder="1" applyAlignment="1">
      <alignment horizontal="left" vertical="top" wrapText="1"/>
    </xf>
    <xf numFmtId="0" fontId="0" fillId="0" borderId="0" xfId="0" applyAlignment="1">
      <alignment horizontal="left" vertical="top" wrapText="1"/>
    </xf>
    <xf numFmtId="0" fontId="47" fillId="0" borderId="25" xfId="0" applyFont="1" applyFill="1" applyBorder="1"/>
    <xf numFmtId="0" fontId="47" fillId="0" borderId="0" xfId="0" applyFont="1" applyFill="1" applyBorder="1"/>
    <xf numFmtId="0" fontId="53" fillId="0" borderId="26" xfId="0" applyFont="1" applyFill="1" applyBorder="1" applyAlignment="1">
      <alignment horizontal="left" vertical="center"/>
    </xf>
    <xf numFmtId="0" fontId="54" fillId="0" borderId="26" xfId="0" applyFont="1" applyFill="1" applyBorder="1" applyAlignment="1">
      <alignment horizontal="left" vertical="center"/>
    </xf>
    <xf numFmtId="0" fontId="52" fillId="4" borderId="26" xfId="0" applyFont="1" applyFill="1" applyBorder="1" applyAlignment="1">
      <alignment horizontal="left" vertical="center"/>
    </xf>
    <xf numFmtId="0" fontId="3" fillId="0" borderId="26" xfId="0" applyFont="1" applyBorder="1" applyAlignment="1">
      <alignment horizontal="center" vertical="center"/>
    </xf>
    <xf numFmtId="0" fontId="0" fillId="0" borderId="26" xfId="0" applyBorder="1"/>
    <xf numFmtId="0" fontId="0" fillId="0" borderId="26" xfId="0" applyBorder="1" applyAlignment="1">
      <alignment wrapText="1"/>
    </xf>
    <xf numFmtId="3" fontId="0" fillId="0" borderId="26" xfId="0" applyNumberFormat="1" applyBorder="1"/>
    <xf numFmtId="0" fontId="3" fillId="0" borderId="26" xfId="0" applyFont="1" applyBorder="1" applyAlignment="1">
      <alignment horizontal="center" wrapText="1"/>
    </xf>
    <xf numFmtId="10" fontId="0" fillId="0" borderId="0" xfId="0" applyNumberFormat="1"/>
    <xf numFmtId="165" fontId="0" fillId="0" borderId="26" xfId="0" applyNumberFormat="1" applyBorder="1"/>
    <xf numFmtId="2" fontId="0" fillId="0" borderId="26" xfId="0" applyNumberFormat="1" applyBorder="1"/>
    <xf numFmtId="0" fontId="0" fillId="0" borderId="26" xfId="0" applyFill="1" applyBorder="1"/>
    <xf numFmtId="3" fontId="43" fillId="19" borderId="0" xfId="10" applyNumberFormat="1"/>
    <xf numFmtId="167" fontId="43" fillId="19" borderId="0" xfId="10" applyNumberFormat="1"/>
    <xf numFmtId="0" fontId="0" fillId="0" borderId="0" xfId="0"/>
    <xf numFmtId="165" fontId="43" fillId="19" borderId="0" xfId="10" applyNumberFormat="1"/>
    <xf numFmtId="4" fontId="43" fillId="19" borderId="0" xfId="10" applyNumberFormat="1"/>
    <xf numFmtId="166" fontId="43" fillId="19" borderId="0" xfId="10" applyNumberFormat="1"/>
    <xf numFmtId="10" fontId="3" fillId="0" borderId="0" xfId="8" applyNumberFormat="1" applyFont="1" applyFill="1"/>
    <xf numFmtId="0" fontId="0" fillId="0" borderId="0" xfId="0"/>
    <xf numFmtId="168" fontId="43" fillId="19" borderId="0" xfId="10" applyNumberFormat="1"/>
    <xf numFmtId="167" fontId="0" fillId="19" borderId="0" xfId="0" applyNumberFormat="1" applyFill="1"/>
    <xf numFmtId="0" fontId="3" fillId="0" borderId="26" xfId="0" applyFont="1" applyFill="1" applyBorder="1" applyAlignment="1">
      <alignment horizontal="center"/>
    </xf>
    <xf numFmtId="3" fontId="0" fillId="0" borderId="26" xfId="0" applyNumberFormat="1" applyFill="1" applyBorder="1"/>
    <xf numFmtId="2" fontId="0" fillId="0" borderId="26" xfId="0" applyNumberFormat="1" applyFill="1" applyBorder="1"/>
    <xf numFmtId="164" fontId="0" fillId="0" borderId="0" xfId="0" applyNumberFormat="1" applyFill="1"/>
    <xf numFmtId="165" fontId="0" fillId="0" borderId="26" xfId="0" applyNumberFormat="1" applyFill="1" applyBorder="1"/>
    <xf numFmtId="0" fontId="64" fillId="17" borderId="26" xfId="0" applyFont="1" applyFill="1" applyBorder="1" applyAlignment="1">
      <alignment horizontal="center" vertical="center" wrapText="1"/>
    </xf>
    <xf numFmtId="0" fontId="64" fillId="17" borderId="26" xfId="0" applyFont="1" applyFill="1" applyBorder="1" applyAlignment="1">
      <alignment horizontal="left" vertical="center" wrapText="1"/>
    </xf>
    <xf numFmtId="0" fontId="65" fillId="17" borderId="26" xfId="0" applyFont="1" applyFill="1" applyBorder="1" applyAlignment="1">
      <alignment horizontal="center" vertical="center" wrapText="1"/>
    </xf>
    <xf numFmtId="0" fontId="0" fillId="17" borderId="26" xfId="0" applyFill="1" applyBorder="1"/>
    <xf numFmtId="0" fontId="66" fillId="0" borderId="26" xfId="0" applyFont="1" applyBorder="1" applyAlignment="1">
      <alignment horizontal="left" vertical="center" wrapText="1"/>
    </xf>
    <xf numFmtId="0" fontId="65" fillId="0" borderId="26" xfId="0" applyFont="1" applyFill="1" applyBorder="1" applyAlignment="1">
      <alignment horizontal="center" vertical="center" wrapText="1"/>
    </xf>
    <xf numFmtId="0" fontId="65" fillId="0" borderId="26" xfId="0" applyFont="1" applyBorder="1" applyAlignment="1">
      <alignment horizontal="justify" vertical="center" wrapText="1"/>
    </xf>
    <xf numFmtId="0" fontId="68" fillId="33" borderId="33" xfId="0" applyFont="1" applyFill="1" applyBorder="1" applyAlignment="1">
      <alignment horizontal="justify" vertical="center" wrapText="1"/>
    </xf>
    <xf numFmtId="0" fontId="68" fillId="33" borderId="34" xfId="0" applyFont="1" applyFill="1" applyBorder="1" applyAlignment="1">
      <alignment horizontal="justify" vertical="center" wrapText="1"/>
    </xf>
    <xf numFmtId="0" fontId="65" fillId="0" borderId="26" xfId="0" applyFont="1" applyFill="1" applyBorder="1" applyAlignment="1">
      <alignment horizontal="left" vertical="center" wrapText="1"/>
    </xf>
    <xf numFmtId="0" fontId="65" fillId="0" borderId="26" xfId="0" applyFont="1" applyFill="1" applyBorder="1" applyAlignment="1">
      <alignment horizontal="justify" vertical="center" wrapText="1"/>
    </xf>
    <xf numFmtId="0" fontId="43" fillId="0" borderId="0" xfId="14" applyFont="1"/>
    <xf numFmtId="0" fontId="69" fillId="12" borderId="0" xfId="11" applyFont="1"/>
    <xf numFmtId="0" fontId="24" fillId="12" borderId="0" xfId="11" applyFont="1"/>
    <xf numFmtId="0" fontId="3" fillId="0" borderId="27" xfId="0" applyFont="1" applyBorder="1" applyAlignment="1">
      <alignment horizontal="center"/>
    </xf>
    <xf numFmtId="0" fontId="3" fillId="0" borderId="27" xfId="0" applyFont="1" applyFill="1" applyBorder="1" applyAlignment="1">
      <alignment horizontal="center"/>
    </xf>
    <xf numFmtId="0" fontId="3" fillId="0" borderId="26" xfId="0" applyFont="1" applyBorder="1"/>
    <xf numFmtId="3" fontId="0" fillId="0" borderId="26" xfId="0" applyNumberFormat="1" applyBorder="1" applyAlignment="1">
      <alignment horizontal="center" vertical="center"/>
    </xf>
    <xf numFmtId="2" fontId="0" fillId="0" borderId="26" xfId="0" applyNumberFormat="1" applyBorder="1" applyAlignment="1">
      <alignment horizontal="center"/>
    </xf>
    <xf numFmtId="0" fontId="3" fillId="3" borderId="0" xfId="0" applyFont="1" applyFill="1"/>
    <xf numFmtId="0" fontId="70" fillId="0" borderId="0" xfId="0" applyFont="1"/>
    <xf numFmtId="0" fontId="71" fillId="0" borderId="0" xfId="0" applyFont="1"/>
    <xf numFmtId="0" fontId="71" fillId="3" borderId="0" xfId="0" applyFont="1" applyFill="1"/>
    <xf numFmtId="0" fontId="71" fillId="4" borderId="0" xfId="0" applyFont="1" applyFill="1"/>
    <xf numFmtId="0" fontId="71" fillId="0" borderId="0" xfId="0" applyFont="1" applyFill="1"/>
    <xf numFmtId="0" fontId="72" fillId="0" borderId="0" xfId="0" applyFont="1"/>
    <xf numFmtId="10" fontId="3" fillId="0" borderId="0" xfId="0" applyNumberFormat="1" applyFont="1" applyFill="1"/>
    <xf numFmtId="165" fontId="0" fillId="0" borderId="26" xfId="0" applyNumberFormat="1" applyBorder="1" applyAlignment="1">
      <alignment horizontal="center" vertical="center"/>
    </xf>
    <xf numFmtId="0" fontId="48" fillId="35" borderId="26" xfId="0" applyFont="1" applyFill="1" applyBorder="1" applyAlignment="1">
      <alignment horizontal="center" vertical="center"/>
    </xf>
    <xf numFmtId="0" fontId="57" fillId="35" borderId="26" xfId="0" applyFont="1" applyFill="1" applyBorder="1" applyAlignment="1">
      <alignment horizontal="center" vertical="center"/>
    </xf>
    <xf numFmtId="0" fontId="49" fillId="36" borderId="26" xfId="0" applyFont="1" applyFill="1" applyBorder="1" applyAlignment="1">
      <alignment horizontal="left" vertical="center"/>
    </xf>
    <xf numFmtId="0" fontId="54" fillId="12" borderId="26" xfId="0" applyFont="1" applyFill="1" applyBorder="1" applyAlignment="1">
      <alignment horizontal="left" vertical="center"/>
    </xf>
    <xf numFmtId="0" fontId="53" fillId="12" borderId="26" xfId="0" applyFont="1" applyFill="1" applyBorder="1" applyAlignment="1">
      <alignment horizontal="left" vertical="center"/>
    </xf>
    <xf numFmtId="0" fontId="50" fillId="38" borderId="26" xfId="0" applyFont="1" applyFill="1" applyBorder="1" applyAlignment="1">
      <alignment horizontal="left" vertical="center"/>
    </xf>
    <xf numFmtId="0" fontId="73" fillId="19" borderId="0" xfId="10" applyFont="1"/>
    <xf numFmtId="4" fontId="73" fillId="19" borderId="0" xfId="10" applyNumberFormat="1" applyFont="1"/>
    <xf numFmtId="167" fontId="73" fillId="19" borderId="0" xfId="10" applyNumberFormat="1" applyFont="1"/>
    <xf numFmtId="169" fontId="73" fillId="19" borderId="0" xfId="23" applyNumberFormat="1" applyFont="1" applyFill="1"/>
    <xf numFmtId="169" fontId="43" fillId="19" borderId="0" xfId="23" applyNumberFormat="1" applyFont="1" applyFill="1"/>
    <xf numFmtId="169" fontId="1" fillId="14" borderId="0" xfId="23" applyNumberFormat="1" applyFill="1"/>
    <xf numFmtId="169" fontId="0" fillId="4" borderId="0" xfId="23" applyNumberFormat="1" applyFont="1" applyFill="1"/>
    <xf numFmtId="0" fontId="0" fillId="41" borderId="0" xfId="0" applyFill="1"/>
    <xf numFmtId="169" fontId="1" fillId="13" borderId="0" xfId="15" applyNumberFormat="1"/>
    <xf numFmtId="0" fontId="74" fillId="0" borderId="0" xfId="24" applyFill="1"/>
    <xf numFmtId="169" fontId="74" fillId="0" borderId="0" xfId="24" applyNumberFormat="1" applyFont="1" applyFill="1"/>
    <xf numFmtId="169" fontId="60" fillId="34" borderId="0" xfId="20" applyNumberFormat="1"/>
    <xf numFmtId="169" fontId="0" fillId="0" borderId="0" xfId="0" applyNumberFormat="1"/>
    <xf numFmtId="169" fontId="0" fillId="19" borderId="0" xfId="23" applyNumberFormat="1" applyFont="1" applyFill="1"/>
    <xf numFmtId="0" fontId="75" fillId="42" borderId="36" xfId="0" applyFont="1" applyFill="1" applyBorder="1" applyAlignment="1">
      <alignment horizontal="center" vertical="center" wrapText="1"/>
    </xf>
    <xf numFmtId="0" fontId="75" fillId="42" borderId="38" xfId="0" applyFont="1" applyFill="1" applyBorder="1" applyAlignment="1">
      <alignment horizontal="center" vertical="center" wrapText="1"/>
    </xf>
    <xf numFmtId="0" fontId="75" fillId="42" borderId="39" xfId="0" applyFont="1" applyFill="1" applyBorder="1" applyAlignment="1">
      <alignment horizontal="center" vertical="center" wrapText="1"/>
    </xf>
    <xf numFmtId="165" fontId="24" fillId="0" borderId="0" xfId="0" applyNumberFormat="1" applyFont="1" applyFill="1" applyBorder="1" applyAlignment="1">
      <alignment horizontal="center" vertical="center" wrapText="1"/>
    </xf>
    <xf numFmtId="165" fontId="0" fillId="0" borderId="0" xfId="0" applyNumberFormat="1"/>
    <xf numFmtId="165" fontId="0" fillId="0" borderId="26" xfId="0" applyNumberFormat="1" applyBorder="1" applyAlignment="1">
      <alignment horizontal="center"/>
    </xf>
    <xf numFmtId="165" fontId="0" fillId="0" borderId="26" xfId="0" applyNumberFormat="1" applyFill="1" applyBorder="1" applyAlignment="1">
      <alignment horizontal="center"/>
    </xf>
    <xf numFmtId="0" fontId="68" fillId="43" borderId="34" xfId="0" applyFont="1" applyFill="1" applyBorder="1" applyAlignment="1">
      <alignment horizontal="justify" vertical="center" wrapText="1"/>
    </xf>
    <xf numFmtId="0" fontId="68" fillId="43" borderId="45" xfId="0" applyFont="1" applyFill="1" applyBorder="1" applyAlignment="1">
      <alignment horizontal="center" vertical="center" wrapText="1"/>
    </xf>
    <xf numFmtId="170" fontId="0" fillId="0" borderId="26" xfId="0" applyNumberFormat="1" applyBorder="1"/>
    <xf numFmtId="165" fontId="49" fillId="36" borderId="26" xfId="0" applyNumberFormat="1" applyFont="1" applyFill="1" applyBorder="1" applyAlignment="1">
      <alignment horizontal="right" vertical="center"/>
    </xf>
    <xf numFmtId="165" fontId="51" fillId="38" borderId="26" xfId="0" applyNumberFormat="1" applyFont="1" applyFill="1" applyBorder="1" applyAlignment="1">
      <alignment horizontal="right" vertical="center"/>
    </xf>
    <xf numFmtId="165" fontId="53" fillId="4" borderId="26" xfId="0" applyNumberFormat="1" applyFont="1" applyFill="1" applyBorder="1" applyAlignment="1">
      <alignment horizontal="right" vertical="center"/>
    </xf>
    <xf numFmtId="165" fontId="53" fillId="0" borderId="26" xfId="0" applyNumberFormat="1" applyFont="1" applyFill="1" applyBorder="1" applyAlignment="1">
      <alignment horizontal="right" vertical="center"/>
    </xf>
    <xf numFmtId="165" fontId="55" fillId="0" borderId="26" xfId="0" applyNumberFormat="1" applyFont="1" applyFill="1" applyBorder="1" applyAlignment="1">
      <alignment vertical="center"/>
    </xf>
    <xf numFmtId="165" fontId="54" fillId="31" borderId="26" xfId="0" applyNumberFormat="1" applyFont="1" applyFill="1" applyBorder="1" applyAlignment="1">
      <alignment horizontal="right" vertical="center"/>
    </xf>
    <xf numFmtId="165" fontId="56" fillId="0" borderId="26" xfId="0" applyNumberFormat="1" applyFont="1" applyFill="1" applyBorder="1" applyAlignment="1">
      <alignment vertical="center"/>
    </xf>
    <xf numFmtId="165" fontId="55" fillId="0" borderId="26" xfId="0" applyNumberFormat="1" applyFont="1" applyBorder="1" applyAlignment="1">
      <alignment vertical="center"/>
    </xf>
    <xf numFmtId="165" fontId="54" fillId="0" borderId="26" xfId="0" applyNumberFormat="1" applyFont="1" applyFill="1" applyBorder="1" applyAlignment="1">
      <alignment horizontal="right" vertical="center"/>
    </xf>
    <xf numFmtId="165" fontId="56" fillId="4" borderId="26" xfId="0" applyNumberFormat="1" applyFont="1" applyFill="1" applyBorder="1" applyAlignment="1">
      <alignment vertical="center"/>
    </xf>
    <xf numFmtId="165" fontId="53" fillId="31" borderId="26" xfId="0" applyNumberFormat="1" applyFont="1" applyFill="1" applyBorder="1" applyAlignment="1">
      <alignment horizontal="right" vertical="center"/>
    </xf>
    <xf numFmtId="165" fontId="54" fillId="12" borderId="26" xfId="0" applyNumberFormat="1" applyFont="1" applyFill="1" applyBorder="1" applyAlignment="1">
      <alignment horizontal="right" vertical="center"/>
    </xf>
    <xf numFmtId="165" fontId="54" fillId="3" borderId="26" xfId="0" applyNumberFormat="1" applyFont="1" applyFill="1" applyBorder="1" applyAlignment="1">
      <alignment horizontal="right" vertical="center"/>
    </xf>
    <xf numFmtId="165" fontId="54" fillId="37" borderId="26" xfId="0" applyNumberFormat="1" applyFont="1" applyFill="1" applyBorder="1" applyAlignment="1">
      <alignment horizontal="right" vertical="center"/>
    </xf>
    <xf numFmtId="165" fontId="53" fillId="3" borderId="26" xfId="0" applyNumberFormat="1" applyFont="1" applyFill="1" applyBorder="1" applyAlignment="1">
      <alignment horizontal="right" vertical="center"/>
    </xf>
    <xf numFmtId="165" fontId="53" fillId="37" borderId="26" xfId="0" applyNumberFormat="1" applyFont="1" applyFill="1" applyBorder="1" applyAlignment="1">
      <alignment horizontal="right" vertical="center"/>
    </xf>
    <xf numFmtId="165" fontId="56" fillId="32" borderId="26" xfId="0" applyNumberFormat="1" applyFont="1" applyFill="1" applyBorder="1" applyAlignment="1">
      <alignment horizontal="right" vertical="center"/>
    </xf>
    <xf numFmtId="165" fontId="51" fillId="39" borderId="26" xfId="0" applyNumberFormat="1" applyFont="1" applyFill="1" applyBorder="1" applyAlignment="1">
      <alignment horizontal="right" vertical="center"/>
    </xf>
    <xf numFmtId="165" fontId="53" fillId="32" borderId="26" xfId="0" applyNumberFormat="1" applyFont="1" applyFill="1" applyBorder="1" applyAlignment="1">
      <alignment horizontal="right" vertical="center"/>
    </xf>
    <xf numFmtId="0" fontId="61" fillId="33" borderId="26" xfId="0" applyFont="1" applyFill="1" applyBorder="1" applyAlignment="1">
      <alignment horizontal="center" vertical="center" wrapText="1"/>
    </xf>
    <xf numFmtId="0" fontId="65" fillId="0" borderId="26" xfId="0" applyFont="1" applyBorder="1" applyAlignment="1">
      <alignment horizontal="center" vertical="center" wrapText="1"/>
    </xf>
    <xf numFmtId="0" fontId="65" fillId="0" borderId="26" xfId="0" applyFont="1" applyBorder="1" applyAlignment="1">
      <alignment horizontal="left" vertical="center" wrapText="1"/>
    </xf>
    <xf numFmtId="0" fontId="0" fillId="0" borderId="26" xfId="0" applyFill="1" applyBorder="1" applyAlignment="1">
      <alignment horizontal="center"/>
    </xf>
    <xf numFmtId="0" fontId="75" fillId="42" borderId="37" xfId="0"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26" xfId="0" applyFont="1" applyBorder="1" applyAlignment="1">
      <alignment horizontal="center"/>
    </xf>
    <xf numFmtId="0" fontId="68" fillId="43" borderId="42" xfId="0" applyFont="1" applyFill="1" applyBorder="1" applyAlignment="1">
      <alignment horizontal="center" vertical="center" wrapText="1"/>
    </xf>
    <xf numFmtId="0" fontId="68" fillId="43" borderId="34" xfId="0" applyFont="1" applyFill="1" applyBorder="1" applyAlignment="1">
      <alignment horizontal="center" vertical="center" wrapText="1"/>
    </xf>
    <xf numFmtId="0" fontId="0" fillId="0" borderId="26" xfId="0" applyBorder="1" applyAlignment="1">
      <alignment horizontal="center"/>
    </xf>
    <xf numFmtId="43" fontId="0" fillId="12" borderId="0" xfId="0" applyNumberFormat="1" applyFill="1"/>
    <xf numFmtId="169" fontId="2" fillId="12" borderId="0" xfId="23" applyNumberFormat="1" applyFont="1" applyFill="1"/>
    <xf numFmtId="3" fontId="0" fillId="0" borderId="0" xfId="0" applyNumberFormat="1"/>
    <xf numFmtId="0" fontId="32" fillId="0" borderId="0" xfId="3" applyFont="1" applyAlignment="1">
      <alignment horizontal="left" vertical="center" wrapText="1"/>
    </xf>
    <xf numFmtId="0" fontId="16" fillId="6" borderId="0" xfId="0" applyFont="1" applyFill="1" applyAlignment="1">
      <alignment horizontal="center" wrapText="1"/>
    </xf>
    <xf numFmtId="0" fontId="6" fillId="0" borderId="24" xfId="0" applyFont="1" applyBorder="1" applyAlignment="1">
      <alignment horizontal="left" vertical="top" wrapText="1"/>
    </xf>
    <xf numFmtId="0" fontId="57" fillId="35" borderId="27" xfId="0" applyFont="1" applyFill="1" applyBorder="1" applyAlignment="1">
      <alignment horizontal="center" vertical="center"/>
    </xf>
    <xf numFmtId="0" fontId="57" fillId="35" borderId="28" xfId="0" applyFont="1" applyFill="1" applyBorder="1" applyAlignment="1">
      <alignment horizontal="center" vertical="center"/>
    </xf>
    <xf numFmtId="0" fontId="57" fillId="35" borderId="29" xfId="0" applyFont="1" applyFill="1" applyBorder="1" applyAlignment="1">
      <alignment horizontal="center" vertical="center"/>
    </xf>
    <xf numFmtId="0" fontId="61" fillId="33" borderId="26" xfId="0" applyFont="1" applyFill="1" applyBorder="1" applyAlignment="1">
      <alignment horizontal="center" vertical="center" wrapText="1"/>
    </xf>
    <xf numFmtId="0" fontId="65" fillId="0" borderId="26" xfId="0" applyFont="1" applyBorder="1" applyAlignment="1">
      <alignment horizontal="center" vertical="center" wrapText="1"/>
    </xf>
    <xf numFmtId="0" fontId="65" fillId="0" borderId="30" xfId="0" applyFont="1" applyBorder="1" applyAlignment="1">
      <alignment horizontal="left" vertical="center" wrapText="1"/>
    </xf>
    <xf numFmtId="0" fontId="65" fillId="0" borderId="31" xfId="0" applyFont="1" applyBorder="1" applyAlignment="1">
      <alignment horizontal="left" vertical="center" wrapText="1"/>
    </xf>
    <xf numFmtId="0" fontId="65" fillId="0" borderId="32" xfId="0" applyFont="1" applyBorder="1" applyAlignment="1">
      <alignment horizontal="left" vertical="center" wrapText="1"/>
    </xf>
    <xf numFmtId="0" fontId="65" fillId="0" borderId="26" xfId="0" applyFont="1" applyBorder="1" applyAlignment="1">
      <alignment horizontal="left" vertical="center" wrapText="1"/>
    </xf>
    <xf numFmtId="0" fontId="68" fillId="43" borderId="44" xfId="0" applyFont="1" applyFill="1" applyBorder="1" applyAlignment="1">
      <alignment horizontal="center" vertical="center" wrapText="1"/>
    </xf>
    <xf numFmtId="0" fontId="68" fillId="43" borderId="42" xfId="0" applyFont="1" applyFill="1" applyBorder="1" applyAlignment="1">
      <alignment horizontal="center" vertical="center" wrapText="1"/>
    </xf>
    <xf numFmtId="0" fontId="68" fillId="43" borderId="33" xfId="0" applyFont="1" applyFill="1" applyBorder="1" applyAlignment="1">
      <alignment horizontal="justify" vertical="center" wrapText="1"/>
    </xf>
    <xf numFmtId="0" fontId="68" fillId="43" borderId="41" xfId="0" applyFont="1" applyFill="1" applyBorder="1" applyAlignment="1">
      <alignment horizontal="justify" vertical="center" wrapText="1"/>
    </xf>
    <xf numFmtId="0" fontId="68" fillId="43" borderId="43" xfId="0" applyFont="1" applyFill="1" applyBorder="1" applyAlignment="1">
      <alignment horizontal="center" vertical="center" wrapText="1"/>
    </xf>
    <xf numFmtId="0" fontId="68" fillId="43" borderId="34" xfId="0" applyFont="1" applyFill="1" applyBorder="1" applyAlignment="1">
      <alignment horizontal="center" vertical="center" wrapText="1"/>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3" fillId="0" borderId="26" xfId="0" applyFont="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3" fillId="0" borderId="26" xfId="0" applyFont="1" applyBorder="1" applyAlignment="1">
      <alignment horizontal="center"/>
    </xf>
    <xf numFmtId="0" fontId="0" fillId="0" borderId="35" xfId="0" applyBorder="1" applyAlignment="1">
      <alignment horizontal="center"/>
    </xf>
    <xf numFmtId="0" fontId="0" fillId="0" borderId="1" xfId="0" applyBorder="1" applyAlignment="1">
      <alignment horizontal="center"/>
    </xf>
    <xf numFmtId="0" fontId="3" fillId="0" borderId="30" xfId="0" applyFont="1" applyBorder="1" applyAlignment="1">
      <alignment horizontal="center" vertical="center" wrapText="1"/>
    </xf>
    <xf numFmtId="0" fontId="3" fillId="0" borderId="32" xfId="0" applyFont="1" applyBorder="1" applyAlignment="1">
      <alignment horizontal="center" vertical="center" wrapText="1"/>
    </xf>
    <xf numFmtId="0" fontId="0" fillId="0" borderId="26" xfId="0" applyFill="1" applyBorder="1" applyAlignment="1">
      <alignment horizontal="center"/>
    </xf>
    <xf numFmtId="0" fontId="75" fillId="42" borderId="40" xfId="0" applyFont="1" applyFill="1" applyBorder="1" applyAlignment="1">
      <alignment horizontal="center" vertical="center" wrapText="1"/>
    </xf>
    <xf numFmtId="0" fontId="75" fillId="42" borderId="37" xfId="0" applyFont="1" applyFill="1" applyBorder="1" applyAlignment="1">
      <alignment horizontal="center" vertical="center" wrapText="1"/>
    </xf>
    <xf numFmtId="0" fontId="3" fillId="2" borderId="3" xfId="0" applyFont="1" applyFill="1" applyBorder="1" applyAlignment="1">
      <alignment horizontal="left"/>
    </xf>
    <xf numFmtId="0" fontId="3" fillId="2" borderId="5" xfId="0" applyFont="1" applyFill="1" applyBorder="1" applyAlignment="1">
      <alignment horizontal="left"/>
    </xf>
    <xf numFmtId="0" fontId="3" fillId="2" borderId="4" xfId="0" applyFont="1" applyFill="1" applyBorder="1" applyAlignment="1">
      <alignment horizontal="left"/>
    </xf>
    <xf numFmtId="0" fontId="0" fillId="2" borderId="11" xfId="0" applyFill="1" applyBorder="1" applyAlignment="1">
      <alignment horizontal="left" wrapText="1"/>
    </xf>
    <xf numFmtId="0" fontId="0" fillId="2" borderId="12" xfId="0" applyFill="1" applyBorder="1" applyAlignment="1">
      <alignment horizontal="left" wrapText="1"/>
    </xf>
    <xf numFmtId="0" fontId="0" fillId="2" borderId="13" xfId="0" applyFill="1" applyBorder="1" applyAlignment="1">
      <alignment horizontal="left" wrapText="1"/>
    </xf>
  </cellXfs>
  <cellStyles count="25">
    <cellStyle name="Another spreadsheet" xfId="15" xr:uid="{00000000-0005-0000-0000-000000000000}"/>
    <cellStyle name="Assumption" xfId="17" xr:uid="{00000000-0005-0000-0000-000001000000}"/>
    <cellStyle name="Bad" xfId="24" builtinId="27" customBuiltin="1"/>
    <cellStyle name="Calculation" xfId="11" builtinId="22" customBuiltin="1"/>
    <cellStyle name="Check Cell" xfId="12" builtinId="23" customBuiltin="1"/>
    <cellStyle name="Comma" xfId="23" builtinId="3"/>
    <cellStyle name="Comma 2" xfId="21" xr:uid="{00000000-0005-0000-0000-000006000000}"/>
    <cellStyle name="Constant" xfId="18" xr:uid="{00000000-0005-0000-0000-000007000000}"/>
    <cellStyle name="Explanatory Text" xfId="14" builtinId="53" customBuiltin="1"/>
    <cellStyle name="Extrapolated" xfId="16" xr:uid="{00000000-0005-0000-0000-000009000000}"/>
    <cellStyle name="Hyperlink" xfId="9" builtinId="8"/>
    <cellStyle name="Input" xfId="10" builtinId="20" customBuiltin="1"/>
    <cellStyle name="IPCC default" xfId="20" xr:uid="{00000000-0005-0000-0000-00000C000000}"/>
    <cellStyle name="Model" xfId="19" xr:uid="{00000000-0005-0000-0000-00000D000000}"/>
    <cellStyle name="Normal" xfId="0" builtinId="0"/>
    <cellStyle name="Normal 10 3 3 3" xfId="5" xr:uid="{00000000-0005-0000-0000-00000F000000}"/>
    <cellStyle name="Normal 2" xfId="22" xr:uid="{00000000-0005-0000-0000-000010000000}"/>
    <cellStyle name="Normal 2 2" xfId="1" xr:uid="{00000000-0005-0000-0000-000011000000}"/>
    <cellStyle name="Normal 209 2" xfId="4" xr:uid="{00000000-0005-0000-0000-000012000000}"/>
    <cellStyle name="Normal 209 2 4" xfId="6" xr:uid="{00000000-0005-0000-0000-000013000000}"/>
    <cellStyle name="Normal 210" xfId="2" xr:uid="{00000000-0005-0000-0000-000014000000}"/>
    <cellStyle name="Normal 5 33" xfId="3" xr:uid="{00000000-0005-0000-0000-000015000000}"/>
    <cellStyle name="Normal 5 33 4" xfId="7" xr:uid="{00000000-0005-0000-0000-000016000000}"/>
    <cellStyle name="Percent" xfId="8" builtinId="5"/>
    <cellStyle name="Warning Text" xfId="13" builtinId="11" customBuiltin="1"/>
  </cellStyles>
  <dxfs count="25">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rgb="FFFF9900"/>
        </patternFill>
      </fill>
    </dxf>
    <dxf>
      <fill>
        <patternFill>
          <bgColor rgb="FF99CC00"/>
        </patternFill>
      </fill>
    </dxf>
    <dxf>
      <fill>
        <patternFill>
          <bgColor indexed="10"/>
        </patternFill>
      </fill>
    </dxf>
    <dxf>
      <font>
        <strike val="0"/>
        <outline val="0"/>
        <shadow val="0"/>
        <u val="none"/>
        <vertAlign val="baseline"/>
        <sz val="11"/>
        <color rgb="FFFF0000"/>
        <name val="Calibri"/>
        <scheme val="minor"/>
      </font>
    </dxf>
    <dxf>
      <numFmt numFmtId="171" formatCode="dd/mm/yyyy"/>
    </dxf>
    <dxf>
      <numFmt numFmtId="171" formatCode="dd/mm/yyyy"/>
    </dxf>
    <dxf>
      <numFmt numFmtId="0" formatCode="General"/>
    </dxf>
    <dxf>
      <font>
        <strike val="0"/>
        <outline val="0"/>
        <shadow val="0"/>
        <u val="none"/>
        <vertAlign val="baseline"/>
        <sz val="10"/>
        <name val="Arial"/>
        <scheme val="none"/>
      </font>
      <numFmt numFmtId="0" formatCode="General"/>
      <alignment horizontal="general" vertical="top" textRotation="0" wrapText="0" indent="0" justifyLastLine="0" shrinkToFit="0" readingOrder="0"/>
    </dxf>
    <dxf>
      <font>
        <strike val="0"/>
        <outline val="0"/>
        <shadow val="0"/>
        <u val="none"/>
        <vertAlign val="baseline"/>
        <sz val="10"/>
        <name val="Arial"/>
        <scheme val="none"/>
      </font>
      <alignment horizontal="general" vertical="bottom" textRotation="0" wrapText="1" indent="0" justifyLastLine="0" shrinkToFit="0" readingOrder="0"/>
    </dxf>
    <dxf>
      <fill>
        <patternFill>
          <bgColor rgb="FFFF9900"/>
        </patternFill>
      </fill>
    </dxf>
    <dxf>
      <fill>
        <patternFill>
          <bgColor rgb="FF99CC00"/>
        </patternFill>
      </fill>
    </dxf>
  </dxfs>
  <tableStyles count="0" defaultTableStyle="TableStyleMedium2" defaultPivotStyle="PivotStyleLight16"/>
  <colors>
    <mruColors>
      <color rgb="FFFDCD03"/>
      <color rgb="FF70AD47"/>
      <color rgb="FF008000"/>
      <color rgb="FF006600"/>
      <color rgb="FFCCEBB5"/>
      <color rgb="FFCCFFCC"/>
      <color rgb="FFCCFF99"/>
      <color rgb="FFAADC9B"/>
      <color rgb="FFFFFF78"/>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worksheet" Target="worksheets/sheet12.xml"/><Relationship Id="rId18" Type="http://schemas.openxmlformats.org/officeDocument/2006/relationships/chartsheet" Target="chartsheets/sheet5.xml"/><Relationship Id="rId26" Type="http://schemas.openxmlformats.org/officeDocument/2006/relationships/chartsheet" Target="chartsheets/sheet9.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16.xml"/><Relationship Id="rId34" Type="http://schemas.openxmlformats.org/officeDocument/2006/relationships/worksheet" Target="worksheets/sheet22.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3.xml"/><Relationship Id="rId25" Type="http://schemas.openxmlformats.org/officeDocument/2006/relationships/chartsheet" Target="chartsheets/sheet8.xml"/><Relationship Id="rId33" Type="http://schemas.openxmlformats.org/officeDocument/2006/relationships/worksheet" Target="worksheets/sheet21.xml"/><Relationship Id="rId38" Type="http://schemas.openxmlformats.org/officeDocument/2006/relationships/worksheet" Target="worksheets/sheet25.xml"/><Relationship Id="rId46"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hartsheet" Target="chartsheets/sheet4.xml"/><Relationship Id="rId20" Type="http://schemas.openxmlformats.org/officeDocument/2006/relationships/worksheet" Target="worksheets/sheet15.xml"/><Relationship Id="rId29" Type="http://schemas.openxmlformats.org/officeDocument/2006/relationships/worksheet" Target="worksheets/sheet18.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7.xml"/><Relationship Id="rId32" Type="http://schemas.openxmlformats.org/officeDocument/2006/relationships/worksheet" Target="worksheets/sheet20.xml"/><Relationship Id="rId37" Type="http://schemas.openxmlformats.org/officeDocument/2006/relationships/worksheet" Target="worksheets/sheet24.xml"/><Relationship Id="rId40" Type="http://schemas.openxmlformats.org/officeDocument/2006/relationships/externalLink" Target="externalLinks/externalLink2.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7.xml"/><Relationship Id="rId28" Type="http://schemas.openxmlformats.org/officeDocument/2006/relationships/chartsheet" Target="chartsheets/sheet11.xml"/><Relationship Id="rId36" Type="http://schemas.openxmlformats.org/officeDocument/2006/relationships/worksheet" Target="worksheets/sheet23.xml"/><Relationship Id="rId10" Type="http://schemas.openxmlformats.org/officeDocument/2006/relationships/worksheet" Target="worksheets/sheet9.xml"/><Relationship Id="rId19" Type="http://schemas.openxmlformats.org/officeDocument/2006/relationships/worksheet" Target="worksheets/sheet14.xml"/><Relationship Id="rId31" Type="http://schemas.openxmlformats.org/officeDocument/2006/relationships/chartsheet" Target="chartsheets/sheet12.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chartsheet" Target="chartsheets/sheet2.xml"/><Relationship Id="rId22" Type="http://schemas.openxmlformats.org/officeDocument/2006/relationships/chartsheet" Target="chartsheets/sheet6.xml"/><Relationship Id="rId27" Type="http://schemas.openxmlformats.org/officeDocument/2006/relationships/chartsheet" Target="chartsheets/sheet10.xml"/><Relationship Id="rId30" Type="http://schemas.openxmlformats.org/officeDocument/2006/relationships/worksheet" Target="worksheets/sheet19.xml"/><Relationship Id="rId35" Type="http://schemas.openxmlformats.org/officeDocument/2006/relationships/chartsheet" Target="chartsheets/sheet13.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2"/>
          <c:order val="1"/>
          <c:tx>
            <c:strRef>
              <c:f>'Energy Summary'!$C$5</c:f>
              <c:strCache>
                <c:ptCount val="1"/>
                <c:pt idx="0">
                  <c:v>Fuel combustion activities</c:v>
                </c:pt>
              </c:strCache>
            </c:strRef>
          </c:tx>
          <c:spPr>
            <a:solidFill>
              <a:srgbClr val="002060"/>
            </a:solidFill>
            <a:ln>
              <a:solidFill>
                <a:srgbClr val="002060"/>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Summary'!$F$5:$W$5</c:f>
              <c:numCache>
                <c:formatCode>General</c:formatCode>
                <c:ptCount val="18"/>
                <c:pt idx="0">
                  <c:v>312261.26818240545</c:v>
                </c:pt>
                <c:pt idx="1">
                  <c:v>311301.71221169765</c:v>
                </c:pt>
                <c:pt idx="2">
                  <c:v>323232.50348709745</c:v>
                </c:pt>
                <c:pt idx="3">
                  <c:v>347790.08445429831</c:v>
                </c:pt>
                <c:pt idx="4">
                  <c:v>364129.47461523046</c:v>
                </c:pt>
                <c:pt idx="5">
                  <c:v>365536.83411873115</c:v>
                </c:pt>
                <c:pt idx="6">
                  <c:v>375261.80869043438</c:v>
                </c:pt>
                <c:pt idx="7">
                  <c:v>405634.84687437443</c:v>
                </c:pt>
                <c:pt idx="8">
                  <c:v>402850.65900391078</c:v>
                </c:pt>
                <c:pt idx="9">
                  <c:v>407883.25668274914</c:v>
                </c:pt>
                <c:pt idx="10">
                  <c:v>421893.75324433995</c:v>
                </c:pt>
                <c:pt idx="11">
                  <c:v>404573.78762527427</c:v>
                </c:pt>
                <c:pt idx="12">
                  <c:v>419860.0145466745</c:v>
                </c:pt>
                <c:pt idx="13">
                  <c:v>432089.37434227235</c:v>
                </c:pt>
                <c:pt idx="14">
                  <c:v>428608.62187331053</c:v>
                </c:pt>
                <c:pt idx="15">
                  <c:v>422755.43889799208</c:v>
                </c:pt>
                <c:pt idx="16">
                  <c:v>430044.96325388551</c:v>
                </c:pt>
                <c:pt idx="17">
                  <c:v>428429.24372156773</c:v>
                </c:pt>
              </c:numCache>
            </c:numRef>
          </c:val>
          <c:extLst>
            <c:ext xmlns:c16="http://schemas.microsoft.com/office/drawing/2014/chart" uri="{C3380CC4-5D6E-409C-BE32-E72D297353CC}">
              <c16:uniqueId val="{00000000-EB38-4867-9DF2-5613D1CC932B}"/>
            </c:ext>
          </c:extLst>
        </c:ser>
        <c:ser>
          <c:idx val="8"/>
          <c:order val="7"/>
          <c:tx>
            <c:strRef>
              <c:f>'Energy Summary'!$C$11</c:f>
              <c:strCache>
                <c:ptCount val="1"/>
                <c:pt idx="0">
                  <c:v>Fugitive emissions from fuels</c:v>
                </c:pt>
              </c:strCache>
            </c:strRef>
          </c:tx>
          <c:spPr>
            <a:solidFill>
              <a:srgbClr val="0070C0"/>
            </a:solidFill>
            <a:ln>
              <a:solidFill>
                <a:srgbClr val="0070C0"/>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Summary'!$F$11:$W$11</c:f>
              <c:numCache>
                <c:formatCode>General</c:formatCode>
                <c:ptCount val="18"/>
                <c:pt idx="0">
                  <c:v>33047.661594018791</c:v>
                </c:pt>
                <c:pt idx="1">
                  <c:v>33262.781168144276</c:v>
                </c:pt>
                <c:pt idx="2">
                  <c:v>33919.26471273441</c:v>
                </c:pt>
                <c:pt idx="3">
                  <c:v>32982.965636812434</c:v>
                </c:pt>
                <c:pt idx="4">
                  <c:v>34746.89161781031</c:v>
                </c:pt>
                <c:pt idx="5">
                  <c:v>30816.57508464561</c:v>
                </c:pt>
                <c:pt idx="6">
                  <c:v>30650.564223459489</c:v>
                </c:pt>
                <c:pt idx="7">
                  <c:v>31122.027290112554</c:v>
                </c:pt>
                <c:pt idx="8">
                  <c:v>29800.385182249956</c:v>
                </c:pt>
                <c:pt idx="9">
                  <c:v>30195.247899397389</c:v>
                </c:pt>
                <c:pt idx="10">
                  <c:v>29740.237829025613</c:v>
                </c:pt>
                <c:pt idx="11">
                  <c:v>28641.20535557696</c:v>
                </c:pt>
                <c:pt idx="12">
                  <c:v>29549.239735179704</c:v>
                </c:pt>
                <c:pt idx="13">
                  <c:v>29976.885459647732</c:v>
                </c:pt>
                <c:pt idx="14">
                  <c:v>29572.289105312208</c:v>
                </c:pt>
                <c:pt idx="15">
                  <c:v>29076.078634298156</c:v>
                </c:pt>
                <c:pt idx="16">
                  <c:v>29269.390628362547</c:v>
                </c:pt>
                <c:pt idx="17">
                  <c:v>30180.408676185001</c:v>
                </c:pt>
              </c:numCache>
            </c:numRef>
          </c:val>
          <c:extLst>
            <c:ext xmlns:c16="http://schemas.microsoft.com/office/drawing/2014/chart" uri="{C3380CC4-5D6E-409C-BE32-E72D297353CC}">
              <c16:uniqueId val="{00000001-EB38-4867-9DF2-5613D1CC932B}"/>
            </c:ext>
          </c:extLst>
        </c:ser>
        <c:ser>
          <c:idx val="12"/>
          <c:order val="11"/>
          <c:tx>
            <c:strRef>
              <c:f>'Energy Summary'!$C$15</c:f>
              <c:strCache>
                <c:ptCount val="1"/>
                <c:pt idx="0">
                  <c:v>Carbon dioxide transport and storage</c:v>
                </c:pt>
              </c:strCache>
            </c:strRef>
          </c:tx>
          <c:spPr>
            <a:solidFill>
              <a:schemeClr val="tx2">
                <a:lumMod val="20000"/>
                <a:lumOff val="80000"/>
              </a:schemeClr>
            </a:solidFill>
            <a:ln>
              <a:solidFill>
                <a:schemeClr val="tx2">
                  <a:lumMod val="20000"/>
                  <a:lumOff val="80000"/>
                </a:schemeClr>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Summary'!$F$15:$W$15</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2-EB38-4867-9DF2-5613D1CC932B}"/>
            </c:ext>
          </c:extLst>
        </c:ser>
        <c:dLbls>
          <c:showLegendKey val="0"/>
          <c:showVal val="0"/>
          <c:showCatName val="0"/>
          <c:showSerName val="0"/>
          <c:showPercent val="0"/>
          <c:showBubbleSize val="0"/>
        </c:dLbls>
        <c:axId val="407071192"/>
        <c:axId val="407071584"/>
        <c:extLst>
          <c:ext xmlns:c15="http://schemas.microsoft.com/office/drawing/2012/chart" uri="{02D57815-91ED-43cb-92C2-25804820EDAC}">
            <c15:filteredAreaSeries>
              <c15:ser>
                <c:idx val="1"/>
                <c:order val="0"/>
                <c:tx>
                  <c:strRef>
                    <c:extLst>
                      <c:ext uri="{02D57815-91ED-43cb-92C2-25804820EDAC}">
                        <c15:formulaRef>
                          <c15:sqref>'Energy Summary'!$C$4:$E$4</c15:sqref>
                        </c15:formulaRef>
                      </c:ext>
                    </c:extLst>
                    <c:strCache>
                      <c:ptCount val="3"/>
                      <c:pt idx="0">
                        <c:v>Total Energy</c:v>
                      </c:pt>
                      <c:pt idx="1">
                        <c:v>All</c:v>
                      </c:pt>
                      <c:pt idx="2">
                        <c:v>GgCO2 eq</c:v>
                      </c:pt>
                    </c:strCache>
                  </c:strRef>
                </c:tx>
                <c:spPr>
                  <a:solidFill>
                    <a:schemeClr val="accent2"/>
                  </a:solidFill>
                  <a:ln>
                    <a:noFill/>
                  </a:ln>
                  <a:effectLst/>
                </c:spPr>
                <c:cat>
                  <c:numRef>
                    <c:extLst>
                      <c:ex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uri="{02D57815-91ED-43cb-92C2-25804820EDAC}">
                        <c15:formulaRef>
                          <c15:sqref>'Energy Summary'!$F$4:$W$4</c15:sqref>
                        </c15:formulaRef>
                      </c:ext>
                    </c:extLst>
                    <c:numCache>
                      <c:formatCode>General</c:formatCode>
                      <c:ptCount val="18"/>
                      <c:pt idx="0">
                        <c:v>345308.92977642425</c:v>
                      </c:pt>
                      <c:pt idx="1">
                        <c:v>344564.49337984197</c:v>
                      </c:pt>
                      <c:pt idx="2">
                        <c:v>357151.76819983183</c:v>
                      </c:pt>
                      <c:pt idx="3">
                        <c:v>380773.05009111075</c:v>
                      </c:pt>
                      <c:pt idx="4">
                        <c:v>398876.36623304081</c:v>
                      </c:pt>
                      <c:pt idx="5">
                        <c:v>396353.40920337674</c:v>
                      </c:pt>
                      <c:pt idx="6">
                        <c:v>405912.37291389389</c:v>
                      </c:pt>
                      <c:pt idx="7">
                        <c:v>436756.874164487</c:v>
                      </c:pt>
                      <c:pt idx="8">
                        <c:v>432651.04418616073</c:v>
                      </c:pt>
                      <c:pt idx="9">
                        <c:v>438078.50458214653</c:v>
                      </c:pt>
                      <c:pt idx="10">
                        <c:v>451633.99107336556</c:v>
                      </c:pt>
                      <c:pt idx="11">
                        <c:v>433214.99298085121</c:v>
                      </c:pt>
                      <c:pt idx="12">
                        <c:v>449409.2542818542</c:v>
                      </c:pt>
                      <c:pt idx="13">
                        <c:v>462066.25980192004</c:v>
                      </c:pt>
                      <c:pt idx="14">
                        <c:v>458180.91097862279</c:v>
                      </c:pt>
                      <c:pt idx="15">
                        <c:v>451831.51753229025</c:v>
                      </c:pt>
                      <c:pt idx="16">
                        <c:v>459314.35388224805</c:v>
                      </c:pt>
                      <c:pt idx="17">
                        <c:v>458609.65239775268</c:v>
                      </c:pt>
                    </c:numCache>
                  </c:numRef>
                </c:val>
                <c:extLst>
                  <c:ext xmlns:c16="http://schemas.microsoft.com/office/drawing/2014/chart" uri="{C3380CC4-5D6E-409C-BE32-E72D297353CC}">
                    <c16:uniqueId val="{00000003-EB38-4867-9DF2-5613D1CC932B}"/>
                  </c:ext>
                </c:extLst>
              </c15:ser>
            </c15:filteredAreaSeries>
            <c15:filteredAreaSeries>
              <c15:ser>
                <c:idx val="3"/>
                <c:order val="2"/>
                <c:tx>
                  <c:strRef>
                    <c:extLst xmlns:c15="http://schemas.microsoft.com/office/drawing/2012/chart">
                      <c:ext xmlns:c15="http://schemas.microsoft.com/office/drawing/2012/chart" uri="{02D57815-91ED-43cb-92C2-25804820EDAC}">
                        <c15:formulaRef>
                          <c15:sqref>'Energy Summary'!$C$6:$E$6</c15:sqref>
                        </c15:formulaRef>
                      </c:ext>
                    </c:extLst>
                    <c:strCache>
                      <c:ptCount val="3"/>
                      <c:pt idx="0">
                        <c:v>Energy Industries</c:v>
                      </c:pt>
                      <c:pt idx="1">
                        <c:v>All</c:v>
                      </c:pt>
                      <c:pt idx="2">
                        <c:v>GgCO2 eq</c:v>
                      </c:pt>
                    </c:strCache>
                  </c:strRef>
                </c:tx>
                <c:spPr>
                  <a:solidFill>
                    <a:schemeClr val="accent4"/>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Summary'!$F$6:$W$6</c15:sqref>
                        </c15:formulaRef>
                      </c:ext>
                    </c:extLst>
                    <c:numCache>
                      <c:formatCode>General</c:formatCode>
                      <c:ptCount val="18"/>
                      <c:pt idx="0">
                        <c:v>220586.95898584899</c:v>
                      </c:pt>
                      <c:pt idx="1">
                        <c:v>215884.11728493692</c:v>
                      </c:pt>
                      <c:pt idx="2">
                        <c:v>221177.17374991599</c:v>
                      </c:pt>
                      <c:pt idx="3">
                        <c:v>238889.83356321434</c:v>
                      </c:pt>
                      <c:pt idx="4">
                        <c:v>246680.02016263636</c:v>
                      </c:pt>
                      <c:pt idx="5">
                        <c:v>242786.00691027529</c:v>
                      </c:pt>
                      <c:pt idx="6">
                        <c:v>244833.98951739425</c:v>
                      </c:pt>
                      <c:pt idx="7">
                        <c:v>268012.26351365447</c:v>
                      </c:pt>
                      <c:pt idx="8">
                        <c:v>257213.4331029905</c:v>
                      </c:pt>
                      <c:pt idx="9">
                        <c:v>263672.18436305359</c:v>
                      </c:pt>
                      <c:pt idx="10">
                        <c:v>269930.7422605938</c:v>
                      </c:pt>
                      <c:pt idx="11">
                        <c:v>267890.19813734054</c:v>
                      </c:pt>
                      <c:pt idx="12">
                        <c:v>279356.38298454363</c:v>
                      </c:pt>
                      <c:pt idx="13">
                        <c:v>273022.35618126573</c:v>
                      </c:pt>
                      <c:pt idx="14">
                        <c:v>267531.87732945249</c:v>
                      </c:pt>
                      <c:pt idx="15">
                        <c:v>259981.19402993054</c:v>
                      </c:pt>
                      <c:pt idx="16">
                        <c:v>263428.43764312763</c:v>
                      </c:pt>
                      <c:pt idx="17">
                        <c:v>258001.31330641001</c:v>
                      </c:pt>
                    </c:numCache>
                  </c:numRef>
                </c:val>
                <c:extLst xmlns:c15="http://schemas.microsoft.com/office/drawing/2012/chart">
                  <c:ext xmlns:c16="http://schemas.microsoft.com/office/drawing/2014/chart" uri="{C3380CC4-5D6E-409C-BE32-E72D297353CC}">
                    <c16:uniqueId val="{00000004-EB38-4867-9DF2-5613D1CC932B}"/>
                  </c:ext>
                </c:extLst>
              </c15:ser>
            </c15:filteredAreaSeries>
            <c15:filteredAreaSeries>
              <c15:ser>
                <c:idx val="4"/>
                <c:order val="3"/>
                <c:tx>
                  <c:strRef>
                    <c:extLst xmlns:c15="http://schemas.microsoft.com/office/drawing/2012/chart">
                      <c:ext xmlns:c15="http://schemas.microsoft.com/office/drawing/2012/chart" uri="{02D57815-91ED-43cb-92C2-25804820EDAC}">
                        <c15:formulaRef>
                          <c15:sqref>'Energy Summary'!$C$7:$E$7</c15:sqref>
                        </c15:formulaRef>
                      </c:ext>
                    </c:extLst>
                    <c:strCache>
                      <c:ptCount val="3"/>
                      <c:pt idx="0">
                        <c:v>Manufacturing Industries and Construction</c:v>
                      </c:pt>
                      <c:pt idx="1">
                        <c:v>All</c:v>
                      </c:pt>
                      <c:pt idx="2">
                        <c:v>GgCO2 eq</c:v>
                      </c:pt>
                    </c:strCache>
                  </c:strRef>
                </c:tx>
                <c:spPr>
                  <a:solidFill>
                    <a:schemeClr val="accent5"/>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Summary'!$F$7:$W$7</c15:sqref>
                        </c15:formulaRef>
                      </c:ext>
                    </c:extLst>
                    <c:numCache>
                      <c:formatCode>General</c:formatCode>
                      <c:ptCount val="18"/>
                      <c:pt idx="0">
                        <c:v>32658.283083353857</c:v>
                      </c:pt>
                      <c:pt idx="1">
                        <c:v>32186.298948681917</c:v>
                      </c:pt>
                      <c:pt idx="2">
                        <c:v>33395.368536852664</c:v>
                      </c:pt>
                      <c:pt idx="3">
                        <c:v>35905.076635797945</c:v>
                      </c:pt>
                      <c:pt idx="4">
                        <c:v>37884.312814810808</c:v>
                      </c:pt>
                      <c:pt idx="5">
                        <c:v>37154.910485666864</c:v>
                      </c:pt>
                      <c:pt idx="6">
                        <c:v>38078.342826536071</c:v>
                      </c:pt>
                      <c:pt idx="7">
                        <c:v>39469.342110748723</c:v>
                      </c:pt>
                      <c:pt idx="8">
                        <c:v>42284.599768044223</c:v>
                      </c:pt>
                      <c:pt idx="9">
                        <c:v>40135.490951971071</c:v>
                      </c:pt>
                      <c:pt idx="10">
                        <c:v>41124.460727425416</c:v>
                      </c:pt>
                      <c:pt idx="11">
                        <c:v>28417.210021410519</c:v>
                      </c:pt>
                      <c:pt idx="12">
                        <c:v>29217.017662341645</c:v>
                      </c:pt>
                      <c:pt idx="13">
                        <c:v>38429.559482567201</c:v>
                      </c:pt>
                      <c:pt idx="14">
                        <c:v>37011.238484596994</c:v>
                      </c:pt>
                      <c:pt idx="15">
                        <c:v>36870.316366626801</c:v>
                      </c:pt>
                      <c:pt idx="16">
                        <c:v>37309.464957000011</c:v>
                      </c:pt>
                      <c:pt idx="17">
                        <c:v>37432.487830000005</c:v>
                      </c:pt>
                    </c:numCache>
                  </c:numRef>
                </c:val>
                <c:extLst xmlns:c15="http://schemas.microsoft.com/office/drawing/2012/chart">
                  <c:ext xmlns:c16="http://schemas.microsoft.com/office/drawing/2014/chart" uri="{C3380CC4-5D6E-409C-BE32-E72D297353CC}">
                    <c16:uniqueId val="{00000005-EB38-4867-9DF2-5613D1CC932B}"/>
                  </c:ext>
                </c:extLst>
              </c15:ser>
            </c15:filteredAreaSeries>
            <c15:filteredAreaSeries>
              <c15:ser>
                <c:idx val="5"/>
                <c:order val="4"/>
                <c:tx>
                  <c:strRef>
                    <c:extLst xmlns:c15="http://schemas.microsoft.com/office/drawing/2012/chart">
                      <c:ext xmlns:c15="http://schemas.microsoft.com/office/drawing/2012/chart" uri="{02D57815-91ED-43cb-92C2-25804820EDAC}">
                        <c15:formulaRef>
                          <c15:sqref>'Energy Summary'!$C$8:$E$8</c15:sqref>
                        </c15:formulaRef>
                      </c:ext>
                    </c:extLst>
                    <c:strCache>
                      <c:ptCount val="3"/>
                      <c:pt idx="0">
                        <c:v>Transport</c:v>
                      </c:pt>
                      <c:pt idx="1">
                        <c:v>All</c:v>
                      </c:pt>
                      <c:pt idx="2">
                        <c:v>GgCO2 eq</c:v>
                      </c:pt>
                    </c:strCache>
                  </c:strRef>
                </c:tx>
                <c:spPr>
                  <a:solidFill>
                    <a:schemeClr val="accent6"/>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Summary'!$F$8:$W$8</c15:sqref>
                        </c15:formulaRef>
                      </c:ext>
                    </c:extLst>
                    <c:numCache>
                      <c:formatCode>General</c:formatCode>
                      <c:ptCount val="18"/>
                      <c:pt idx="0">
                        <c:v>38978.004292874743</c:v>
                      </c:pt>
                      <c:pt idx="1">
                        <c:v>39706.652575385582</c:v>
                      </c:pt>
                      <c:pt idx="2">
                        <c:v>42014.133755727322</c:v>
                      </c:pt>
                      <c:pt idx="3">
                        <c:v>44021.583789455828</c:v>
                      </c:pt>
                      <c:pt idx="4">
                        <c:v>47485.630542278661</c:v>
                      </c:pt>
                      <c:pt idx="5">
                        <c:v>51616.847705142143</c:v>
                      </c:pt>
                      <c:pt idx="6">
                        <c:v>55725.079318729055</c:v>
                      </c:pt>
                      <c:pt idx="7">
                        <c:v>60379.774551195689</c:v>
                      </c:pt>
                      <c:pt idx="8">
                        <c:v>63606.792767438703</c:v>
                      </c:pt>
                      <c:pt idx="9">
                        <c:v>61515.402827052982</c:v>
                      </c:pt>
                      <c:pt idx="10">
                        <c:v>64459.51923490459</c:v>
                      </c:pt>
                      <c:pt idx="11">
                        <c:v>67472.663876370774</c:v>
                      </c:pt>
                      <c:pt idx="12">
                        <c:v>69490.147983086732</c:v>
                      </c:pt>
                      <c:pt idx="13">
                        <c:v>72465.746349742083</c:v>
                      </c:pt>
                      <c:pt idx="14">
                        <c:v>74631.329554131618</c:v>
                      </c:pt>
                      <c:pt idx="15">
                        <c:v>75965.178479234048</c:v>
                      </c:pt>
                      <c:pt idx="16">
                        <c:v>76380.030311507871</c:v>
                      </c:pt>
                      <c:pt idx="17">
                        <c:v>78016.556492157717</c:v>
                      </c:pt>
                    </c:numCache>
                  </c:numRef>
                </c:val>
                <c:extLst xmlns:c15="http://schemas.microsoft.com/office/drawing/2012/chart">
                  <c:ext xmlns:c16="http://schemas.microsoft.com/office/drawing/2014/chart" uri="{C3380CC4-5D6E-409C-BE32-E72D297353CC}">
                    <c16:uniqueId val="{00000006-EB38-4867-9DF2-5613D1CC932B}"/>
                  </c:ext>
                </c:extLst>
              </c15:ser>
            </c15:filteredAreaSeries>
            <c15:filteredAreaSeries>
              <c15:ser>
                <c:idx val="6"/>
                <c:order val="5"/>
                <c:tx>
                  <c:strRef>
                    <c:extLst xmlns:c15="http://schemas.microsoft.com/office/drawing/2012/chart">
                      <c:ext xmlns:c15="http://schemas.microsoft.com/office/drawing/2012/chart" uri="{02D57815-91ED-43cb-92C2-25804820EDAC}">
                        <c15:formulaRef>
                          <c15:sqref>'Energy Summary'!$C$9:$E$9</c15:sqref>
                        </c15:formulaRef>
                      </c:ext>
                    </c:extLst>
                    <c:strCache>
                      <c:ptCount val="3"/>
                      <c:pt idx="0">
                        <c:v>Other Sectors</c:v>
                      </c:pt>
                      <c:pt idx="1">
                        <c:v>All</c:v>
                      </c:pt>
                      <c:pt idx="2">
                        <c:v>GgCO2 eq</c:v>
                      </c:pt>
                    </c:strCache>
                  </c:strRef>
                </c:tx>
                <c:spPr>
                  <a:solidFill>
                    <a:schemeClr val="accent1">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Summary'!$F$9:$W$9</c15:sqref>
                        </c15:formulaRef>
                      </c:ext>
                    </c:extLst>
                    <c:numCache>
                      <c:formatCode>General</c:formatCode>
                      <c:ptCount val="18"/>
                      <c:pt idx="0">
                        <c:v>19048.914720557885</c:v>
                      </c:pt>
                      <c:pt idx="1">
                        <c:v>22540.864451813261</c:v>
                      </c:pt>
                      <c:pt idx="2">
                        <c:v>25662.524208881448</c:v>
                      </c:pt>
                      <c:pt idx="3">
                        <c:v>27958.699465290196</c:v>
                      </c:pt>
                      <c:pt idx="4">
                        <c:v>31034.406618384659</c:v>
                      </c:pt>
                      <c:pt idx="5">
                        <c:v>32916.79706536678</c:v>
                      </c:pt>
                      <c:pt idx="6">
                        <c:v>35551.278908945067</c:v>
                      </c:pt>
                      <c:pt idx="7">
                        <c:v>36673.80381311549</c:v>
                      </c:pt>
                      <c:pt idx="8">
                        <c:v>38692.695283327346</c:v>
                      </c:pt>
                      <c:pt idx="9">
                        <c:v>41483.825697851498</c:v>
                      </c:pt>
                      <c:pt idx="10">
                        <c:v>45240.062416941088</c:v>
                      </c:pt>
                      <c:pt idx="11">
                        <c:v>39655.519498336405</c:v>
                      </c:pt>
                      <c:pt idx="12">
                        <c:v>40681.960439854498</c:v>
                      </c:pt>
                      <c:pt idx="13">
                        <c:v>47020.545626577383</c:v>
                      </c:pt>
                      <c:pt idx="14">
                        <c:v>48269.905380429525</c:v>
                      </c:pt>
                      <c:pt idx="15">
                        <c:v>48761.374474920674</c:v>
                      </c:pt>
                      <c:pt idx="16">
                        <c:v>51736.56010925</c:v>
                      </c:pt>
                      <c:pt idx="17">
                        <c:v>53775.271098999998</c:v>
                      </c:pt>
                    </c:numCache>
                  </c:numRef>
                </c:val>
                <c:extLst xmlns:c15="http://schemas.microsoft.com/office/drawing/2012/chart">
                  <c:ext xmlns:c16="http://schemas.microsoft.com/office/drawing/2014/chart" uri="{C3380CC4-5D6E-409C-BE32-E72D297353CC}">
                    <c16:uniqueId val="{00000007-EB38-4867-9DF2-5613D1CC932B}"/>
                  </c:ext>
                </c:extLst>
              </c15:ser>
            </c15:filteredAreaSeries>
            <c15:filteredAreaSeries>
              <c15:ser>
                <c:idx val="7"/>
                <c:order val="6"/>
                <c:tx>
                  <c:strRef>
                    <c:extLst xmlns:c15="http://schemas.microsoft.com/office/drawing/2012/chart">
                      <c:ext xmlns:c15="http://schemas.microsoft.com/office/drawing/2012/chart" uri="{02D57815-91ED-43cb-92C2-25804820EDAC}">
                        <c15:formulaRef>
                          <c15:sqref>'Energy Summary'!$C$10:$E$10</c15:sqref>
                        </c15:formulaRef>
                      </c:ext>
                    </c:extLst>
                    <c:strCache>
                      <c:ptCount val="3"/>
                      <c:pt idx="0">
                        <c:v>Non-Specified</c:v>
                      </c:pt>
                      <c:pt idx="1">
                        <c:v>All</c:v>
                      </c:pt>
                      <c:pt idx="2">
                        <c:v>GgCO2 eq</c:v>
                      </c:pt>
                    </c:strCache>
                  </c:strRef>
                </c:tx>
                <c:spPr>
                  <a:solidFill>
                    <a:schemeClr val="accent2">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Summary'!$F$10:$W$10</c15:sqref>
                        </c15:formulaRef>
                      </c:ext>
                    </c:extLst>
                    <c:numCache>
                      <c:formatCode>General</c:formatCode>
                      <c:ptCount val="18"/>
                      <c:pt idx="0">
                        <c:v>989.10709976999999</c:v>
                      </c:pt>
                      <c:pt idx="1">
                        <c:v>983.77895088000002</c:v>
                      </c:pt>
                      <c:pt idx="2">
                        <c:v>983.30323571999998</c:v>
                      </c:pt>
                      <c:pt idx="3">
                        <c:v>1014.8910005399999</c:v>
                      </c:pt>
                      <c:pt idx="4">
                        <c:v>1045.10447712</c:v>
                      </c:pt>
                      <c:pt idx="5">
                        <c:v>1062.2719522800003</c:v>
                      </c:pt>
                      <c:pt idx="6">
                        <c:v>1073.11811883</c:v>
                      </c:pt>
                      <c:pt idx="7">
                        <c:v>1099.66288566</c:v>
                      </c:pt>
                      <c:pt idx="8">
                        <c:v>1053.1380821099999</c:v>
                      </c:pt>
                      <c:pt idx="9">
                        <c:v>1076.35284282</c:v>
                      </c:pt>
                      <c:pt idx="10">
                        <c:v>1138.9686044749767</c:v>
                      </c:pt>
                      <c:pt idx="11">
                        <c:v>1138.196091816</c:v>
                      </c:pt>
                      <c:pt idx="12">
                        <c:v>1114.5054768480002</c:v>
                      </c:pt>
                      <c:pt idx="13">
                        <c:v>1151.1667021199999</c:v>
                      </c:pt>
                      <c:pt idx="14">
                        <c:v>1164.2711247</c:v>
                      </c:pt>
                      <c:pt idx="15">
                        <c:v>1177.3755472800001</c:v>
                      </c:pt>
                      <c:pt idx="16">
                        <c:v>1190.470233</c:v>
                      </c:pt>
                      <c:pt idx="17">
                        <c:v>1203.614994</c:v>
                      </c:pt>
                    </c:numCache>
                  </c:numRef>
                </c:val>
                <c:extLst xmlns:c15="http://schemas.microsoft.com/office/drawing/2012/chart">
                  <c:ext xmlns:c16="http://schemas.microsoft.com/office/drawing/2014/chart" uri="{C3380CC4-5D6E-409C-BE32-E72D297353CC}">
                    <c16:uniqueId val="{00000008-EB38-4867-9DF2-5613D1CC932B}"/>
                  </c:ext>
                </c:extLst>
              </c15:ser>
            </c15:filteredAreaSeries>
            <c15:filteredAreaSeries>
              <c15:ser>
                <c:idx val="9"/>
                <c:order val="8"/>
                <c:tx>
                  <c:strRef>
                    <c:extLst xmlns:c15="http://schemas.microsoft.com/office/drawing/2012/chart">
                      <c:ext xmlns:c15="http://schemas.microsoft.com/office/drawing/2012/chart" uri="{02D57815-91ED-43cb-92C2-25804820EDAC}">
                        <c15:formulaRef>
                          <c15:sqref>'Energy Summary'!$C$12:$E$12</c15:sqref>
                        </c15:formulaRef>
                      </c:ext>
                    </c:extLst>
                    <c:strCache>
                      <c:ptCount val="3"/>
                      <c:pt idx="0">
                        <c:v>Solid Fuels</c:v>
                      </c:pt>
                      <c:pt idx="1">
                        <c:v>All</c:v>
                      </c:pt>
                      <c:pt idx="2">
                        <c:v>GgCO2 eq</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Summary'!$F$12:$W$12</c15:sqref>
                        </c15:formulaRef>
                      </c:ext>
                    </c:extLst>
                    <c:numCache>
                      <c:formatCode>General</c:formatCode>
                      <c:ptCount val="18"/>
                      <c:pt idx="0">
                        <c:v>1830.4714262424955</c:v>
                      </c:pt>
                      <c:pt idx="1">
                        <c:v>1818.9794508712546</c:v>
                      </c:pt>
                      <c:pt idx="2">
                        <c:v>1792.7308303992036</c:v>
                      </c:pt>
                      <c:pt idx="3">
                        <c:v>1935.9944909137209</c:v>
                      </c:pt>
                      <c:pt idx="4">
                        <c:v>1980.7532509402474</c:v>
                      </c:pt>
                      <c:pt idx="5">
                        <c:v>1993.9113860468767</c:v>
                      </c:pt>
                      <c:pt idx="6">
                        <c:v>1992.6432545349915</c:v>
                      </c:pt>
                      <c:pt idx="7">
                        <c:v>2015.7080154652074</c:v>
                      </c:pt>
                      <c:pt idx="8">
                        <c:v>2052.7151585440438</c:v>
                      </c:pt>
                      <c:pt idx="9">
                        <c:v>2038.9495268080559</c:v>
                      </c:pt>
                      <c:pt idx="10">
                        <c:v>2071.5047439436062</c:v>
                      </c:pt>
                      <c:pt idx="11">
                        <c:v>1535.6157390000001</c:v>
                      </c:pt>
                      <c:pt idx="12">
                        <c:v>1608.7402980000002</c:v>
                      </c:pt>
                      <c:pt idx="13">
                        <c:v>1629.9599616950002</c:v>
                      </c:pt>
                      <c:pt idx="14">
                        <c:v>1663.6920499300002</c:v>
                      </c:pt>
                      <c:pt idx="15">
                        <c:v>1607.68405437</c:v>
                      </c:pt>
                      <c:pt idx="16">
                        <c:v>1594.95496447</c:v>
                      </c:pt>
                      <c:pt idx="17">
                        <c:v>1608.2121761850003</c:v>
                      </c:pt>
                    </c:numCache>
                  </c:numRef>
                </c:val>
                <c:extLst xmlns:c15="http://schemas.microsoft.com/office/drawing/2012/chart">
                  <c:ext xmlns:c16="http://schemas.microsoft.com/office/drawing/2014/chart" uri="{C3380CC4-5D6E-409C-BE32-E72D297353CC}">
                    <c16:uniqueId val="{00000009-EB38-4867-9DF2-5613D1CC932B}"/>
                  </c:ext>
                </c:extLst>
              </c15:ser>
            </c15:filteredAreaSeries>
            <c15:filteredAreaSeries>
              <c15:ser>
                <c:idx val="10"/>
                <c:order val="9"/>
                <c:tx>
                  <c:strRef>
                    <c:extLst xmlns:c15="http://schemas.microsoft.com/office/drawing/2012/chart">
                      <c:ext xmlns:c15="http://schemas.microsoft.com/office/drawing/2012/chart" uri="{02D57815-91ED-43cb-92C2-25804820EDAC}">
                        <c15:formulaRef>
                          <c15:sqref>'Energy Summary'!$C$13:$E$13</c15:sqref>
                        </c15:formulaRef>
                      </c:ext>
                    </c:extLst>
                    <c:strCache>
                      <c:ptCount val="3"/>
                      <c:pt idx="0">
                        <c:v>Oil and Natural Gas</c:v>
                      </c:pt>
                      <c:pt idx="1">
                        <c:v>All</c:v>
                      </c:pt>
                      <c:pt idx="2">
                        <c:v>GgCO2 eq</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Summary'!$F$13:$W$13</c15:sqref>
                        </c15:formulaRef>
                      </c:ext>
                    </c:extLst>
                    <c:numCache>
                      <c:formatCode>General</c:formatCode>
                      <c:ptCount val="18"/>
                      <c:pt idx="0">
                        <c:v>752.03721950757301</c:v>
                      </c:pt>
                      <c:pt idx="1">
                        <c:v>752.90007858079252</c:v>
                      </c:pt>
                      <c:pt idx="2">
                        <c:v>955.12790573957705</c:v>
                      </c:pt>
                      <c:pt idx="3">
                        <c:v>1457.9908444600517</c:v>
                      </c:pt>
                      <c:pt idx="4">
                        <c:v>1378.9071043308404</c:v>
                      </c:pt>
                      <c:pt idx="5">
                        <c:v>1160.1409780868726</c:v>
                      </c:pt>
                      <c:pt idx="6">
                        <c:v>1133.2357036598273</c:v>
                      </c:pt>
                      <c:pt idx="7">
                        <c:v>1132.6890955939482</c:v>
                      </c:pt>
                      <c:pt idx="8">
                        <c:v>1138.1657687257532</c:v>
                      </c:pt>
                      <c:pt idx="9">
                        <c:v>1243.3813478964332</c:v>
                      </c:pt>
                      <c:pt idx="10">
                        <c:v>964.24718415822065</c:v>
                      </c:pt>
                      <c:pt idx="11">
                        <c:v>785.76407572578159</c:v>
                      </c:pt>
                      <c:pt idx="12">
                        <c:v>641.8246655595708</c:v>
                      </c:pt>
                      <c:pt idx="13">
                        <c:v>641.82500000000005</c:v>
                      </c:pt>
                      <c:pt idx="14">
                        <c:v>641.82500000000005</c:v>
                      </c:pt>
                      <c:pt idx="15">
                        <c:v>641.82500000000005</c:v>
                      </c:pt>
                      <c:pt idx="16">
                        <c:v>641.82500000000005</c:v>
                      </c:pt>
                      <c:pt idx="17">
                        <c:v>641.82500000000005</c:v>
                      </c:pt>
                    </c:numCache>
                  </c:numRef>
                </c:val>
                <c:extLst xmlns:c15="http://schemas.microsoft.com/office/drawing/2012/chart">
                  <c:ext xmlns:c16="http://schemas.microsoft.com/office/drawing/2014/chart" uri="{C3380CC4-5D6E-409C-BE32-E72D297353CC}">
                    <c16:uniqueId val="{0000000A-EB38-4867-9DF2-5613D1CC932B}"/>
                  </c:ext>
                </c:extLst>
              </c15:ser>
            </c15:filteredAreaSeries>
            <c15:filteredAreaSeries>
              <c15:ser>
                <c:idx val="11"/>
                <c:order val="10"/>
                <c:tx>
                  <c:strRef>
                    <c:extLst xmlns:c15="http://schemas.microsoft.com/office/drawing/2012/chart">
                      <c:ext xmlns:c15="http://schemas.microsoft.com/office/drawing/2012/chart" uri="{02D57815-91ED-43cb-92C2-25804820EDAC}">
                        <c15:formulaRef>
                          <c15:sqref>'Energy Summary'!$C$14:$E$14</c15:sqref>
                        </c15:formulaRef>
                      </c:ext>
                    </c:extLst>
                    <c:strCache>
                      <c:ptCount val="3"/>
                      <c:pt idx="0">
                        <c:v>Other Emissions from energy Production</c:v>
                      </c:pt>
                      <c:pt idx="1">
                        <c:v>All</c:v>
                      </c:pt>
                      <c:pt idx="2">
                        <c:v>GgCO2 eq</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Summary'!$F$14:$W$14</c15:sqref>
                        </c15:formulaRef>
                      </c:ext>
                    </c:extLst>
                    <c:numCache>
                      <c:formatCode>General</c:formatCode>
                      <c:ptCount val="18"/>
                      <c:pt idx="0">
                        <c:v>30465.152948268726</c:v>
                      </c:pt>
                      <c:pt idx="1">
                        <c:v>30690.901638692227</c:v>
                      </c:pt>
                      <c:pt idx="2">
                        <c:v>31171.405976595626</c:v>
                      </c:pt>
                      <c:pt idx="3">
                        <c:v>29588.98030143866</c:v>
                      </c:pt>
                      <c:pt idx="4">
                        <c:v>31387.231262539222</c:v>
                      </c:pt>
                      <c:pt idx="5">
                        <c:v>27662.522720511861</c:v>
                      </c:pt>
                      <c:pt idx="6">
                        <c:v>27524.68526526467</c:v>
                      </c:pt>
                      <c:pt idx="7">
                        <c:v>27973.630179053398</c:v>
                      </c:pt>
                      <c:pt idx="8">
                        <c:v>26609.504254980158</c:v>
                      </c:pt>
                      <c:pt idx="9">
                        <c:v>26912.917024692899</c:v>
                      </c:pt>
                      <c:pt idx="10">
                        <c:v>26704.485900923784</c:v>
                      </c:pt>
                      <c:pt idx="11">
                        <c:v>26319.825540851176</c:v>
                      </c:pt>
                      <c:pt idx="12">
                        <c:v>27298.674771620135</c:v>
                      </c:pt>
                      <c:pt idx="13">
                        <c:v>27705.100497952735</c:v>
                      </c:pt>
                      <c:pt idx="14">
                        <c:v>27266.772055382207</c:v>
                      </c:pt>
                      <c:pt idx="15">
                        <c:v>26826.569579928153</c:v>
                      </c:pt>
                      <c:pt idx="16">
                        <c:v>27032.610663892545</c:v>
                      </c:pt>
                      <c:pt idx="17">
                        <c:v>27930.371500000001</c:v>
                      </c:pt>
                    </c:numCache>
                  </c:numRef>
                </c:val>
                <c:extLst xmlns:c15="http://schemas.microsoft.com/office/drawing/2012/chart">
                  <c:ext xmlns:c16="http://schemas.microsoft.com/office/drawing/2014/chart" uri="{C3380CC4-5D6E-409C-BE32-E72D297353CC}">
                    <c16:uniqueId val="{0000000B-EB38-4867-9DF2-5613D1CC932B}"/>
                  </c:ext>
                </c:extLst>
              </c15:ser>
            </c15:filteredAreaSeries>
          </c:ext>
        </c:extLst>
      </c:areaChart>
      <c:catAx>
        <c:axId val="407071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71584"/>
        <c:crosses val="autoZero"/>
        <c:auto val="1"/>
        <c:lblAlgn val="ctr"/>
        <c:lblOffset val="100"/>
        <c:noMultiLvlLbl val="0"/>
      </c:catAx>
      <c:valAx>
        <c:axId val="40707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711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23709487145781"/>
          <c:y val="3.0424119183733042E-2"/>
          <c:w val="0.83973559657501828"/>
          <c:h val="0.88010097848647584"/>
        </c:manualLayout>
      </c:layout>
      <c:lineChart>
        <c:grouping val="standard"/>
        <c:varyColors val="0"/>
        <c:ser>
          <c:idx val="0"/>
          <c:order val="0"/>
          <c:tx>
            <c:strRef>
              <c:f>'Energy Summary'!$C$4</c:f>
              <c:strCache>
                <c:ptCount val="1"/>
                <c:pt idx="0">
                  <c:v>Total Energy</c:v>
                </c:pt>
              </c:strCache>
            </c:strRef>
          </c:tx>
          <c:spPr>
            <a:ln w="38100" cap="rnd">
              <a:solidFill>
                <a:srgbClr val="009900"/>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Summary'!$F$4:$W$4</c:f>
              <c:numCache>
                <c:formatCode>General</c:formatCode>
                <c:ptCount val="18"/>
                <c:pt idx="0">
                  <c:v>345308.92977642425</c:v>
                </c:pt>
                <c:pt idx="1">
                  <c:v>344564.49337984197</c:v>
                </c:pt>
                <c:pt idx="2">
                  <c:v>357151.76819983183</c:v>
                </c:pt>
                <c:pt idx="3">
                  <c:v>380773.05009111075</c:v>
                </c:pt>
                <c:pt idx="4">
                  <c:v>398876.36623304081</c:v>
                </c:pt>
                <c:pt idx="5">
                  <c:v>396353.40920337674</c:v>
                </c:pt>
                <c:pt idx="6">
                  <c:v>405912.37291389389</c:v>
                </c:pt>
                <c:pt idx="7">
                  <c:v>436756.874164487</c:v>
                </c:pt>
                <c:pt idx="8">
                  <c:v>432651.04418616073</c:v>
                </c:pt>
                <c:pt idx="9">
                  <c:v>438078.50458214653</c:v>
                </c:pt>
                <c:pt idx="10">
                  <c:v>451633.99107336556</c:v>
                </c:pt>
                <c:pt idx="11">
                  <c:v>433214.99298085121</c:v>
                </c:pt>
                <c:pt idx="12">
                  <c:v>449409.2542818542</c:v>
                </c:pt>
                <c:pt idx="13">
                  <c:v>462066.25980192004</c:v>
                </c:pt>
                <c:pt idx="14">
                  <c:v>458180.91097862279</c:v>
                </c:pt>
                <c:pt idx="15">
                  <c:v>451831.51753229025</c:v>
                </c:pt>
                <c:pt idx="16">
                  <c:v>459314.35388224805</c:v>
                </c:pt>
                <c:pt idx="17">
                  <c:v>458609.65239775268</c:v>
                </c:pt>
              </c:numCache>
            </c:numRef>
          </c:val>
          <c:smooth val="0"/>
          <c:extLst>
            <c:ext xmlns:c16="http://schemas.microsoft.com/office/drawing/2014/chart" uri="{C3380CC4-5D6E-409C-BE32-E72D297353CC}">
              <c16:uniqueId val="{00000000-9BCC-4A46-A042-E0A6E92BA068}"/>
            </c:ext>
          </c:extLst>
        </c:ser>
        <c:dLbls>
          <c:showLegendKey val="0"/>
          <c:showVal val="0"/>
          <c:showCatName val="0"/>
          <c:showSerName val="0"/>
          <c:showPercent val="0"/>
          <c:showBubbleSize val="0"/>
        </c:dLbls>
        <c:smooth val="0"/>
        <c:axId val="410097856"/>
        <c:axId val="410098248"/>
      </c:lineChart>
      <c:catAx>
        <c:axId val="41009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10098248"/>
        <c:crosses val="autoZero"/>
        <c:auto val="1"/>
        <c:lblAlgn val="ctr"/>
        <c:lblOffset val="100"/>
        <c:noMultiLvlLbl val="0"/>
      </c:catAx>
      <c:valAx>
        <c:axId val="410098248"/>
        <c:scaling>
          <c:orientation val="minMax"/>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endParaRPr lang="en-ZA">
                  <a:solidFill>
                    <a:sysClr val="windowText" lastClr="000000"/>
                  </a:solidFill>
                </a:endParaRPr>
              </a:p>
            </c:rich>
          </c:tx>
          <c:layout>
            <c:manualLayout>
              <c:xMode val="edge"/>
              <c:yMode val="edge"/>
              <c:x val="2.0491803278688523E-2"/>
              <c:y val="0.34070932033077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10097856"/>
        <c:crosses val="autoZero"/>
        <c:crossBetween val="between"/>
      </c:valAx>
      <c:spPr>
        <a:noFill/>
        <a:ln>
          <a:solidFill>
            <a:schemeClr val="tx1">
              <a:lumMod val="50000"/>
              <a:lumOff val="50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'Energy tables'!$C$27:$C$28</c:f>
              <c:strCache>
                <c:ptCount val="2"/>
                <c:pt idx="0">
                  <c:v>Annual change</c:v>
                </c:pt>
              </c:strCache>
            </c:strRef>
          </c:tx>
          <c:spPr>
            <a:solidFill>
              <a:srgbClr val="008000"/>
            </a:solidFill>
            <a:ln>
              <a:solidFill>
                <a:srgbClr val="008000"/>
              </a:solidFill>
            </a:ln>
            <a:effectLst/>
          </c:spPr>
          <c:invertIfNegative val="0"/>
          <c:dLbls>
            <c:dLbl>
              <c:idx val="1"/>
              <c:layout>
                <c:manualLayout>
                  <c:x val="0"/>
                  <c:y val="-8.35668846808239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C0D-4F0C-9937-58CD8334CA3E}"/>
                </c:ext>
              </c:extLst>
            </c:dLbl>
            <c:dLbl>
              <c:idx val="3"/>
              <c:layout>
                <c:manualLayout>
                  <c:x val="0"/>
                  <c:y val="-6.267516351061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0D-4F0C-9937-58CD8334CA3E}"/>
                </c:ext>
              </c:extLst>
            </c:dLbl>
            <c:dLbl>
              <c:idx val="5"/>
              <c:layout>
                <c:manualLayout>
                  <c:x val="0"/>
                  <c:y val="4.17834423404123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0D-4F0C-9937-58CD8334CA3E}"/>
                </c:ext>
              </c:extLst>
            </c:dLbl>
            <c:dLbl>
              <c:idx val="7"/>
              <c:layout>
                <c:manualLayout>
                  <c:x val="-1.0005430439723104E-16"/>
                  <c:y val="6.26751635106185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0D-4F0C-9937-58CD8334CA3E}"/>
                </c:ext>
              </c:extLst>
            </c:dLbl>
            <c:dLbl>
              <c:idx val="8"/>
              <c:layout>
                <c:manualLayout>
                  <c:x val="-1.0005430439723104E-16"/>
                  <c:y val="6.26751635106185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0D-4F0C-9937-58CD8334CA3E}"/>
                </c:ext>
              </c:extLst>
            </c:dLbl>
            <c:dLbl>
              <c:idx val="13"/>
              <c:layout>
                <c:manualLayout>
                  <c:x val="0"/>
                  <c:y val="-1.253503270212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0D-4F0C-9937-58CD8334CA3E}"/>
                </c:ext>
              </c:extLst>
            </c:dLbl>
            <c:dLbl>
              <c:idx val="15"/>
              <c:layout>
                <c:manualLayout>
                  <c:x val="0"/>
                  <c:y val="4.17834423404123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0D-4F0C-9937-58CD8334CA3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'Energy tables'!$A$29:$A$46</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tables'!$C$29:$C$46</c:f>
              <c:numCache>
                <c:formatCode>0.00</c:formatCode>
                <c:ptCount val="18"/>
                <c:pt idx="1">
                  <c:v>-0.21558561982867983</c:v>
                </c:pt>
                <c:pt idx="2">
                  <c:v>3.6530968982093777</c:v>
                </c:pt>
                <c:pt idx="3">
                  <c:v>6.6137939090539399</c:v>
                </c:pt>
                <c:pt idx="4">
                  <c:v>4.754358570701978</c:v>
                </c:pt>
                <c:pt idx="5">
                  <c:v>-0.63251604839130859</c:v>
                </c:pt>
                <c:pt idx="6">
                  <c:v>2.4117273848431222</c:v>
                </c:pt>
                <c:pt idx="7">
                  <c:v>7.5988078483964188</c:v>
                </c:pt>
                <c:pt idx="8">
                  <c:v>-0.9400722052012811</c:v>
                </c:pt>
                <c:pt idx="9">
                  <c:v>1.2544660342135876</c:v>
                </c:pt>
                <c:pt idx="10">
                  <c:v>3.0943053241447411</c:v>
                </c:pt>
                <c:pt idx="11">
                  <c:v>-4.0783020004183603</c:v>
                </c:pt>
                <c:pt idx="12">
                  <c:v>3.7381580885680012</c:v>
                </c:pt>
                <c:pt idx="13">
                  <c:v>2.8163651281038806</c:v>
                </c:pt>
                <c:pt idx="14">
                  <c:v>-0.8408639975060781</c:v>
                </c:pt>
                <c:pt idx="15">
                  <c:v>-1.3857830595279392</c:v>
                </c:pt>
                <c:pt idx="16">
                  <c:v>1.6561120815178711</c:v>
                </c:pt>
                <c:pt idx="17">
                  <c:v>-0.15342465972139574</c:v>
                </c:pt>
              </c:numCache>
            </c:numRef>
          </c:val>
          <c:extLst>
            <c:ext xmlns:c16="http://schemas.microsoft.com/office/drawing/2014/chart" uri="{C3380CC4-5D6E-409C-BE32-E72D297353CC}">
              <c16:uniqueId val="{00000007-DC0D-4F0C-9937-58CD8334CA3E}"/>
            </c:ext>
          </c:extLst>
        </c:ser>
        <c:dLbls>
          <c:showLegendKey val="0"/>
          <c:showVal val="0"/>
          <c:showCatName val="0"/>
          <c:showSerName val="0"/>
          <c:showPercent val="0"/>
          <c:showBubbleSize val="0"/>
        </c:dLbls>
        <c:gapWidth val="50"/>
        <c:overlap val="-27"/>
        <c:axId val="410098640"/>
        <c:axId val="410099032"/>
        <c:extLst>
          <c:ext xmlns:c15="http://schemas.microsoft.com/office/drawing/2012/chart" uri="{02D57815-91ED-43cb-92C2-25804820EDAC}">
            <c15:filteredBarSeries>
              <c15:ser>
                <c:idx val="0"/>
                <c:order val="0"/>
                <c:tx>
                  <c:strRef>
                    <c:extLst>
                      <c:ext uri="{02D57815-91ED-43cb-92C2-25804820EDAC}">
                        <c15:formulaRef>
                          <c15:sqref>'Energy tables'!$B$27:$B$28</c15:sqref>
                        </c15:formulaRef>
                      </c:ext>
                    </c:extLst>
                    <c:strCache>
                      <c:ptCount val="2"/>
                      <c:pt idx="0">
                        <c:v>Total energy emissions</c:v>
                      </c:pt>
                    </c:strCache>
                  </c:strRef>
                </c:tx>
                <c:spPr>
                  <a:solidFill>
                    <a:schemeClr val="accent1"/>
                  </a:solidFill>
                  <a:ln>
                    <a:noFill/>
                  </a:ln>
                  <a:effectLst/>
                </c:spPr>
                <c:invertIfNegative val="0"/>
                <c:cat>
                  <c:numRef>
                    <c:extLst>
                      <c:ext uri="{02D57815-91ED-43cb-92C2-25804820EDAC}">
                        <c15:formulaRef>
                          <c15:sqref>'Energy tables'!$A$29:$A$46</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uri="{02D57815-91ED-43cb-92C2-25804820EDAC}">
                        <c15:formulaRef>
                          <c15:sqref>'Energy tables'!$B$29:$B$46</c15:sqref>
                        </c15:formulaRef>
                      </c:ext>
                    </c:extLst>
                    <c:numCache>
                      <c:formatCode>#\ ##0.0</c:formatCode>
                      <c:ptCount val="18"/>
                      <c:pt idx="0">
                        <c:v>345308.92977642425</c:v>
                      </c:pt>
                      <c:pt idx="1">
                        <c:v>344564.49337984197</c:v>
                      </c:pt>
                      <c:pt idx="2">
                        <c:v>357151.76819983183</c:v>
                      </c:pt>
                      <c:pt idx="3">
                        <c:v>380773.05009111075</c:v>
                      </c:pt>
                      <c:pt idx="4">
                        <c:v>398876.36623304081</c:v>
                      </c:pt>
                      <c:pt idx="5">
                        <c:v>396353.40920337674</c:v>
                      </c:pt>
                      <c:pt idx="6">
                        <c:v>405912.37291389389</c:v>
                      </c:pt>
                      <c:pt idx="7">
                        <c:v>436756.874164487</c:v>
                      </c:pt>
                      <c:pt idx="8">
                        <c:v>432651.04418616073</c:v>
                      </c:pt>
                      <c:pt idx="9">
                        <c:v>438078.50458214653</c:v>
                      </c:pt>
                      <c:pt idx="10">
                        <c:v>451633.99107336556</c:v>
                      </c:pt>
                      <c:pt idx="11">
                        <c:v>433214.99298085121</c:v>
                      </c:pt>
                      <c:pt idx="12">
                        <c:v>449409.2542818542</c:v>
                      </c:pt>
                      <c:pt idx="13">
                        <c:v>462066.25980192004</c:v>
                      </c:pt>
                      <c:pt idx="14">
                        <c:v>458180.91097862279</c:v>
                      </c:pt>
                      <c:pt idx="15">
                        <c:v>451831.51753229025</c:v>
                      </c:pt>
                      <c:pt idx="16">
                        <c:v>459314.35388224805</c:v>
                      </c:pt>
                      <c:pt idx="17">
                        <c:v>458609.65239775268</c:v>
                      </c:pt>
                    </c:numCache>
                  </c:numRef>
                </c:val>
                <c:extLst>
                  <c:ext xmlns:c16="http://schemas.microsoft.com/office/drawing/2014/chart" uri="{C3380CC4-5D6E-409C-BE32-E72D297353CC}">
                    <c16:uniqueId val="{00000008-DC0D-4F0C-9937-58CD8334CA3E}"/>
                  </c:ext>
                </c:extLst>
              </c15:ser>
            </c15:filteredBarSeries>
          </c:ext>
        </c:extLst>
      </c:barChart>
      <c:catAx>
        <c:axId val="4100986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solidFill>
                <a:latin typeface="+mn-lt"/>
                <a:ea typeface="+mn-ea"/>
                <a:cs typeface="+mn-cs"/>
              </a:defRPr>
            </a:pPr>
            <a:endParaRPr lang="en-US"/>
          </a:p>
        </c:txPr>
        <c:crossAx val="410099032"/>
        <c:crosses val="autoZero"/>
        <c:auto val="1"/>
        <c:lblAlgn val="ctr"/>
        <c:lblOffset val="100"/>
        <c:noMultiLvlLbl val="0"/>
      </c:catAx>
      <c:valAx>
        <c:axId val="410099032"/>
        <c:scaling>
          <c:orientation val="minMax"/>
          <c:min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ZA" sz="1400" b="1">
                    <a:solidFill>
                      <a:schemeClr val="tx1"/>
                    </a:solidFill>
                  </a:rPr>
                  <a:t>Annual change in emissions (%)</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10098640"/>
        <c:crosses val="autoZero"/>
        <c:crossBetween val="between"/>
        <c:majorUnit val="1"/>
        <c:minorUnit val="1"/>
      </c:valAx>
      <c:spPr>
        <a:noFill/>
        <a:ln>
          <a:solidFill>
            <a:schemeClr val="bg1">
              <a:lumMod val="50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10377449747528"/>
          <c:y val="2.5741519152211238E-2"/>
          <c:w val="0.86088121048750965"/>
          <c:h val="0.81929133858267722"/>
        </c:manualLayout>
      </c:layout>
      <c:lineChart>
        <c:grouping val="standard"/>
        <c:varyColors val="0"/>
        <c:ser>
          <c:idx val="0"/>
          <c:order val="0"/>
          <c:tx>
            <c:strRef>
              <c:f>'Energy Summary'!$F$154</c:f>
              <c:strCache>
                <c:ptCount val="1"/>
                <c:pt idx="0">
                  <c:v>Current submission</c:v>
                </c:pt>
              </c:strCache>
            </c:strRef>
          </c:tx>
          <c:spPr>
            <a:ln w="28575" cap="rnd">
              <a:solidFill>
                <a:srgbClr val="009900"/>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Summary'!$F$4:$W$4</c:f>
              <c:numCache>
                <c:formatCode>General</c:formatCode>
                <c:ptCount val="18"/>
                <c:pt idx="0">
                  <c:v>345308.92977642425</c:v>
                </c:pt>
                <c:pt idx="1">
                  <c:v>344564.49337984197</c:v>
                </c:pt>
                <c:pt idx="2">
                  <c:v>357151.76819983183</c:v>
                </c:pt>
                <c:pt idx="3">
                  <c:v>380773.05009111075</c:v>
                </c:pt>
                <c:pt idx="4">
                  <c:v>398876.36623304081</c:v>
                </c:pt>
                <c:pt idx="5">
                  <c:v>396353.40920337674</c:v>
                </c:pt>
                <c:pt idx="6">
                  <c:v>405912.37291389389</c:v>
                </c:pt>
                <c:pt idx="7">
                  <c:v>436756.874164487</c:v>
                </c:pt>
                <c:pt idx="8">
                  <c:v>432651.04418616073</c:v>
                </c:pt>
                <c:pt idx="9">
                  <c:v>438078.50458214653</c:v>
                </c:pt>
                <c:pt idx="10">
                  <c:v>451633.99107336556</c:v>
                </c:pt>
                <c:pt idx="11">
                  <c:v>433214.99298085121</c:v>
                </c:pt>
                <c:pt idx="12">
                  <c:v>449409.2542818542</c:v>
                </c:pt>
                <c:pt idx="13">
                  <c:v>462066.25980192004</c:v>
                </c:pt>
                <c:pt idx="14">
                  <c:v>458180.91097862279</c:v>
                </c:pt>
                <c:pt idx="15">
                  <c:v>451831.51753229025</c:v>
                </c:pt>
                <c:pt idx="16">
                  <c:v>459314.35388224805</c:v>
                </c:pt>
                <c:pt idx="17">
                  <c:v>458609.65239775268</c:v>
                </c:pt>
              </c:numCache>
            </c:numRef>
          </c:val>
          <c:smooth val="0"/>
          <c:extLst>
            <c:ext xmlns:c16="http://schemas.microsoft.com/office/drawing/2014/chart" uri="{C3380CC4-5D6E-409C-BE32-E72D297353CC}">
              <c16:uniqueId val="{00000000-B404-42AC-A722-F4FA98BBCBAA}"/>
            </c:ext>
          </c:extLst>
        </c:ser>
        <c:ser>
          <c:idx val="1"/>
          <c:order val="1"/>
          <c:tx>
            <c:strRef>
              <c:f>'Energy Summary'!$G$154</c:f>
              <c:strCache>
                <c:ptCount val="1"/>
                <c:pt idx="0">
                  <c:v>Previous submission</c:v>
                </c:pt>
              </c:strCache>
            </c:strRef>
          </c:tx>
          <c:spPr>
            <a:ln w="28575" cap="rnd">
              <a:solidFill>
                <a:schemeClr val="accent6"/>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Summary'!$F$81:$U$81</c:f>
              <c:numCache>
                <c:formatCode>General</c:formatCode>
                <c:ptCount val="16"/>
                <c:pt idx="0">
                  <c:v>343790.02690806816</c:v>
                </c:pt>
                <c:pt idx="1">
                  <c:v>342382.31775908527</c:v>
                </c:pt>
                <c:pt idx="2">
                  <c:v>353157.51261117466</c:v>
                </c:pt>
                <c:pt idx="3">
                  <c:v>376389.46498862031</c:v>
                </c:pt>
                <c:pt idx="4">
                  <c:v>392714.70007804007</c:v>
                </c:pt>
                <c:pt idx="5">
                  <c:v>387458.6345188712</c:v>
                </c:pt>
                <c:pt idx="6">
                  <c:v>393755.29452490533</c:v>
                </c:pt>
                <c:pt idx="7">
                  <c:v>422639.65010177449</c:v>
                </c:pt>
                <c:pt idx="8">
                  <c:v>415228.26952254993</c:v>
                </c:pt>
                <c:pt idx="9">
                  <c:v>423148.09368864394</c:v>
                </c:pt>
                <c:pt idx="10">
                  <c:v>436922.18303976266</c:v>
                </c:pt>
                <c:pt idx="11">
                  <c:v>416243.68677039701</c:v>
                </c:pt>
                <c:pt idx="12">
                  <c:v>429712.48601414275</c:v>
                </c:pt>
                <c:pt idx="13">
                  <c:v>445188.94689318119</c:v>
                </c:pt>
                <c:pt idx="14">
                  <c:v>436458.03156877239</c:v>
                </c:pt>
                <c:pt idx="15">
                  <c:v>429907.45369724126</c:v>
                </c:pt>
              </c:numCache>
            </c:numRef>
          </c:val>
          <c:smooth val="0"/>
          <c:extLst>
            <c:ext xmlns:c16="http://schemas.microsoft.com/office/drawing/2014/chart" uri="{C3380CC4-5D6E-409C-BE32-E72D297353CC}">
              <c16:uniqueId val="{00000001-B404-42AC-A722-F4FA98BBCBAA}"/>
            </c:ext>
          </c:extLst>
        </c:ser>
        <c:dLbls>
          <c:showLegendKey val="0"/>
          <c:showVal val="0"/>
          <c:showCatName val="0"/>
          <c:showSerName val="0"/>
          <c:showPercent val="0"/>
          <c:showBubbleSize val="0"/>
        </c:dLbls>
        <c:smooth val="0"/>
        <c:axId val="1627685104"/>
        <c:axId val="1627684688"/>
      </c:lineChart>
      <c:catAx>
        <c:axId val="16276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4688"/>
        <c:crosses val="autoZero"/>
        <c:auto val="1"/>
        <c:lblAlgn val="ctr"/>
        <c:lblOffset val="100"/>
        <c:noMultiLvlLbl val="0"/>
      </c:catAx>
      <c:valAx>
        <c:axId val="162768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8.1900081900081901E-3"/>
              <c:y val="0.354915175076799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5104"/>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91740888946258"/>
          <c:y val="2.8336737719500543E-2"/>
          <c:w val="0.84805526870616577"/>
          <c:h val="0.80286462623134447"/>
        </c:manualLayout>
      </c:layout>
      <c:areaChart>
        <c:grouping val="stacked"/>
        <c:varyColors val="0"/>
        <c:ser>
          <c:idx val="3"/>
          <c:order val="1"/>
          <c:tx>
            <c:strRef>
              <c:f>'Energy Summary'!$C$32</c:f>
              <c:strCache>
                <c:ptCount val="1"/>
                <c:pt idx="0">
                  <c:v>Energy Industries</c:v>
                </c:pt>
              </c:strCache>
            </c:strRef>
          </c:tx>
          <c:spPr>
            <a:solidFill>
              <a:srgbClr val="70AD47"/>
            </a:solidFill>
            <a:ln>
              <a:solidFill>
                <a:srgbClr val="006600"/>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Summary'!$F$32:$W$32</c:f>
              <c:numCache>
                <c:formatCode>General</c:formatCode>
                <c:ptCount val="18"/>
                <c:pt idx="0">
                  <c:v>219524.75081730218</c:v>
                </c:pt>
                <c:pt idx="1">
                  <c:v>214845.39985879016</c:v>
                </c:pt>
                <c:pt idx="2">
                  <c:v>220110.089316784</c:v>
                </c:pt>
                <c:pt idx="3">
                  <c:v>237730.34046233291</c:v>
                </c:pt>
                <c:pt idx="4">
                  <c:v>245486.58354010741</c:v>
                </c:pt>
                <c:pt idx="5">
                  <c:v>241609.59912919326</c:v>
                </c:pt>
                <c:pt idx="6">
                  <c:v>243646.70599798107</c:v>
                </c:pt>
                <c:pt idx="7">
                  <c:v>266709.09625400661</c:v>
                </c:pt>
                <c:pt idx="8">
                  <c:v>255965.85760072363</c:v>
                </c:pt>
                <c:pt idx="9">
                  <c:v>262391.47648717253</c:v>
                </c:pt>
                <c:pt idx="10">
                  <c:v>268617.22929994785</c:v>
                </c:pt>
                <c:pt idx="11">
                  <c:v>266586.30338526028</c:v>
                </c:pt>
                <c:pt idx="12">
                  <c:v>277964.06107436132</c:v>
                </c:pt>
                <c:pt idx="13">
                  <c:v>271667.94500023266</c:v>
                </c:pt>
                <c:pt idx="14">
                  <c:v>266198.72562842193</c:v>
                </c:pt>
                <c:pt idx="15">
                  <c:v>258696.23147703958</c:v>
                </c:pt>
                <c:pt idx="16">
                  <c:v>262121.74671026712</c:v>
                </c:pt>
                <c:pt idx="17">
                  <c:v>256724.48532500002</c:v>
                </c:pt>
              </c:numCache>
            </c:numRef>
          </c:val>
          <c:extLst>
            <c:ext xmlns:c16="http://schemas.microsoft.com/office/drawing/2014/chart" uri="{C3380CC4-5D6E-409C-BE32-E72D297353CC}">
              <c16:uniqueId val="{00000000-CA2A-4899-82E9-754E1F93F4AE}"/>
            </c:ext>
          </c:extLst>
        </c:ser>
        <c:ser>
          <c:idx val="4"/>
          <c:order val="2"/>
          <c:tx>
            <c:strRef>
              <c:f>'Energy Summary'!$C$33</c:f>
              <c:strCache>
                <c:ptCount val="1"/>
                <c:pt idx="0">
                  <c:v>Manufacturing Industries and Construction</c:v>
                </c:pt>
              </c:strCache>
            </c:strRef>
          </c:tx>
          <c:spPr>
            <a:solidFill>
              <a:srgbClr val="0070C0"/>
            </a:solidFill>
            <a:ln>
              <a:solidFill>
                <a:srgbClr val="0070C0"/>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Summary'!$F$33:$W$33</c:f>
              <c:numCache>
                <c:formatCode>General</c:formatCode>
                <c:ptCount val="18"/>
                <c:pt idx="0">
                  <c:v>32505.424188270001</c:v>
                </c:pt>
                <c:pt idx="1">
                  <c:v>32036.327715879997</c:v>
                </c:pt>
                <c:pt idx="2">
                  <c:v>33239.889434409997</c:v>
                </c:pt>
                <c:pt idx="3">
                  <c:v>35738.401213949997</c:v>
                </c:pt>
                <c:pt idx="4">
                  <c:v>37708.165127845343</c:v>
                </c:pt>
                <c:pt idx="5">
                  <c:v>36983.250960970006</c:v>
                </c:pt>
                <c:pt idx="6">
                  <c:v>37902.850186589989</c:v>
                </c:pt>
                <c:pt idx="7">
                  <c:v>39287.790950300005</c:v>
                </c:pt>
                <c:pt idx="8">
                  <c:v>42089.51306587772</c:v>
                </c:pt>
                <c:pt idx="9">
                  <c:v>39951.885072950361</c:v>
                </c:pt>
                <c:pt idx="10">
                  <c:v>40936.983508587917</c:v>
                </c:pt>
                <c:pt idx="11">
                  <c:v>28289.698180192001</c:v>
                </c:pt>
                <c:pt idx="12">
                  <c:v>29084.264397346004</c:v>
                </c:pt>
                <c:pt idx="13">
                  <c:v>38254.640028540001</c:v>
                </c:pt>
                <c:pt idx="14">
                  <c:v>36843.900086149995</c:v>
                </c:pt>
                <c:pt idx="15">
                  <c:v>36704.141393760001</c:v>
                </c:pt>
                <c:pt idx="16">
                  <c:v>37141.539000000004</c:v>
                </c:pt>
                <c:pt idx="17">
                  <c:v>37264.399400000002</c:v>
                </c:pt>
              </c:numCache>
            </c:numRef>
          </c:val>
          <c:extLst>
            <c:ext xmlns:c16="http://schemas.microsoft.com/office/drawing/2014/chart" uri="{C3380CC4-5D6E-409C-BE32-E72D297353CC}">
              <c16:uniqueId val="{00000001-CA2A-4899-82E9-754E1F93F4AE}"/>
            </c:ext>
          </c:extLst>
        </c:ser>
        <c:ser>
          <c:idx val="5"/>
          <c:order val="3"/>
          <c:tx>
            <c:strRef>
              <c:f>'Energy Summary'!$C$34</c:f>
              <c:strCache>
                <c:ptCount val="1"/>
                <c:pt idx="0">
                  <c:v>Transport</c:v>
                </c:pt>
              </c:strCache>
            </c:strRef>
          </c:tx>
          <c:spPr>
            <a:solidFill>
              <a:srgbClr val="FDCD03"/>
            </a:solidFill>
            <a:ln>
              <a:solidFill>
                <a:srgbClr val="FDCD03"/>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Summary'!$F$34:$W$34</c:f>
              <c:numCache>
                <c:formatCode>General</c:formatCode>
                <c:ptCount val="18"/>
                <c:pt idx="0">
                  <c:v>38161.511909009518</c:v>
                </c:pt>
                <c:pt idx="1">
                  <c:v>38869.214730175794</c:v>
                </c:pt>
                <c:pt idx="2">
                  <c:v>41129.21004073909</c:v>
                </c:pt>
                <c:pt idx="3">
                  <c:v>43101.060200590538</c:v>
                </c:pt>
                <c:pt idx="4">
                  <c:v>46496.718199798343</c:v>
                </c:pt>
                <c:pt idx="5">
                  <c:v>50548.335734072702</c:v>
                </c:pt>
                <c:pt idx="6">
                  <c:v>54573.33331432446</c:v>
                </c:pt>
                <c:pt idx="7">
                  <c:v>59140.908002710115</c:v>
                </c:pt>
                <c:pt idx="8">
                  <c:v>62316.422756516913</c:v>
                </c:pt>
                <c:pt idx="9">
                  <c:v>60266.586478700723</c:v>
                </c:pt>
                <c:pt idx="10">
                  <c:v>63163.946213196075</c:v>
                </c:pt>
                <c:pt idx="11">
                  <c:v>66113.946054211512</c:v>
                </c:pt>
                <c:pt idx="12">
                  <c:v>68090.380356576235</c:v>
                </c:pt>
                <c:pt idx="13">
                  <c:v>71015.793900002041</c:v>
                </c:pt>
                <c:pt idx="14">
                  <c:v>73133.766314216075</c:v>
                </c:pt>
                <c:pt idx="15">
                  <c:v>74447.181559318517</c:v>
                </c:pt>
                <c:pt idx="16">
                  <c:v>74867.079608689644</c:v>
                </c:pt>
                <c:pt idx="17">
                  <c:v>76476.105620778369</c:v>
                </c:pt>
              </c:numCache>
            </c:numRef>
          </c:val>
          <c:extLst>
            <c:ext xmlns:c16="http://schemas.microsoft.com/office/drawing/2014/chart" uri="{C3380CC4-5D6E-409C-BE32-E72D297353CC}">
              <c16:uniqueId val="{00000002-CA2A-4899-82E9-754E1F93F4AE}"/>
            </c:ext>
          </c:extLst>
        </c:ser>
        <c:ser>
          <c:idx val="6"/>
          <c:order val="4"/>
          <c:tx>
            <c:strRef>
              <c:f>'Energy Summary'!$C$35</c:f>
              <c:strCache>
                <c:ptCount val="1"/>
                <c:pt idx="0">
                  <c:v>Other Sectors</c:v>
                </c:pt>
              </c:strCache>
            </c:strRef>
          </c:tx>
          <c:spPr>
            <a:solidFill>
              <a:srgbClr val="006600"/>
            </a:solidFill>
            <a:ln>
              <a:solidFill>
                <a:srgbClr val="008000"/>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Summary'!$F$35:$W$35</c:f>
              <c:numCache>
                <c:formatCode>General</c:formatCode>
                <c:ptCount val="18"/>
                <c:pt idx="0">
                  <c:v>18366.367075119</c:v>
                </c:pt>
                <c:pt idx="1">
                  <c:v>21825.269379166995</c:v>
                </c:pt>
                <c:pt idx="2">
                  <c:v>24918.023242129995</c:v>
                </c:pt>
                <c:pt idx="3">
                  <c:v>27194.235942915999</c:v>
                </c:pt>
                <c:pt idx="4">
                  <c:v>30244.466376058997</c:v>
                </c:pt>
                <c:pt idx="5">
                  <c:v>32109.203326237999</c:v>
                </c:pt>
                <c:pt idx="6">
                  <c:v>35075.219248931004</c:v>
                </c:pt>
                <c:pt idx="7">
                  <c:v>36194.578610754092</c:v>
                </c:pt>
                <c:pt idx="8">
                  <c:v>38190.818486434713</c:v>
                </c:pt>
                <c:pt idx="9">
                  <c:v>40956.300005854471</c:v>
                </c:pt>
                <c:pt idx="10">
                  <c:v>44683.801865698864</c:v>
                </c:pt>
                <c:pt idx="11">
                  <c:v>39157.742900880199</c:v>
                </c:pt>
                <c:pt idx="12">
                  <c:v>40174.667293650804</c:v>
                </c:pt>
                <c:pt idx="13">
                  <c:v>46514.738868992608</c:v>
                </c:pt>
                <c:pt idx="14">
                  <c:v>47759.864784324374</c:v>
                </c:pt>
                <c:pt idx="15">
                  <c:v>48253.825131036094</c:v>
                </c:pt>
                <c:pt idx="16">
                  <c:v>51208.135300000002</c:v>
                </c:pt>
                <c:pt idx="17">
                  <c:v>53234.857649999998</c:v>
                </c:pt>
              </c:numCache>
            </c:numRef>
          </c:val>
          <c:extLst>
            <c:ext xmlns:c16="http://schemas.microsoft.com/office/drawing/2014/chart" uri="{C3380CC4-5D6E-409C-BE32-E72D297353CC}">
              <c16:uniqueId val="{00000003-CA2A-4899-82E9-754E1F93F4AE}"/>
            </c:ext>
          </c:extLst>
        </c:ser>
        <c:ser>
          <c:idx val="7"/>
          <c:order val="5"/>
          <c:tx>
            <c:strRef>
              <c:f>'Energy Summary'!$C$36</c:f>
              <c:strCache>
                <c:ptCount val="1"/>
                <c:pt idx="0">
                  <c:v>Non-Specified</c:v>
                </c:pt>
              </c:strCache>
            </c:strRef>
          </c:tx>
          <c:spPr>
            <a:solidFill>
              <a:schemeClr val="bg1">
                <a:lumMod val="65000"/>
              </a:schemeClr>
            </a:solidFill>
            <a:ln>
              <a:solidFill>
                <a:schemeClr val="bg1">
                  <a:lumMod val="65000"/>
                </a:schemeClr>
              </a:solidFill>
            </a:ln>
            <a:effectLst/>
          </c:spP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'Energy Summary'!$F$36:$W$36</c:f>
              <c:numCache>
                <c:formatCode>General</c:formatCode>
                <c:ptCount val="18"/>
                <c:pt idx="0">
                  <c:v>985.56588899999997</c:v>
                </c:pt>
                <c:pt idx="1">
                  <c:v>980.25681599999996</c:v>
                </c:pt>
                <c:pt idx="2">
                  <c:v>979.78280400000006</c:v>
                </c:pt>
                <c:pt idx="3">
                  <c:v>1011.2574779999999</c:v>
                </c:pt>
                <c:pt idx="4">
                  <c:v>1041.3627839999999</c:v>
                </c:pt>
                <c:pt idx="5">
                  <c:v>1058.4687960000001</c:v>
                </c:pt>
                <c:pt idx="6">
                  <c:v>1069.2761310000001</c:v>
                </c:pt>
                <c:pt idx="7">
                  <c:v>1095.725862</c:v>
                </c:pt>
                <c:pt idx="8">
                  <c:v>1049.3676270000001</c:v>
                </c:pt>
                <c:pt idx="9">
                  <c:v>1072.499274</c:v>
                </c:pt>
                <c:pt idx="10">
                  <c:v>1134.8908581017108</c:v>
                </c:pt>
                <c:pt idx="11">
                  <c:v>1134.1211112000001</c:v>
                </c:pt>
                <c:pt idx="12">
                  <c:v>1110.5153136000001</c:v>
                </c:pt>
                <c:pt idx="13">
                  <c:v>1147.045284</c:v>
                </c:pt>
                <c:pt idx="14">
                  <c:v>1160.1027899999999</c:v>
                </c:pt>
                <c:pt idx="15">
                  <c:v>1173.160296</c:v>
                </c:pt>
                <c:pt idx="16">
                  <c:v>1186.2081000000001</c:v>
                </c:pt>
                <c:pt idx="17">
                  <c:v>1199.3058000000001</c:v>
                </c:pt>
              </c:numCache>
            </c:numRef>
          </c:val>
          <c:extLst>
            <c:ext xmlns:c16="http://schemas.microsoft.com/office/drawing/2014/chart" uri="{C3380CC4-5D6E-409C-BE32-E72D297353CC}">
              <c16:uniqueId val="{00000004-CA2A-4899-82E9-754E1F93F4AE}"/>
            </c:ext>
          </c:extLst>
        </c:ser>
        <c:dLbls>
          <c:showLegendKey val="0"/>
          <c:showVal val="0"/>
          <c:showCatName val="0"/>
          <c:showSerName val="0"/>
          <c:showPercent val="0"/>
          <c:showBubbleSize val="0"/>
        </c:dLbls>
        <c:axId val="411062576"/>
        <c:axId val="411062968"/>
        <c:extLst>
          <c:ext xmlns:c15="http://schemas.microsoft.com/office/drawing/2012/chart" uri="{02D57815-91ED-43cb-92C2-25804820EDAC}">
            <c15:filteredAreaSeries>
              <c15:ser>
                <c:idx val="2"/>
                <c:order val="0"/>
                <c:tx>
                  <c:strRef>
                    <c:extLst>
                      <c:ext uri="{02D57815-91ED-43cb-92C2-25804820EDAC}">
                        <c15:formulaRef>
                          <c15:sqref>'Energy Summary'!$C$31:$E$31</c15:sqref>
                        </c15:formulaRef>
                      </c:ext>
                    </c:extLst>
                    <c:strCache>
                      <c:ptCount val="3"/>
                      <c:pt idx="0">
                        <c:v>Fuel combustion activities</c:v>
                      </c:pt>
                      <c:pt idx="1">
                        <c:v>CO2</c:v>
                      </c:pt>
                      <c:pt idx="2">
                        <c:v>GgCO2 eq</c:v>
                      </c:pt>
                    </c:strCache>
                  </c:strRef>
                </c:tx>
                <c:spPr>
                  <a:solidFill>
                    <a:schemeClr val="accent3"/>
                  </a:solidFill>
                  <a:ln>
                    <a:noFill/>
                  </a:ln>
                  <a:effectLst/>
                </c:spPr>
                <c:cat>
                  <c:numRef>
                    <c:extLst>
                      <c:ex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c:ext uri="{02D57815-91ED-43cb-92C2-25804820EDAC}">
                        <c15:formulaRef>
                          <c15:sqref>'Energy Summary'!$F$31:$W$31</c15:sqref>
                        </c15:formulaRef>
                      </c:ext>
                    </c:extLst>
                    <c:numCache>
                      <c:formatCode>General</c:formatCode>
                      <c:ptCount val="18"/>
                      <c:pt idx="0">
                        <c:v>309543.6198787007</c:v>
                      </c:pt>
                      <c:pt idx="1">
                        <c:v>308556.46850001294</c:v>
                      </c:pt>
                      <c:pt idx="2">
                        <c:v>320376.99483806308</c:v>
                      </c:pt>
                      <c:pt idx="3">
                        <c:v>344775.29529778945</c:v>
                      </c:pt>
                      <c:pt idx="4">
                        <c:v>360977.29602781008</c:v>
                      </c:pt>
                      <c:pt idx="5">
                        <c:v>362308.85794647399</c:v>
                      </c:pt>
                      <c:pt idx="6">
                        <c:v>372267.3848788265</c:v>
                      </c:pt>
                      <c:pt idx="7">
                        <c:v>402428.09967977088</c:v>
                      </c:pt>
                      <c:pt idx="8">
                        <c:v>399611.97953655297</c:v>
                      </c:pt>
                      <c:pt idx="9">
                        <c:v>404638.74731867813</c:v>
                      </c:pt>
                      <c:pt idx="10">
                        <c:v>418536.85174553248</c:v>
                      </c:pt>
                      <c:pt idx="11">
                        <c:v>401281.81163174397</c:v>
                      </c:pt>
                      <c:pt idx="12">
                        <c:v>416423.88843553438</c:v>
                      </c:pt>
                      <c:pt idx="13">
                        <c:v>428600.16308176727</c:v>
                      </c:pt>
                      <c:pt idx="14">
                        <c:v>425096.35960311233</c:v>
                      </c:pt>
                      <c:pt idx="15">
                        <c:v>419274.53985715419</c:v>
                      </c:pt>
                      <c:pt idx="16">
                        <c:v>426524.7087189568</c:v>
                      </c:pt>
                      <c:pt idx="17">
                        <c:v>424899.1537957784</c:v>
                      </c:pt>
                    </c:numCache>
                  </c:numRef>
                </c:val>
                <c:extLst>
                  <c:ext xmlns:c16="http://schemas.microsoft.com/office/drawing/2014/chart" uri="{C3380CC4-5D6E-409C-BE32-E72D297353CC}">
                    <c16:uniqueId val="{00000005-CA2A-4899-82E9-754E1F93F4AE}"/>
                  </c:ext>
                </c:extLst>
              </c15:ser>
            </c15:filteredAreaSeries>
            <c15:filteredAreaSeries>
              <c15:ser>
                <c:idx val="8"/>
                <c:order val="6"/>
                <c:tx>
                  <c:strRef>
                    <c:extLst xmlns:c15="http://schemas.microsoft.com/office/drawing/2012/chart">
                      <c:ext xmlns:c15="http://schemas.microsoft.com/office/drawing/2012/chart" uri="{02D57815-91ED-43cb-92C2-25804820EDAC}">
                        <c15:formulaRef>
                          <c15:sqref>'Energy Summary'!$C$37:$E$37</c15:sqref>
                        </c15:formulaRef>
                      </c:ext>
                    </c:extLst>
                    <c:strCache>
                      <c:ptCount val="3"/>
                      <c:pt idx="0">
                        <c:v>Fugitive emissions from fuels</c:v>
                      </c:pt>
                      <c:pt idx="1">
                        <c:v>CO2</c:v>
                      </c:pt>
                      <c:pt idx="2">
                        <c:v>GgCO2 eq</c:v>
                      </c:pt>
                    </c:strCache>
                  </c:strRef>
                </c:tx>
                <c:spPr>
                  <a:solidFill>
                    <a:schemeClr val="accent3">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Summary'!$F$37:$W$37</c15:sqref>
                        </c15:formulaRef>
                      </c:ext>
                    </c:extLst>
                    <c:numCache>
                      <c:formatCode>General</c:formatCode>
                      <c:ptCount val="18"/>
                      <c:pt idx="0">
                        <c:v>28922.288794600117</c:v>
                      </c:pt>
                      <c:pt idx="1">
                        <c:v>29147.356387602202</c:v>
                      </c:pt>
                      <c:pt idx="2">
                        <c:v>29783.005535293931</c:v>
                      </c:pt>
                      <c:pt idx="3">
                        <c:v>28791.86773808016</c:v>
                      </c:pt>
                      <c:pt idx="4">
                        <c:v>30378.947476415666</c:v>
                      </c:pt>
                      <c:pt idx="5">
                        <c:v>26650.909331114388</c:v>
                      </c:pt>
                      <c:pt idx="6">
                        <c:v>26543.180224169999</c:v>
                      </c:pt>
                      <c:pt idx="7">
                        <c:v>26934.415299227265</c:v>
                      </c:pt>
                      <c:pt idx="8">
                        <c:v>25656.938741228008</c:v>
                      </c:pt>
                      <c:pt idx="9">
                        <c:v>26076.199265600371</c:v>
                      </c:pt>
                      <c:pt idx="10">
                        <c:v>25615.477178401481</c:v>
                      </c:pt>
                      <c:pt idx="11">
                        <c:v>25048.555360363316</c:v>
                      </c:pt>
                      <c:pt idx="12">
                        <c:v>25799.058321768742</c:v>
                      </c:pt>
                      <c:pt idx="13">
                        <c:v>26199.466508796118</c:v>
                      </c:pt>
                      <c:pt idx="14">
                        <c:v>25771.391250307599</c:v>
                      </c:pt>
                      <c:pt idx="15">
                        <c:v>25320.085178387137</c:v>
                      </c:pt>
                      <c:pt idx="16">
                        <c:v>25522.030900362548</c:v>
                      </c:pt>
                      <c:pt idx="17">
                        <c:v>26409.084269685001</c:v>
                      </c:pt>
                    </c:numCache>
                  </c:numRef>
                </c:val>
                <c:extLst xmlns:c15="http://schemas.microsoft.com/office/drawing/2012/chart">
                  <c:ext xmlns:c16="http://schemas.microsoft.com/office/drawing/2014/chart" uri="{C3380CC4-5D6E-409C-BE32-E72D297353CC}">
                    <c16:uniqueId val="{00000006-CA2A-4899-82E9-754E1F93F4AE}"/>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'Energy Summary'!$C$38:$E$38</c15:sqref>
                        </c15:formulaRef>
                      </c:ext>
                    </c:extLst>
                    <c:strCache>
                      <c:ptCount val="3"/>
                      <c:pt idx="0">
                        <c:v>Solid Fuels</c:v>
                      </c:pt>
                      <c:pt idx="1">
                        <c:v>CO2</c:v>
                      </c:pt>
                      <c:pt idx="2">
                        <c:v>GgCO2 eq</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Summary'!$F$38:$W$38</c15:sqref>
                        </c15:formulaRef>
                      </c:ext>
                    </c:extLst>
                    <c:numCache>
                      <c:formatCode>General</c:formatCode>
                      <c:ptCount val="18"/>
                      <c:pt idx="0">
                        <c:v>23.666955505110167</c:v>
                      </c:pt>
                      <c:pt idx="1">
                        <c:v>23.518370793064005</c:v>
                      </c:pt>
                      <c:pt idx="2">
                        <c:v>23.178991044286512</c:v>
                      </c:pt>
                      <c:pt idx="3">
                        <c:v>25.031308775274738</c:v>
                      </c:pt>
                      <c:pt idx="4">
                        <c:v>25.610014111411125</c:v>
                      </c:pt>
                      <c:pt idx="5">
                        <c:v>25.780141322158183</c:v>
                      </c:pt>
                      <c:pt idx="6">
                        <c:v>25.763745102235738</c:v>
                      </c:pt>
                      <c:pt idx="7">
                        <c:v>26.061959356140793</c:v>
                      </c:pt>
                      <c:pt idx="8">
                        <c:v>26.540440689452812</c:v>
                      </c:pt>
                      <c:pt idx="9">
                        <c:v>26.362458892455241</c:v>
                      </c:pt>
                      <c:pt idx="10">
                        <c:v>26.783379352813292</c:v>
                      </c:pt>
                      <c:pt idx="11">
                        <c:v>19.854638999999999</c:v>
                      </c:pt>
                      <c:pt idx="12">
                        <c:v>20.800097999999998</c:v>
                      </c:pt>
                      <c:pt idx="13">
                        <c:v>21.074456195</c:v>
                      </c:pt>
                      <c:pt idx="14">
                        <c:v>21.510592930000001</c:v>
                      </c:pt>
                      <c:pt idx="15">
                        <c:v>20.786441369999999</c:v>
                      </c:pt>
                      <c:pt idx="16">
                        <c:v>20.621861470000002</c:v>
                      </c:pt>
                      <c:pt idx="17">
                        <c:v>20.793269684999999</c:v>
                      </c:pt>
                    </c:numCache>
                  </c:numRef>
                </c:val>
                <c:extLst xmlns:c15="http://schemas.microsoft.com/office/drawing/2012/chart">
                  <c:ext xmlns:c16="http://schemas.microsoft.com/office/drawing/2014/chart" uri="{C3380CC4-5D6E-409C-BE32-E72D297353CC}">
                    <c16:uniqueId val="{00000007-CA2A-4899-82E9-754E1F93F4AE}"/>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'Energy Summary'!$C$39:$E$39</c15:sqref>
                        </c15:formulaRef>
                      </c:ext>
                    </c:extLst>
                    <c:strCache>
                      <c:ptCount val="3"/>
                      <c:pt idx="0">
                        <c:v>Oil and Natural Gas</c:v>
                      </c:pt>
                      <c:pt idx="1">
                        <c:v>CO2</c:v>
                      </c:pt>
                      <c:pt idx="2">
                        <c:v>GgCO2 eq</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Summary'!$F$39:$W$39</c15:sqref>
                        </c15:formulaRef>
                      </c:ext>
                    </c:extLst>
                    <c:numCache>
                      <c:formatCode>General</c:formatCode>
                      <c:ptCount val="18"/>
                      <c:pt idx="0">
                        <c:v>752.03721950757301</c:v>
                      </c:pt>
                      <c:pt idx="1">
                        <c:v>752.90007858079252</c:v>
                      </c:pt>
                      <c:pt idx="2">
                        <c:v>955.12790573957705</c:v>
                      </c:pt>
                      <c:pt idx="3">
                        <c:v>1457.9908444600517</c:v>
                      </c:pt>
                      <c:pt idx="4">
                        <c:v>1378.9071043308404</c:v>
                      </c:pt>
                      <c:pt idx="5">
                        <c:v>1160.1409780868726</c:v>
                      </c:pt>
                      <c:pt idx="6">
                        <c:v>1133.2357036598273</c:v>
                      </c:pt>
                      <c:pt idx="7">
                        <c:v>1132.6890955939482</c:v>
                      </c:pt>
                      <c:pt idx="8">
                        <c:v>1138.1657687257532</c:v>
                      </c:pt>
                      <c:pt idx="9">
                        <c:v>1243.3813478964332</c:v>
                      </c:pt>
                      <c:pt idx="10">
                        <c:v>964.24718415822065</c:v>
                      </c:pt>
                      <c:pt idx="11">
                        <c:v>785.76407572578159</c:v>
                      </c:pt>
                      <c:pt idx="12">
                        <c:v>641.8246655595708</c:v>
                      </c:pt>
                      <c:pt idx="13">
                        <c:v>641.82500000000005</c:v>
                      </c:pt>
                      <c:pt idx="14">
                        <c:v>641.82500000000005</c:v>
                      </c:pt>
                      <c:pt idx="15">
                        <c:v>641.82500000000005</c:v>
                      </c:pt>
                      <c:pt idx="16">
                        <c:v>641.82500000000005</c:v>
                      </c:pt>
                      <c:pt idx="17">
                        <c:v>641.82500000000005</c:v>
                      </c:pt>
                    </c:numCache>
                  </c:numRef>
                </c:val>
                <c:extLst xmlns:c15="http://schemas.microsoft.com/office/drawing/2012/chart">
                  <c:ext xmlns:c16="http://schemas.microsoft.com/office/drawing/2014/chart" uri="{C3380CC4-5D6E-409C-BE32-E72D297353CC}">
                    <c16:uniqueId val="{00000008-CA2A-4899-82E9-754E1F93F4AE}"/>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'Energy Summary'!$C$40:$E$40</c15:sqref>
                        </c15:formulaRef>
                      </c:ext>
                    </c:extLst>
                    <c:strCache>
                      <c:ptCount val="3"/>
                      <c:pt idx="0">
                        <c:v>Other Emissions from energy Production</c:v>
                      </c:pt>
                      <c:pt idx="1">
                        <c:v>CO2</c:v>
                      </c:pt>
                      <c:pt idx="2">
                        <c:v>GgCO2 eq</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'Energy Summary'!$F$3:$W$3</c15:sqref>
                        </c15:formulaRef>
                      </c:ext>
                    </c:extLst>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extLst xmlns:c15="http://schemas.microsoft.com/office/drawing/2012/chart">
                      <c:ext xmlns:c15="http://schemas.microsoft.com/office/drawing/2012/chart" uri="{02D57815-91ED-43cb-92C2-25804820EDAC}">
                        <c15:formulaRef>
                          <c15:sqref>'Energy Summary'!$F$40:$W$40</c15:sqref>
                        </c15:formulaRef>
                      </c:ext>
                    </c:extLst>
                    <c:numCache>
                      <c:formatCode>General</c:formatCode>
                      <c:ptCount val="18"/>
                      <c:pt idx="0">
                        <c:v>28146.584619587433</c:v>
                      </c:pt>
                      <c:pt idx="1">
                        <c:v>28370.937938228344</c:v>
                      </c:pt>
                      <c:pt idx="2">
                        <c:v>28804.698638510068</c:v>
                      </c:pt>
                      <c:pt idx="3">
                        <c:v>27308.845584844832</c:v>
                      </c:pt>
                      <c:pt idx="4">
                        <c:v>28974.430357973415</c:v>
                      </c:pt>
                      <c:pt idx="5">
                        <c:v>25464.988211705357</c:v>
                      </c:pt>
                      <c:pt idx="6">
                        <c:v>25384.180775407935</c:v>
                      </c:pt>
                      <c:pt idx="7">
                        <c:v>25775.664244277177</c:v>
                      </c:pt>
                      <c:pt idx="8">
                        <c:v>24492.232531812802</c:v>
                      </c:pt>
                      <c:pt idx="9">
                        <c:v>24806.455458811484</c:v>
                      </c:pt>
                      <c:pt idx="10">
                        <c:v>24624.446614890447</c:v>
                      </c:pt>
                      <c:pt idx="11">
                        <c:v>24242.936645637536</c:v>
                      </c:pt>
                      <c:pt idx="12">
                        <c:v>25136.43355820917</c:v>
                      </c:pt>
                      <c:pt idx="13">
                        <c:v>25536.56705260112</c:v>
                      </c:pt>
                      <c:pt idx="14">
                        <c:v>25108.055657377598</c:v>
                      </c:pt>
                      <c:pt idx="15">
                        <c:v>24657.473737017135</c:v>
                      </c:pt>
                      <c:pt idx="16">
                        <c:v>24859.584038892546</c:v>
                      </c:pt>
                      <c:pt idx="17">
                        <c:v>25746.466</c:v>
                      </c:pt>
                    </c:numCache>
                  </c:numRef>
                </c:val>
                <c:extLst xmlns:c15="http://schemas.microsoft.com/office/drawing/2012/chart">
                  <c:ext xmlns:c16="http://schemas.microsoft.com/office/drawing/2014/chart" uri="{C3380CC4-5D6E-409C-BE32-E72D297353CC}">
                    <c16:uniqueId val="{00000009-CA2A-4899-82E9-754E1F93F4AE}"/>
                  </c:ext>
                </c:extLst>
              </c15:ser>
            </c15:filteredAreaSeries>
          </c:ext>
        </c:extLst>
      </c:areaChart>
      <c:catAx>
        <c:axId val="41106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11062968"/>
        <c:crosses val="autoZero"/>
        <c:auto val="1"/>
        <c:lblAlgn val="ctr"/>
        <c:lblOffset val="100"/>
        <c:noMultiLvlLbl val="0"/>
      </c:catAx>
      <c:valAx>
        <c:axId val="411062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1.3538251366120219E-2"/>
              <c:y val="0.2916309755213652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11062576"/>
        <c:crosses val="autoZero"/>
        <c:crossBetween val="midCat"/>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48311046755444353"/>
          <c:h val="0.74565664201062321"/>
        </c:manualLayout>
      </c:layout>
      <c:lineChart>
        <c:grouping val="standard"/>
        <c:varyColors val="0"/>
        <c:ser>
          <c:idx val="0"/>
          <c:order val="0"/>
          <c:tx>
            <c:strRef>
              <c:f>'1A1 Energy Industries'!$C$31</c:f>
              <c:strCache>
                <c:ptCount val="1"/>
                <c:pt idx="0">
                  <c:v>Gas/Diesel oil</c:v>
                </c:pt>
              </c:strCache>
            </c:strRef>
          </c:tx>
          <c:spPr>
            <a:ln w="28575" cap="rnd">
              <a:solidFill>
                <a:schemeClr val="accent1"/>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Industries'!$F$31:$W$31</c:f>
              <c:numCache>
                <c:formatCode>General</c:formatCode>
                <c:ptCount val="18"/>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pt idx="15">
                  <c:v>74100</c:v>
                </c:pt>
                <c:pt idx="16">
                  <c:v>74100</c:v>
                </c:pt>
                <c:pt idx="17">
                  <c:v>74100</c:v>
                </c:pt>
              </c:numCache>
            </c:numRef>
          </c:val>
          <c:smooth val="0"/>
          <c:extLst>
            <c:ext xmlns:c16="http://schemas.microsoft.com/office/drawing/2014/chart" uri="{C3380CC4-5D6E-409C-BE32-E72D297353CC}">
              <c16:uniqueId val="{00000001-A3D1-4971-811D-488E2EBCCE60}"/>
            </c:ext>
          </c:extLst>
        </c:ser>
        <c:ser>
          <c:idx val="1"/>
          <c:order val="1"/>
          <c:tx>
            <c:strRef>
              <c:f>'1A1 Energy Industries'!$C$32</c:f>
              <c:strCache>
                <c:ptCount val="1"/>
                <c:pt idx="0">
                  <c:v>Residual Fuel Oil (Heavy Fuel Oil)</c:v>
                </c:pt>
              </c:strCache>
            </c:strRef>
          </c:tx>
          <c:spPr>
            <a:ln w="28575" cap="rnd">
              <a:solidFill>
                <a:schemeClr val="accent2"/>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Industries'!$F$32:$W$32</c:f>
              <c:numCache>
                <c:formatCode>General</c:formatCode>
                <c:ptCount val="18"/>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pt idx="15">
                  <c:v>77400</c:v>
                </c:pt>
                <c:pt idx="16">
                  <c:v>77400</c:v>
                </c:pt>
                <c:pt idx="17">
                  <c:v>77400</c:v>
                </c:pt>
              </c:numCache>
            </c:numRef>
          </c:val>
          <c:smooth val="0"/>
          <c:extLst>
            <c:ext xmlns:c16="http://schemas.microsoft.com/office/drawing/2014/chart" uri="{C3380CC4-5D6E-409C-BE32-E72D297353CC}">
              <c16:uniqueId val="{00000002-A3D1-4971-811D-488E2EBCCE60}"/>
            </c:ext>
          </c:extLst>
        </c:ser>
        <c:ser>
          <c:idx val="2"/>
          <c:order val="2"/>
          <c:tx>
            <c:strRef>
              <c:f>'1A1 Energy Industries'!$C$33</c:f>
              <c:strCache>
                <c:ptCount val="1"/>
                <c:pt idx="0">
                  <c:v>Sub-bituminous coal </c:v>
                </c:pt>
              </c:strCache>
            </c:strRef>
          </c:tx>
          <c:spPr>
            <a:ln w="28575" cap="rnd">
              <a:solidFill>
                <a:schemeClr val="accent3"/>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Industries'!$F$33:$W$33</c:f>
              <c:numCache>
                <c:formatCode>General</c:formatCode>
                <c:ptCount val="18"/>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pt idx="15">
                  <c:v>96250</c:v>
                </c:pt>
                <c:pt idx="16">
                  <c:v>96250</c:v>
                </c:pt>
                <c:pt idx="17">
                  <c:v>96250</c:v>
                </c:pt>
              </c:numCache>
            </c:numRef>
          </c:val>
          <c:smooth val="0"/>
          <c:extLst>
            <c:ext xmlns:c16="http://schemas.microsoft.com/office/drawing/2014/chart" uri="{C3380CC4-5D6E-409C-BE32-E72D297353CC}">
              <c16:uniqueId val="{00000000-9C1C-485D-A2EE-1C8B1F5ABB7A}"/>
            </c:ext>
          </c:extLst>
        </c:ser>
        <c:ser>
          <c:idx val="3"/>
          <c:order val="3"/>
          <c:tx>
            <c:strRef>
              <c:f>'1A1 Energy Industries'!$C$34</c:f>
              <c:strCache>
                <c:ptCount val="1"/>
                <c:pt idx="0">
                  <c:v>Jet kerosene</c:v>
                </c:pt>
              </c:strCache>
            </c:strRef>
          </c:tx>
          <c:spPr>
            <a:ln w="28575" cap="rnd">
              <a:solidFill>
                <a:schemeClr val="accent4"/>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Industries'!$F$34:$W$34</c:f>
              <c:numCache>
                <c:formatCode>General</c:formatCode>
                <c:ptCount val="18"/>
                <c:pt idx="0">
                  <c:v>71500</c:v>
                </c:pt>
                <c:pt idx="1">
                  <c:v>71500</c:v>
                </c:pt>
                <c:pt idx="2">
                  <c:v>71500</c:v>
                </c:pt>
                <c:pt idx="3">
                  <c:v>71500</c:v>
                </c:pt>
                <c:pt idx="4">
                  <c:v>71500</c:v>
                </c:pt>
                <c:pt idx="5">
                  <c:v>71500</c:v>
                </c:pt>
                <c:pt idx="6">
                  <c:v>71500</c:v>
                </c:pt>
                <c:pt idx="7">
                  <c:v>71500</c:v>
                </c:pt>
                <c:pt idx="8">
                  <c:v>71500</c:v>
                </c:pt>
                <c:pt idx="9">
                  <c:v>71500</c:v>
                </c:pt>
                <c:pt idx="10">
                  <c:v>71500</c:v>
                </c:pt>
                <c:pt idx="11">
                  <c:v>71500</c:v>
                </c:pt>
                <c:pt idx="12">
                  <c:v>71500</c:v>
                </c:pt>
                <c:pt idx="13">
                  <c:v>71500</c:v>
                </c:pt>
                <c:pt idx="14">
                  <c:v>71500</c:v>
                </c:pt>
                <c:pt idx="15">
                  <c:v>71500</c:v>
                </c:pt>
                <c:pt idx="16">
                  <c:v>71500</c:v>
                </c:pt>
                <c:pt idx="17">
                  <c:v>71500</c:v>
                </c:pt>
              </c:numCache>
            </c:numRef>
          </c:val>
          <c:smooth val="0"/>
          <c:extLst>
            <c:ext xmlns:c16="http://schemas.microsoft.com/office/drawing/2014/chart" uri="{C3380CC4-5D6E-409C-BE32-E72D297353CC}">
              <c16:uniqueId val="{00000001-9C1C-485D-A2EE-1C8B1F5ABB7A}"/>
            </c:ext>
          </c:extLst>
        </c:ser>
        <c:ser>
          <c:idx val="4"/>
          <c:order val="4"/>
          <c:tx>
            <c:strRef>
              <c:f>'1A1 Energy Industries'!$C$35</c:f>
              <c:strCache>
                <c:ptCount val="1"/>
                <c:pt idx="0">
                  <c:v>Sub-bituminous coal </c:v>
                </c:pt>
              </c:strCache>
            </c:strRef>
          </c:tx>
          <c:spPr>
            <a:ln w="28575" cap="rnd">
              <a:solidFill>
                <a:schemeClr val="accent5"/>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Industries'!$F$35:$W$35</c:f>
              <c:numCache>
                <c:formatCode>General</c:formatCode>
                <c:ptCount val="18"/>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pt idx="15">
                  <c:v>96250</c:v>
                </c:pt>
                <c:pt idx="16">
                  <c:v>96250</c:v>
                </c:pt>
                <c:pt idx="17">
                  <c:v>96250</c:v>
                </c:pt>
              </c:numCache>
            </c:numRef>
          </c:val>
          <c:smooth val="0"/>
          <c:extLst>
            <c:ext xmlns:c16="http://schemas.microsoft.com/office/drawing/2014/chart" uri="{C3380CC4-5D6E-409C-BE32-E72D297353CC}">
              <c16:uniqueId val="{00000002-9C1C-485D-A2EE-1C8B1F5ABB7A}"/>
            </c:ext>
          </c:extLst>
        </c:ser>
        <c:ser>
          <c:idx val="6"/>
          <c:order val="5"/>
          <c:tx>
            <c:strRef>
              <c:f>'1A1 Energy Industries'!$C$37</c:f>
              <c:strCache>
                <c:ptCount val="1"/>
                <c:pt idx="0">
                  <c:v>Residual Fuel Oil</c:v>
                </c:pt>
              </c:strCache>
            </c:strRef>
          </c:tx>
          <c:spPr>
            <a:ln w="28575" cap="rnd">
              <a:solidFill>
                <a:schemeClr val="accent1">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Industries'!$F$37:$W$37</c:f>
              <c:numCache>
                <c:formatCode>General</c:formatCode>
                <c:ptCount val="18"/>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pt idx="15">
                  <c:v>77400</c:v>
                </c:pt>
                <c:pt idx="16">
                  <c:v>77400</c:v>
                </c:pt>
                <c:pt idx="17">
                  <c:v>77400</c:v>
                </c:pt>
              </c:numCache>
            </c:numRef>
          </c:val>
          <c:smooth val="0"/>
          <c:extLst>
            <c:ext xmlns:c16="http://schemas.microsoft.com/office/drawing/2014/chart" uri="{C3380CC4-5D6E-409C-BE32-E72D297353CC}">
              <c16:uniqueId val="{00000004-9C1C-485D-A2EE-1C8B1F5ABB7A}"/>
            </c:ext>
          </c:extLst>
        </c:ser>
        <c:ser>
          <c:idx val="7"/>
          <c:order val="6"/>
          <c:tx>
            <c:strRef>
              <c:f>'1A1 Energy Industries'!$C$38</c:f>
              <c:strCache>
                <c:ptCount val="1"/>
                <c:pt idx="0">
                  <c:v>Petroleum coke</c:v>
                </c:pt>
              </c:strCache>
            </c:strRef>
          </c:tx>
          <c:spPr>
            <a:ln w="28575" cap="rnd">
              <a:solidFill>
                <a:schemeClr val="accent2">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Industries'!$F$38:$W$38</c:f>
              <c:numCache>
                <c:formatCode>General</c:formatCode>
                <c:ptCount val="18"/>
                <c:pt idx="0">
                  <c:v>97500</c:v>
                </c:pt>
                <c:pt idx="1">
                  <c:v>97500</c:v>
                </c:pt>
                <c:pt idx="2">
                  <c:v>97500</c:v>
                </c:pt>
                <c:pt idx="3">
                  <c:v>97500</c:v>
                </c:pt>
                <c:pt idx="4">
                  <c:v>97500</c:v>
                </c:pt>
                <c:pt idx="5">
                  <c:v>97500</c:v>
                </c:pt>
                <c:pt idx="6">
                  <c:v>97500</c:v>
                </c:pt>
                <c:pt idx="7">
                  <c:v>97500</c:v>
                </c:pt>
                <c:pt idx="8">
                  <c:v>97500</c:v>
                </c:pt>
                <c:pt idx="9">
                  <c:v>97500</c:v>
                </c:pt>
                <c:pt idx="10">
                  <c:v>97500</c:v>
                </c:pt>
                <c:pt idx="11">
                  <c:v>97500</c:v>
                </c:pt>
                <c:pt idx="12">
                  <c:v>97500</c:v>
                </c:pt>
                <c:pt idx="13">
                  <c:v>97500</c:v>
                </c:pt>
                <c:pt idx="14">
                  <c:v>97500</c:v>
                </c:pt>
                <c:pt idx="15">
                  <c:v>97500</c:v>
                </c:pt>
                <c:pt idx="16">
                  <c:v>97500</c:v>
                </c:pt>
                <c:pt idx="17">
                  <c:v>97500</c:v>
                </c:pt>
              </c:numCache>
            </c:numRef>
          </c:val>
          <c:smooth val="0"/>
          <c:extLst>
            <c:ext xmlns:c16="http://schemas.microsoft.com/office/drawing/2014/chart" uri="{C3380CC4-5D6E-409C-BE32-E72D297353CC}">
              <c16:uniqueId val="{00000005-9C1C-485D-A2EE-1C8B1F5ABB7A}"/>
            </c:ext>
          </c:extLst>
        </c:ser>
        <c:ser>
          <c:idx val="8"/>
          <c:order val="7"/>
          <c:tx>
            <c:strRef>
              <c:f>'1A1 Energy Industries'!$C$39</c:f>
              <c:strCache>
                <c:ptCount val="1"/>
                <c:pt idx="0">
                  <c:v>Refinery gas</c:v>
                </c:pt>
              </c:strCache>
            </c:strRef>
          </c:tx>
          <c:spPr>
            <a:ln w="28575" cap="rnd">
              <a:solidFill>
                <a:schemeClr val="accent3">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Industries'!$F$39:$W$39</c:f>
              <c:numCache>
                <c:formatCode>General</c:formatCode>
                <c:ptCount val="18"/>
                <c:pt idx="0">
                  <c:v>57600</c:v>
                </c:pt>
                <c:pt idx="1">
                  <c:v>57600</c:v>
                </c:pt>
                <c:pt idx="2">
                  <c:v>57600</c:v>
                </c:pt>
                <c:pt idx="3">
                  <c:v>57600</c:v>
                </c:pt>
                <c:pt idx="4">
                  <c:v>57600</c:v>
                </c:pt>
                <c:pt idx="5">
                  <c:v>57600</c:v>
                </c:pt>
                <c:pt idx="6">
                  <c:v>57600</c:v>
                </c:pt>
                <c:pt idx="7">
                  <c:v>57600</c:v>
                </c:pt>
                <c:pt idx="8">
                  <c:v>57600</c:v>
                </c:pt>
                <c:pt idx="9">
                  <c:v>57600</c:v>
                </c:pt>
                <c:pt idx="10">
                  <c:v>57600</c:v>
                </c:pt>
                <c:pt idx="11">
                  <c:v>57600</c:v>
                </c:pt>
                <c:pt idx="12">
                  <c:v>57600</c:v>
                </c:pt>
                <c:pt idx="13">
                  <c:v>57600</c:v>
                </c:pt>
                <c:pt idx="14">
                  <c:v>57600</c:v>
                </c:pt>
                <c:pt idx="15">
                  <c:v>57600</c:v>
                </c:pt>
                <c:pt idx="16">
                  <c:v>57600</c:v>
                </c:pt>
                <c:pt idx="17">
                  <c:v>57600</c:v>
                </c:pt>
              </c:numCache>
            </c:numRef>
          </c:val>
          <c:smooth val="0"/>
          <c:extLst>
            <c:ext xmlns:c16="http://schemas.microsoft.com/office/drawing/2014/chart" uri="{C3380CC4-5D6E-409C-BE32-E72D297353CC}">
              <c16:uniqueId val="{00000006-9C1C-485D-A2EE-1C8B1F5ABB7A}"/>
            </c:ext>
          </c:extLst>
        </c:ser>
        <c:ser>
          <c:idx val="14"/>
          <c:order val="8"/>
          <c:tx>
            <c:strRef>
              <c:f>'1A1 Energy Industries'!$C$45</c:f>
              <c:strCache>
                <c:ptCount val="1"/>
                <c:pt idx="0">
                  <c:v>Gas/Diesel oil</c:v>
                </c:pt>
              </c:strCache>
            </c:strRef>
          </c:tx>
          <c:spPr>
            <a:ln w="28575" cap="rnd">
              <a:solidFill>
                <a:schemeClr val="accent3">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Industries'!$F$45:$W$45</c:f>
              <c:numCache>
                <c:formatCode>General</c:formatCode>
                <c:ptCount val="18"/>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numCache>
            </c:numRef>
          </c:val>
          <c:smooth val="0"/>
          <c:extLst>
            <c:ext xmlns:c16="http://schemas.microsoft.com/office/drawing/2014/chart" uri="{C3380CC4-5D6E-409C-BE32-E72D297353CC}">
              <c16:uniqueId val="{0000000C-9C1C-485D-A2EE-1C8B1F5ABB7A}"/>
            </c:ext>
          </c:extLst>
        </c:ser>
        <c:ser>
          <c:idx val="15"/>
          <c:order val="9"/>
          <c:tx>
            <c:strRef>
              <c:f>'1A1 Energy Industries'!$C$46</c:f>
              <c:strCache>
                <c:ptCount val="1"/>
                <c:pt idx="0">
                  <c:v>Residual Fuel Oil (Heavy Fuel Oil)</c:v>
                </c:pt>
              </c:strCache>
            </c:strRef>
          </c:tx>
          <c:spPr>
            <a:ln w="28575" cap="rnd">
              <a:solidFill>
                <a:schemeClr val="accent4">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Industries'!$F$46:$W$46</c:f>
              <c:numCache>
                <c:formatCode>General</c:formatCode>
                <c:ptCount val="18"/>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numCache>
            </c:numRef>
          </c:val>
          <c:smooth val="0"/>
          <c:extLst>
            <c:ext xmlns:c16="http://schemas.microsoft.com/office/drawing/2014/chart" uri="{C3380CC4-5D6E-409C-BE32-E72D297353CC}">
              <c16:uniqueId val="{0000000D-9C1C-485D-A2EE-1C8B1F5ABB7A}"/>
            </c:ext>
          </c:extLst>
        </c:ser>
        <c:ser>
          <c:idx val="16"/>
          <c:order val="10"/>
          <c:tx>
            <c:strRef>
              <c:f>'1A1 Energy Industries'!$C$47</c:f>
              <c:strCache>
                <c:ptCount val="1"/>
                <c:pt idx="0">
                  <c:v>Sub-bituminous coal </c:v>
                </c:pt>
              </c:strCache>
            </c:strRef>
          </c:tx>
          <c:spPr>
            <a:ln w="28575" cap="rnd">
              <a:solidFill>
                <a:schemeClr val="accent5">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Industries'!$F$47:$W$47</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E-9C1C-485D-A2EE-1C8B1F5ABB7A}"/>
            </c:ext>
          </c:extLst>
        </c:ser>
        <c:ser>
          <c:idx val="17"/>
          <c:order val="11"/>
          <c:tx>
            <c:strRef>
              <c:f>'1A1 Energy Industries'!$C$48</c:f>
              <c:strCache>
                <c:ptCount val="1"/>
                <c:pt idx="0">
                  <c:v>Jet kerosene</c:v>
                </c:pt>
              </c:strCache>
            </c:strRef>
          </c:tx>
          <c:spPr>
            <a:ln w="28575" cap="rnd">
              <a:solidFill>
                <a:schemeClr val="accent6">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Industries'!$F$48:$W$48</c:f>
              <c:numCache>
                <c:formatCode>General</c:formatCode>
                <c:ptCount val="18"/>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numCache>
            </c:numRef>
          </c:val>
          <c:smooth val="0"/>
          <c:extLst>
            <c:ext xmlns:c16="http://schemas.microsoft.com/office/drawing/2014/chart" uri="{C3380CC4-5D6E-409C-BE32-E72D297353CC}">
              <c16:uniqueId val="{0000000F-9C1C-485D-A2EE-1C8B1F5ABB7A}"/>
            </c:ext>
          </c:extLst>
        </c:ser>
        <c:ser>
          <c:idx val="18"/>
          <c:order val="12"/>
          <c:tx>
            <c:strRef>
              <c:f>'1A1 Energy Industries'!$C$49</c:f>
              <c:strCache>
                <c:ptCount val="1"/>
                <c:pt idx="0">
                  <c:v>Sub-bituminous coal </c:v>
                </c:pt>
              </c:strCache>
            </c:strRef>
          </c:tx>
          <c:spPr>
            <a:ln w="28575" cap="rnd">
              <a:solidFill>
                <a:schemeClr val="accent1">
                  <a:lumMod val="8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Industries'!$F$49:$W$49</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10-9C1C-485D-A2EE-1C8B1F5ABB7A}"/>
            </c:ext>
          </c:extLst>
        </c:ser>
        <c:ser>
          <c:idx val="20"/>
          <c:order val="13"/>
          <c:tx>
            <c:strRef>
              <c:f>'1A1 Energy Industries'!$C$51</c:f>
              <c:strCache>
                <c:ptCount val="1"/>
                <c:pt idx="0">
                  <c:v>Residual Fuel Oil</c:v>
                </c:pt>
              </c:strCache>
            </c:strRef>
          </c:tx>
          <c:spPr>
            <a:ln w="28575" cap="rnd">
              <a:solidFill>
                <a:schemeClr val="accent3">
                  <a:lumMod val="8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Industries'!$F$51:$W$51</c:f>
              <c:numCache>
                <c:formatCode>General</c:formatCode>
                <c:ptCount val="18"/>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numCache>
            </c:numRef>
          </c:val>
          <c:smooth val="0"/>
          <c:extLst>
            <c:ext xmlns:c16="http://schemas.microsoft.com/office/drawing/2014/chart" uri="{C3380CC4-5D6E-409C-BE32-E72D297353CC}">
              <c16:uniqueId val="{00000012-9C1C-485D-A2EE-1C8B1F5ABB7A}"/>
            </c:ext>
          </c:extLst>
        </c:ser>
        <c:ser>
          <c:idx val="21"/>
          <c:order val="14"/>
          <c:tx>
            <c:strRef>
              <c:f>'1A1 Energy Industries'!$C$52</c:f>
              <c:strCache>
                <c:ptCount val="1"/>
                <c:pt idx="0">
                  <c:v>Petroleum coke</c:v>
                </c:pt>
              </c:strCache>
            </c:strRef>
          </c:tx>
          <c:spPr>
            <a:ln w="28575" cap="rnd">
              <a:solidFill>
                <a:schemeClr val="accent4">
                  <a:lumMod val="8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Industries'!$F$52:$W$52</c:f>
              <c:numCache>
                <c:formatCode>General</c:formatCode>
                <c:ptCount val="18"/>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numCache>
            </c:numRef>
          </c:val>
          <c:smooth val="0"/>
          <c:extLst>
            <c:ext xmlns:c16="http://schemas.microsoft.com/office/drawing/2014/chart" uri="{C3380CC4-5D6E-409C-BE32-E72D297353CC}">
              <c16:uniqueId val="{00000013-9C1C-485D-A2EE-1C8B1F5ABB7A}"/>
            </c:ext>
          </c:extLst>
        </c:ser>
        <c:ser>
          <c:idx val="22"/>
          <c:order val="15"/>
          <c:tx>
            <c:strRef>
              <c:f>'1A1 Energy Industries'!$C$53</c:f>
              <c:strCache>
                <c:ptCount val="1"/>
                <c:pt idx="0">
                  <c:v>Refinery gas</c:v>
                </c:pt>
              </c:strCache>
            </c:strRef>
          </c:tx>
          <c:spPr>
            <a:ln w="28575" cap="rnd">
              <a:solidFill>
                <a:schemeClr val="accent5">
                  <a:lumMod val="8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Industries'!$F$53:$W$53</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14-9C1C-485D-A2EE-1C8B1F5ABB7A}"/>
            </c:ext>
          </c:extLst>
        </c:ser>
        <c:ser>
          <c:idx val="28"/>
          <c:order val="16"/>
          <c:tx>
            <c:strRef>
              <c:f>'1A1 Energy Industries'!$C$59</c:f>
              <c:strCache>
                <c:ptCount val="1"/>
                <c:pt idx="0">
                  <c:v>Gas/Diesel oil</c:v>
                </c:pt>
              </c:strCache>
            </c:strRef>
          </c:tx>
          <c:spPr>
            <a:ln w="28575" cap="rnd">
              <a:solidFill>
                <a:schemeClr val="accent5">
                  <a:lumMod val="60000"/>
                  <a:lumOff val="4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Industries'!$F$59:$W$59</c:f>
              <c:numCache>
                <c:formatCode>General</c:formatCode>
                <c:ptCount val="18"/>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numCache>
            </c:numRef>
          </c:val>
          <c:smooth val="0"/>
          <c:extLst>
            <c:ext xmlns:c16="http://schemas.microsoft.com/office/drawing/2014/chart" uri="{C3380CC4-5D6E-409C-BE32-E72D297353CC}">
              <c16:uniqueId val="{0000001A-9C1C-485D-A2EE-1C8B1F5ABB7A}"/>
            </c:ext>
          </c:extLst>
        </c:ser>
        <c:ser>
          <c:idx val="29"/>
          <c:order val="17"/>
          <c:tx>
            <c:strRef>
              <c:f>'1A1 Energy Industries'!$C$60</c:f>
              <c:strCache>
                <c:ptCount val="1"/>
                <c:pt idx="0">
                  <c:v>Residual Fuel Oil (Heavy Fuel Oil)</c:v>
                </c:pt>
              </c:strCache>
            </c:strRef>
          </c:tx>
          <c:spPr>
            <a:ln w="28575" cap="rnd">
              <a:solidFill>
                <a:schemeClr val="accent6">
                  <a:lumMod val="60000"/>
                  <a:lumOff val="4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Industries'!$F$60:$W$60</c:f>
              <c:numCache>
                <c:formatCode>General</c:formatCode>
                <c:ptCount val="18"/>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numCache>
            </c:numRef>
          </c:val>
          <c:smooth val="0"/>
          <c:extLst>
            <c:ext xmlns:c16="http://schemas.microsoft.com/office/drawing/2014/chart" uri="{C3380CC4-5D6E-409C-BE32-E72D297353CC}">
              <c16:uniqueId val="{0000001B-9C1C-485D-A2EE-1C8B1F5ABB7A}"/>
            </c:ext>
          </c:extLst>
        </c:ser>
        <c:ser>
          <c:idx val="30"/>
          <c:order val="18"/>
          <c:tx>
            <c:strRef>
              <c:f>'1A1 Energy Industries'!$C$61</c:f>
              <c:strCache>
                <c:ptCount val="1"/>
                <c:pt idx="0">
                  <c:v>Sub-bituminous coal </c:v>
                </c:pt>
              </c:strCache>
            </c:strRef>
          </c:tx>
          <c:spPr>
            <a:ln w="28575" cap="rnd">
              <a:solidFill>
                <a:schemeClr val="accent1">
                  <a:lumMod val="5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Industries'!$F$61:$W$61</c:f>
              <c:numCache>
                <c:formatCode>General</c:formatCode>
                <c:ptCount val="18"/>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numCache>
            </c:numRef>
          </c:val>
          <c:smooth val="0"/>
          <c:extLst>
            <c:ext xmlns:c16="http://schemas.microsoft.com/office/drawing/2014/chart" uri="{C3380CC4-5D6E-409C-BE32-E72D297353CC}">
              <c16:uniqueId val="{0000001C-9C1C-485D-A2EE-1C8B1F5ABB7A}"/>
            </c:ext>
          </c:extLst>
        </c:ser>
        <c:ser>
          <c:idx val="31"/>
          <c:order val="19"/>
          <c:tx>
            <c:strRef>
              <c:f>'1A1 Energy Industries'!$C$62</c:f>
              <c:strCache>
                <c:ptCount val="1"/>
                <c:pt idx="0">
                  <c:v>Jet kerosene</c:v>
                </c:pt>
              </c:strCache>
            </c:strRef>
          </c:tx>
          <c:spPr>
            <a:ln w="28575" cap="rnd">
              <a:solidFill>
                <a:schemeClr val="accent2">
                  <a:lumMod val="5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Industries'!$F$62:$W$62</c:f>
              <c:numCache>
                <c:formatCode>General</c:formatCode>
                <c:ptCount val="18"/>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numCache>
            </c:numRef>
          </c:val>
          <c:smooth val="0"/>
          <c:extLst>
            <c:ext xmlns:c16="http://schemas.microsoft.com/office/drawing/2014/chart" uri="{C3380CC4-5D6E-409C-BE32-E72D297353CC}">
              <c16:uniqueId val="{0000001D-9C1C-485D-A2EE-1C8B1F5ABB7A}"/>
            </c:ext>
          </c:extLst>
        </c:ser>
        <c:ser>
          <c:idx val="32"/>
          <c:order val="20"/>
          <c:tx>
            <c:strRef>
              <c:f>'1A1 Energy Industries'!$C$63</c:f>
              <c:strCache>
                <c:ptCount val="1"/>
                <c:pt idx="0">
                  <c:v>Sub-bituminous coal </c:v>
                </c:pt>
              </c:strCache>
            </c:strRef>
          </c:tx>
          <c:spPr>
            <a:ln w="28575" cap="rnd">
              <a:solidFill>
                <a:schemeClr val="accent3">
                  <a:lumMod val="5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Industries'!$F$63:$W$63</c:f>
              <c:numCache>
                <c:formatCode>General</c:formatCode>
                <c:ptCount val="18"/>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numCache>
            </c:numRef>
          </c:val>
          <c:smooth val="0"/>
          <c:extLst>
            <c:ext xmlns:c16="http://schemas.microsoft.com/office/drawing/2014/chart" uri="{C3380CC4-5D6E-409C-BE32-E72D297353CC}">
              <c16:uniqueId val="{0000001E-9C1C-485D-A2EE-1C8B1F5ABB7A}"/>
            </c:ext>
          </c:extLst>
        </c:ser>
        <c:ser>
          <c:idx val="34"/>
          <c:order val="21"/>
          <c:tx>
            <c:strRef>
              <c:f>'1A1 Energy Industries'!$C$65</c:f>
              <c:strCache>
                <c:ptCount val="1"/>
                <c:pt idx="0">
                  <c:v>Residual Fuel Oil</c:v>
                </c:pt>
              </c:strCache>
            </c:strRef>
          </c:tx>
          <c:spPr>
            <a:ln w="28575" cap="rnd">
              <a:solidFill>
                <a:schemeClr val="accent5">
                  <a:lumMod val="5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Industries'!$F$65:$W$65</c:f>
              <c:numCache>
                <c:formatCode>General</c:formatCode>
                <c:ptCount val="18"/>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numCache>
            </c:numRef>
          </c:val>
          <c:smooth val="0"/>
          <c:extLst>
            <c:ext xmlns:c16="http://schemas.microsoft.com/office/drawing/2014/chart" uri="{C3380CC4-5D6E-409C-BE32-E72D297353CC}">
              <c16:uniqueId val="{00000020-9C1C-485D-A2EE-1C8B1F5ABB7A}"/>
            </c:ext>
          </c:extLst>
        </c:ser>
        <c:ser>
          <c:idx val="35"/>
          <c:order val="22"/>
          <c:tx>
            <c:strRef>
              <c:f>'1A1 Energy Industries'!$C$66</c:f>
              <c:strCache>
                <c:ptCount val="1"/>
                <c:pt idx="0">
                  <c:v>Petroleum coke</c:v>
                </c:pt>
              </c:strCache>
            </c:strRef>
          </c:tx>
          <c:spPr>
            <a:ln w="28575" cap="rnd">
              <a:solidFill>
                <a:schemeClr val="accent6">
                  <a:lumMod val="5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Industries'!$F$66:$W$66</c:f>
              <c:numCache>
                <c:formatCode>General</c:formatCode>
                <c:ptCount val="18"/>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pt idx="15">
                  <c:v>0.6</c:v>
                </c:pt>
                <c:pt idx="16">
                  <c:v>0.6</c:v>
                </c:pt>
                <c:pt idx="17">
                  <c:v>0.6</c:v>
                </c:pt>
              </c:numCache>
            </c:numRef>
          </c:val>
          <c:smooth val="0"/>
          <c:extLst>
            <c:ext xmlns:c16="http://schemas.microsoft.com/office/drawing/2014/chart" uri="{C3380CC4-5D6E-409C-BE32-E72D297353CC}">
              <c16:uniqueId val="{00000021-9C1C-485D-A2EE-1C8B1F5ABB7A}"/>
            </c:ext>
          </c:extLst>
        </c:ser>
        <c:ser>
          <c:idx val="36"/>
          <c:order val="23"/>
          <c:tx>
            <c:strRef>
              <c:f>'1A1 Energy Industries'!$C$67</c:f>
              <c:strCache>
                <c:ptCount val="1"/>
                <c:pt idx="0">
                  <c:v>Refinery gas</c:v>
                </c:pt>
              </c:strCache>
            </c:strRef>
          </c:tx>
          <c:spPr>
            <a:ln w="28575" cap="rnd">
              <a:solidFill>
                <a:schemeClr val="accent1">
                  <a:lumMod val="70000"/>
                  <a:lumOff val="3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Industries'!$F$67:$W$67</c:f>
              <c:numCache>
                <c:formatCode>General</c:formatCode>
                <c:ptCount val="18"/>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numCache>
            </c:numRef>
          </c:val>
          <c:smooth val="0"/>
          <c:extLst>
            <c:ext xmlns:c16="http://schemas.microsoft.com/office/drawing/2014/chart" uri="{C3380CC4-5D6E-409C-BE32-E72D297353CC}">
              <c16:uniqueId val="{00000022-9C1C-485D-A2EE-1C8B1F5ABB7A}"/>
            </c:ext>
          </c:extLst>
        </c:ser>
        <c:ser>
          <c:idx val="5"/>
          <c:order val="24"/>
          <c:tx>
            <c:strRef>
              <c:f>'1A1 Energy Industries'!$B$41</c:f>
              <c:strCache>
                <c:ptCount val="1"/>
                <c:pt idx="0">
                  <c:v>1A1c - PetroSA</c:v>
                </c:pt>
              </c:strCache>
            </c:strRef>
          </c:tx>
          <c:spPr>
            <a:ln w="28575" cap="rnd">
              <a:solidFill>
                <a:schemeClr val="accent6"/>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Industries'!$F$41:$W$41</c:f>
              <c:numCache>
                <c:formatCode>General</c:formatCode>
                <c:ptCount val="18"/>
              </c:numCache>
            </c:numRef>
          </c:val>
          <c:smooth val="0"/>
          <c:extLst>
            <c:ext xmlns:c16="http://schemas.microsoft.com/office/drawing/2014/chart" uri="{C3380CC4-5D6E-409C-BE32-E72D297353CC}">
              <c16:uniqueId val="{00000026-9C1C-485D-A2EE-1C8B1F5ABB7A}"/>
            </c:ext>
          </c:extLst>
        </c:ser>
        <c:ser>
          <c:idx val="9"/>
          <c:order val="25"/>
          <c:tx>
            <c:strRef>
              <c:f>'1A1 Energy Industries'!$B$42</c:f>
              <c:strCache>
                <c:ptCount val="1"/>
                <c:pt idx="0">
                  <c:v>1A1c - Sasol</c:v>
                </c:pt>
              </c:strCache>
            </c:strRef>
          </c:tx>
          <c:spPr>
            <a:ln w="28575" cap="rnd">
              <a:solidFill>
                <a:schemeClr val="accent4">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Industries'!$F$42:$W$42</c:f>
              <c:numCache>
                <c:formatCode>General</c:formatCode>
                <c:ptCount val="18"/>
              </c:numCache>
            </c:numRef>
          </c:val>
          <c:smooth val="0"/>
          <c:extLst>
            <c:ext xmlns:c16="http://schemas.microsoft.com/office/drawing/2014/chart" uri="{C3380CC4-5D6E-409C-BE32-E72D297353CC}">
              <c16:uniqueId val="{00000027-9C1C-485D-A2EE-1C8B1F5ABB7A}"/>
            </c:ext>
          </c:extLst>
        </c:ser>
        <c:ser>
          <c:idx val="10"/>
          <c:order val="26"/>
          <c:tx>
            <c:strRef>
              <c:f>'1A1 Energy Industries'!$B$55</c:f>
              <c:strCache>
                <c:ptCount val="1"/>
                <c:pt idx="0">
                  <c:v>1A1c - PetroSA</c:v>
                </c:pt>
              </c:strCache>
            </c:strRef>
          </c:tx>
          <c:spPr>
            <a:ln w="28575" cap="rnd">
              <a:solidFill>
                <a:schemeClr val="accent5">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Industries'!$F$55:$W$55</c:f>
              <c:numCache>
                <c:formatCode>General</c:formatCode>
                <c:ptCount val="18"/>
              </c:numCache>
            </c:numRef>
          </c:val>
          <c:smooth val="0"/>
          <c:extLst>
            <c:ext xmlns:c16="http://schemas.microsoft.com/office/drawing/2014/chart" uri="{C3380CC4-5D6E-409C-BE32-E72D297353CC}">
              <c16:uniqueId val="{00000028-9C1C-485D-A2EE-1C8B1F5ABB7A}"/>
            </c:ext>
          </c:extLst>
        </c:ser>
        <c:ser>
          <c:idx val="11"/>
          <c:order val="27"/>
          <c:tx>
            <c:strRef>
              <c:f>'1A1 Energy Industries'!$B$56</c:f>
              <c:strCache>
                <c:ptCount val="1"/>
                <c:pt idx="0">
                  <c:v>1A1c - Sasol</c:v>
                </c:pt>
              </c:strCache>
            </c:strRef>
          </c:tx>
          <c:spPr>
            <a:ln w="28575" cap="rnd">
              <a:solidFill>
                <a:schemeClr val="accent6">
                  <a:lumMod val="6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Industries'!$F$56:$W$56</c:f>
              <c:numCache>
                <c:formatCode>General</c:formatCode>
                <c:ptCount val="18"/>
              </c:numCache>
            </c:numRef>
          </c:val>
          <c:smooth val="0"/>
          <c:extLst>
            <c:ext xmlns:c16="http://schemas.microsoft.com/office/drawing/2014/chart" uri="{C3380CC4-5D6E-409C-BE32-E72D297353CC}">
              <c16:uniqueId val="{00000029-9C1C-485D-A2EE-1C8B1F5ABB7A}"/>
            </c:ext>
          </c:extLst>
        </c:ser>
        <c:ser>
          <c:idx val="12"/>
          <c:order val="28"/>
          <c:tx>
            <c:strRef>
              <c:f>'1A1 Energy Industries'!$B$69</c:f>
              <c:strCache>
                <c:ptCount val="1"/>
                <c:pt idx="0">
                  <c:v>1A1c - PetroSA</c:v>
                </c:pt>
              </c:strCache>
            </c:strRef>
          </c:tx>
          <c:spPr>
            <a:ln w="28575" cap="rnd">
              <a:solidFill>
                <a:schemeClr val="accent1">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Industries'!$F$69:$W$69</c:f>
              <c:numCache>
                <c:formatCode>General</c:formatCode>
                <c:ptCount val="18"/>
              </c:numCache>
            </c:numRef>
          </c:val>
          <c:smooth val="0"/>
          <c:extLst>
            <c:ext xmlns:c16="http://schemas.microsoft.com/office/drawing/2014/chart" uri="{C3380CC4-5D6E-409C-BE32-E72D297353CC}">
              <c16:uniqueId val="{0000002A-9C1C-485D-A2EE-1C8B1F5ABB7A}"/>
            </c:ext>
          </c:extLst>
        </c:ser>
        <c:ser>
          <c:idx val="13"/>
          <c:order val="29"/>
          <c:tx>
            <c:strRef>
              <c:f>'1A1 Energy Industries'!$B$70</c:f>
              <c:strCache>
                <c:ptCount val="1"/>
                <c:pt idx="0">
                  <c:v>1A1c - Sasol</c:v>
                </c:pt>
              </c:strCache>
            </c:strRef>
          </c:tx>
          <c:spPr>
            <a:ln w="28575" cap="rnd">
              <a:solidFill>
                <a:schemeClr val="accent2">
                  <a:lumMod val="80000"/>
                  <a:lumOff val="20000"/>
                </a:schemeClr>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Industries'!$F$70:$W$70</c:f>
              <c:numCache>
                <c:formatCode>General</c:formatCode>
                <c:ptCount val="18"/>
              </c:numCache>
            </c:numRef>
          </c:val>
          <c:smooth val="0"/>
          <c:extLst>
            <c:ext xmlns:c16="http://schemas.microsoft.com/office/drawing/2014/chart" uri="{C3380CC4-5D6E-409C-BE32-E72D297353CC}">
              <c16:uniqueId val="{0000002B-9C1C-485D-A2EE-1C8B1F5ABB7A}"/>
            </c:ext>
          </c:extLst>
        </c:ser>
        <c:dLbls>
          <c:showLegendKey val="0"/>
          <c:showVal val="0"/>
          <c:showCatName val="0"/>
          <c:showSerName val="0"/>
          <c:showPercent val="0"/>
          <c:showBubbleSize val="0"/>
        </c:dLbls>
        <c:smooth val="0"/>
        <c:axId val="411066104"/>
        <c:axId val="411065712"/>
      </c:lineChart>
      <c:catAx>
        <c:axId val="41106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65712"/>
        <c:crosses val="autoZero"/>
        <c:auto val="1"/>
        <c:lblAlgn val="ctr"/>
        <c:lblOffset val="100"/>
        <c:noMultiLvlLbl val="0"/>
      </c:catAx>
      <c:valAx>
        <c:axId val="41106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66104"/>
        <c:crosses val="autoZero"/>
        <c:crossBetween val="between"/>
      </c:valAx>
      <c:spPr>
        <a:noFill/>
        <a:ln>
          <a:noFill/>
        </a:ln>
        <a:effectLst/>
      </c:spPr>
    </c:plotArea>
    <c:legend>
      <c:legendPos val="r"/>
      <c:layout>
        <c:manualLayout>
          <c:xMode val="edge"/>
          <c:yMode val="edge"/>
          <c:x val="0.55614448015683637"/>
          <c:y val="3.6383449966902716E-2"/>
          <c:w val="0.44385551984316357"/>
          <c:h val="0.963616550033097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'1A1 Energy Industries'!$C$87</c:f>
              <c:strCache>
                <c:ptCount val="1"/>
                <c:pt idx="0">
                  <c:v>Total CO2 emissions</c:v>
                </c:pt>
              </c:strCache>
            </c:strRef>
          </c:tx>
          <c:spPr>
            <a:ln w="28575" cap="rnd">
              <a:solidFill>
                <a:schemeClr val="accent1"/>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Industries'!$F$87:$W$87</c:f>
              <c:numCache>
                <c:formatCode>General</c:formatCode>
                <c:ptCount val="18"/>
                <c:pt idx="0">
                  <c:v>219524.75081730218</c:v>
                </c:pt>
                <c:pt idx="1">
                  <c:v>214845.39985879013</c:v>
                </c:pt>
                <c:pt idx="2">
                  <c:v>220110.089316784</c:v>
                </c:pt>
                <c:pt idx="3">
                  <c:v>237730.34046233288</c:v>
                </c:pt>
                <c:pt idx="4">
                  <c:v>245486.58354010744</c:v>
                </c:pt>
                <c:pt idx="5">
                  <c:v>241609.59912919326</c:v>
                </c:pt>
                <c:pt idx="6">
                  <c:v>243646.70599798104</c:v>
                </c:pt>
                <c:pt idx="7">
                  <c:v>266709.09625400661</c:v>
                </c:pt>
                <c:pt idx="8">
                  <c:v>255965.85760072363</c:v>
                </c:pt>
                <c:pt idx="9">
                  <c:v>262391.47648717253</c:v>
                </c:pt>
                <c:pt idx="10">
                  <c:v>268617.22929994785</c:v>
                </c:pt>
                <c:pt idx="11">
                  <c:v>266586.30338526028</c:v>
                </c:pt>
                <c:pt idx="12">
                  <c:v>277964.06107436132</c:v>
                </c:pt>
                <c:pt idx="13">
                  <c:v>271667.9450002326</c:v>
                </c:pt>
                <c:pt idx="14">
                  <c:v>266198.72562842199</c:v>
                </c:pt>
                <c:pt idx="15">
                  <c:v>258696.2314770396</c:v>
                </c:pt>
                <c:pt idx="16">
                  <c:v>262121.74671026715</c:v>
                </c:pt>
                <c:pt idx="17">
                  <c:v>256724.48532499999</c:v>
                </c:pt>
              </c:numCache>
            </c:numRef>
          </c:val>
          <c:smooth val="0"/>
          <c:extLst>
            <c:ext xmlns:c16="http://schemas.microsoft.com/office/drawing/2014/chart" uri="{C3380CC4-5D6E-409C-BE32-E72D297353CC}">
              <c16:uniqueId val="{00000002-6FAA-4DD9-A124-BCE236A81368}"/>
            </c:ext>
          </c:extLst>
        </c:ser>
        <c:ser>
          <c:idx val="1"/>
          <c:order val="1"/>
          <c:tx>
            <c:strRef>
              <c:f>'1A1 Energy Industries'!$C$102</c:f>
              <c:strCache>
                <c:ptCount val="1"/>
                <c:pt idx="0">
                  <c:v>Total CH4 Emissions</c:v>
                </c:pt>
              </c:strCache>
            </c:strRef>
          </c:tx>
          <c:spPr>
            <a:ln w="28575" cap="rnd">
              <a:solidFill>
                <a:schemeClr val="accent2"/>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Industries'!$F$102:$W$102</c:f>
              <c:numCache>
                <c:formatCode>General</c:formatCode>
                <c:ptCount val="18"/>
                <c:pt idx="0">
                  <c:v>53.077168888469508</c:v>
                </c:pt>
                <c:pt idx="1">
                  <c:v>52.117291432808422</c:v>
                </c:pt>
                <c:pt idx="2">
                  <c:v>52.938869816894879</c:v>
                </c:pt>
                <c:pt idx="3">
                  <c:v>57.55338322984786</c:v>
                </c:pt>
                <c:pt idx="4">
                  <c:v>58.530986179102129</c:v>
                </c:pt>
                <c:pt idx="5">
                  <c:v>57.362481972497228</c:v>
                </c:pt>
                <c:pt idx="6">
                  <c:v>57.834542659191243</c:v>
                </c:pt>
                <c:pt idx="7">
                  <c:v>63.253500418281206</c:v>
                </c:pt>
                <c:pt idx="8">
                  <c:v>61.025579309259697</c:v>
                </c:pt>
                <c:pt idx="9">
                  <c:v>62.615087998621</c:v>
                </c:pt>
                <c:pt idx="10">
                  <c:v>63.751532512903452</c:v>
                </c:pt>
                <c:pt idx="11">
                  <c:v>63.329539209386041</c:v>
                </c:pt>
                <c:pt idx="12">
                  <c:v>64.262210303440739</c:v>
                </c:pt>
                <c:pt idx="13">
                  <c:v>63.441179776370262</c:v>
                </c:pt>
                <c:pt idx="14">
                  <c:v>62.988491167063756</c:v>
                </c:pt>
                <c:pt idx="15">
                  <c:v>61.889485837611552</c:v>
                </c:pt>
                <c:pt idx="16">
                  <c:v>62.798436209100842</c:v>
                </c:pt>
                <c:pt idx="17">
                  <c:v>61.266482970000013</c:v>
                </c:pt>
              </c:numCache>
            </c:numRef>
          </c:val>
          <c:smooth val="0"/>
          <c:extLst>
            <c:ext xmlns:c16="http://schemas.microsoft.com/office/drawing/2014/chart" uri="{C3380CC4-5D6E-409C-BE32-E72D297353CC}">
              <c16:uniqueId val="{00000003-6FAA-4DD9-A124-BCE236A81368}"/>
            </c:ext>
          </c:extLst>
        </c:ser>
        <c:ser>
          <c:idx val="2"/>
          <c:order val="2"/>
          <c:tx>
            <c:strRef>
              <c:f>'1A1 Energy Industries'!$C$117</c:f>
              <c:strCache>
                <c:ptCount val="1"/>
                <c:pt idx="0">
                  <c:v>Total N2O emissions</c:v>
                </c:pt>
              </c:strCache>
            </c:strRef>
          </c:tx>
          <c:spPr>
            <a:ln w="28575" cap="rnd">
              <a:solidFill>
                <a:schemeClr val="accent3"/>
              </a:solidFill>
              <a:round/>
            </a:ln>
            <a:effectLst/>
          </c:spPr>
          <c:marker>
            <c:symbol val="none"/>
          </c:marker>
          <c:cat>
            <c:numRef>
              <c:f>'1A1 Energy Industries'!$F$13:$W$13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'1A1 Energy Industries'!$F$117:$W$117</c:f>
              <c:numCache>
                <c:formatCode>General</c:formatCode>
                <c:ptCount val="18"/>
                <c:pt idx="0">
                  <c:v>1009.1309996583352</c:v>
                </c:pt>
                <c:pt idx="1">
                  <c:v>986.60013471394336</c:v>
                </c:pt>
                <c:pt idx="2">
                  <c:v>1014.1455633150958</c:v>
                </c:pt>
                <c:pt idx="3">
                  <c:v>1101.9397176515777</c:v>
                </c:pt>
                <c:pt idx="4">
                  <c:v>1134.905636349838</c:v>
                </c:pt>
                <c:pt idx="5">
                  <c:v>1119.045299109551</c:v>
                </c:pt>
                <c:pt idx="6">
                  <c:v>1129.4489767539787</c:v>
                </c:pt>
                <c:pt idx="7">
                  <c:v>1239.9137592296045</c:v>
                </c:pt>
                <c:pt idx="8">
                  <c:v>1186.5499229575971</c:v>
                </c:pt>
                <c:pt idx="9">
                  <c:v>1218.09278788242</c:v>
                </c:pt>
                <c:pt idx="10">
                  <c:v>1249.7614281330643</c:v>
                </c:pt>
                <c:pt idx="11">
                  <c:v>1240.5652128709066</c:v>
                </c:pt>
                <c:pt idx="12">
                  <c:v>1328.0596998788665</c:v>
                </c:pt>
                <c:pt idx="13">
                  <c:v>1290.9700012566611</c:v>
                </c:pt>
                <c:pt idx="14">
                  <c:v>1270.1632098634459</c:v>
                </c:pt>
                <c:pt idx="15">
                  <c:v>1223.0730670533808</c:v>
                </c:pt>
                <c:pt idx="16">
                  <c:v>1243.8924966513905</c:v>
                </c:pt>
                <c:pt idx="17">
                  <c:v>1215.5614984400002</c:v>
                </c:pt>
              </c:numCache>
            </c:numRef>
          </c:val>
          <c:smooth val="0"/>
          <c:extLst>
            <c:ext xmlns:c16="http://schemas.microsoft.com/office/drawing/2014/chart" uri="{C3380CC4-5D6E-409C-BE32-E72D297353CC}">
              <c16:uniqueId val="{00000004-6FAA-4DD9-A124-BCE236A81368}"/>
            </c:ext>
          </c:extLst>
        </c:ser>
        <c:dLbls>
          <c:showLegendKey val="0"/>
          <c:showVal val="0"/>
          <c:showCatName val="0"/>
          <c:showSerName val="0"/>
          <c:showPercent val="0"/>
          <c:showBubbleSize val="0"/>
        </c:dLbls>
        <c:smooth val="0"/>
        <c:axId val="411064536"/>
        <c:axId val="411064144"/>
      </c:lineChart>
      <c:catAx>
        <c:axId val="41106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64144"/>
        <c:crosses val="autoZero"/>
        <c:auto val="1"/>
        <c:lblAlgn val="ctr"/>
        <c:lblOffset val="100"/>
        <c:noMultiLvlLbl val="0"/>
      </c:catAx>
      <c:valAx>
        <c:axId val="41106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64536"/>
        <c:crosses val="autoZero"/>
        <c:crossBetween val="between"/>
      </c:valAx>
      <c:spPr>
        <a:noFill/>
        <a:ln>
          <a:noFill/>
        </a:ln>
        <a:effectLst/>
      </c:spPr>
    </c:plotArea>
    <c:legend>
      <c:legendPos val="r"/>
      <c:layout>
        <c:manualLayout>
          <c:xMode val="edge"/>
          <c:yMode val="edge"/>
          <c:x val="0.73180311601891546"/>
          <c:y val="0.49684215697228079"/>
          <c:w val="0.25765877501820023"/>
          <c:h val="0.192583344740607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48311046755444353"/>
          <c:h val="0.74565664201062321"/>
        </c:manualLayout>
      </c:layout>
      <c:lineChart>
        <c:grouping val="standard"/>
        <c:varyColors val="0"/>
        <c:ser>
          <c:idx val="0"/>
          <c:order val="0"/>
          <c:tx>
            <c:strRef>
              <c:f>'1A2 Manufacturing Construction'!$C$25</c:f>
              <c:strCache>
                <c:ptCount val="1"/>
                <c:pt idx="0">
                  <c:v>Other Kerosene</c:v>
                </c:pt>
              </c:strCache>
            </c:strRef>
          </c:tx>
          <c:spPr>
            <a:ln w="28575" cap="rnd">
              <a:solidFill>
                <a:schemeClr val="accent1"/>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Construction'!$F$25:$T$25</c:f>
              <c:numCache>
                <c:formatCode>General</c:formatCode>
                <c:ptCount val="15"/>
                <c:pt idx="0">
                  <c:v>71900</c:v>
                </c:pt>
                <c:pt idx="1">
                  <c:v>71900</c:v>
                </c:pt>
                <c:pt idx="2">
                  <c:v>71900</c:v>
                </c:pt>
                <c:pt idx="3">
                  <c:v>71900</c:v>
                </c:pt>
                <c:pt idx="4">
                  <c:v>71900</c:v>
                </c:pt>
                <c:pt idx="5">
                  <c:v>71900</c:v>
                </c:pt>
                <c:pt idx="6">
                  <c:v>71900</c:v>
                </c:pt>
                <c:pt idx="7">
                  <c:v>71900</c:v>
                </c:pt>
                <c:pt idx="8">
                  <c:v>71900</c:v>
                </c:pt>
                <c:pt idx="9">
                  <c:v>71900</c:v>
                </c:pt>
                <c:pt idx="10">
                  <c:v>71900</c:v>
                </c:pt>
                <c:pt idx="11">
                  <c:v>71900</c:v>
                </c:pt>
                <c:pt idx="12">
                  <c:v>71900</c:v>
                </c:pt>
                <c:pt idx="13">
                  <c:v>71900</c:v>
                </c:pt>
                <c:pt idx="14">
                  <c:v>71900</c:v>
                </c:pt>
              </c:numCache>
            </c:numRef>
          </c:val>
          <c:smooth val="0"/>
          <c:extLst>
            <c:ext xmlns:c16="http://schemas.microsoft.com/office/drawing/2014/chart" uri="{C3380CC4-5D6E-409C-BE32-E72D297353CC}">
              <c16:uniqueId val="{00000000-B687-42D2-AA49-69DAD93268FC}"/>
            </c:ext>
          </c:extLst>
        </c:ser>
        <c:ser>
          <c:idx val="1"/>
          <c:order val="1"/>
          <c:tx>
            <c:strRef>
              <c:f>'1A2 Manufacturing Construction'!$C$26</c:f>
              <c:strCache>
                <c:ptCount val="1"/>
                <c:pt idx="0">
                  <c:v>Gas/Diesel oil</c:v>
                </c:pt>
              </c:strCache>
            </c:strRef>
          </c:tx>
          <c:spPr>
            <a:ln w="28575" cap="rnd">
              <a:solidFill>
                <a:schemeClr val="accent2"/>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Construction'!$F$26:$T$26</c:f>
              <c:numCache>
                <c:formatCode>General</c:formatCode>
                <c:ptCount val="15"/>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numCache>
            </c:numRef>
          </c:val>
          <c:smooth val="0"/>
          <c:extLst>
            <c:ext xmlns:c16="http://schemas.microsoft.com/office/drawing/2014/chart" uri="{C3380CC4-5D6E-409C-BE32-E72D297353CC}">
              <c16:uniqueId val="{00000001-B687-42D2-AA49-69DAD93268FC}"/>
            </c:ext>
          </c:extLst>
        </c:ser>
        <c:ser>
          <c:idx val="2"/>
          <c:order val="2"/>
          <c:tx>
            <c:strRef>
              <c:f>'1A2 Manufacturing Construction'!$C$27</c:f>
              <c:strCache>
                <c:ptCount val="1"/>
                <c:pt idx="0">
                  <c:v>Residual Fuel Oil (Heavy Fuel Oil)</c:v>
                </c:pt>
              </c:strCache>
            </c:strRef>
          </c:tx>
          <c:spPr>
            <a:ln w="28575" cap="rnd">
              <a:solidFill>
                <a:schemeClr val="accent3"/>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Construction'!$F$27:$T$27</c:f>
              <c:numCache>
                <c:formatCode>General</c:formatCode>
                <c:ptCount val="15"/>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numCache>
            </c:numRef>
          </c:val>
          <c:smooth val="0"/>
          <c:extLst>
            <c:ext xmlns:c16="http://schemas.microsoft.com/office/drawing/2014/chart" uri="{C3380CC4-5D6E-409C-BE32-E72D297353CC}">
              <c16:uniqueId val="{00000002-B687-42D2-AA49-69DAD93268FC}"/>
            </c:ext>
          </c:extLst>
        </c:ser>
        <c:ser>
          <c:idx val="3"/>
          <c:order val="3"/>
          <c:tx>
            <c:strRef>
              <c:f>'1A2 Manufacturing Construction'!$C$28</c:f>
              <c:strCache>
                <c:ptCount val="1"/>
                <c:pt idx="0">
                  <c:v>LPG</c:v>
                </c:pt>
              </c:strCache>
            </c:strRef>
          </c:tx>
          <c:spPr>
            <a:ln w="28575" cap="rnd">
              <a:solidFill>
                <a:schemeClr val="accent4"/>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Construction'!$F$28:$T$28</c:f>
              <c:numCache>
                <c:formatCode>General</c:formatCode>
                <c:ptCount val="15"/>
                <c:pt idx="0">
                  <c:v>63100</c:v>
                </c:pt>
                <c:pt idx="1">
                  <c:v>63100</c:v>
                </c:pt>
                <c:pt idx="2">
                  <c:v>63100</c:v>
                </c:pt>
                <c:pt idx="3">
                  <c:v>63100</c:v>
                </c:pt>
                <c:pt idx="4">
                  <c:v>63100</c:v>
                </c:pt>
                <c:pt idx="5">
                  <c:v>63100</c:v>
                </c:pt>
                <c:pt idx="6">
                  <c:v>63100</c:v>
                </c:pt>
                <c:pt idx="7">
                  <c:v>63100</c:v>
                </c:pt>
                <c:pt idx="8">
                  <c:v>63100</c:v>
                </c:pt>
                <c:pt idx="9">
                  <c:v>63100</c:v>
                </c:pt>
                <c:pt idx="10">
                  <c:v>63100</c:v>
                </c:pt>
                <c:pt idx="11">
                  <c:v>63100</c:v>
                </c:pt>
                <c:pt idx="12">
                  <c:v>63100</c:v>
                </c:pt>
                <c:pt idx="13">
                  <c:v>63100</c:v>
                </c:pt>
                <c:pt idx="14">
                  <c:v>63100</c:v>
                </c:pt>
              </c:numCache>
            </c:numRef>
          </c:val>
          <c:smooth val="0"/>
          <c:extLst>
            <c:ext xmlns:c16="http://schemas.microsoft.com/office/drawing/2014/chart" uri="{C3380CC4-5D6E-409C-BE32-E72D297353CC}">
              <c16:uniqueId val="{00000003-B687-42D2-AA49-69DAD93268FC}"/>
            </c:ext>
          </c:extLst>
        </c:ser>
        <c:ser>
          <c:idx val="4"/>
          <c:order val="4"/>
          <c:tx>
            <c:strRef>
              <c:f>'1A2 Manufacturing Construction'!$C$29</c:f>
              <c:strCache>
                <c:ptCount val="1"/>
                <c:pt idx="0">
                  <c:v>Bitumen</c:v>
                </c:pt>
              </c:strCache>
            </c:strRef>
          </c:tx>
          <c:spPr>
            <a:ln w="28575" cap="rnd">
              <a:solidFill>
                <a:schemeClr val="accent5"/>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Construction'!$F$29:$T$29</c:f>
              <c:numCache>
                <c:formatCode>General</c:formatCode>
                <c:ptCount val="15"/>
                <c:pt idx="0">
                  <c:v>80700</c:v>
                </c:pt>
                <c:pt idx="1">
                  <c:v>80700</c:v>
                </c:pt>
                <c:pt idx="2">
                  <c:v>80700</c:v>
                </c:pt>
                <c:pt idx="3">
                  <c:v>80700</c:v>
                </c:pt>
                <c:pt idx="4">
                  <c:v>80700</c:v>
                </c:pt>
                <c:pt idx="5">
                  <c:v>80700</c:v>
                </c:pt>
                <c:pt idx="6">
                  <c:v>80700</c:v>
                </c:pt>
                <c:pt idx="7">
                  <c:v>80700</c:v>
                </c:pt>
                <c:pt idx="8">
                  <c:v>80700</c:v>
                </c:pt>
                <c:pt idx="9">
                  <c:v>80700</c:v>
                </c:pt>
                <c:pt idx="10">
                  <c:v>80700</c:v>
                </c:pt>
                <c:pt idx="11">
                  <c:v>80700</c:v>
                </c:pt>
                <c:pt idx="12">
                  <c:v>80700</c:v>
                </c:pt>
                <c:pt idx="13">
                  <c:v>80700</c:v>
                </c:pt>
                <c:pt idx="14">
                  <c:v>80700</c:v>
                </c:pt>
              </c:numCache>
            </c:numRef>
          </c:val>
          <c:smooth val="0"/>
          <c:extLst>
            <c:ext xmlns:c16="http://schemas.microsoft.com/office/drawing/2014/chart" uri="{C3380CC4-5D6E-409C-BE32-E72D297353CC}">
              <c16:uniqueId val="{00000004-B687-42D2-AA49-69DAD93268FC}"/>
            </c:ext>
          </c:extLst>
        </c:ser>
        <c:ser>
          <c:idx val="6"/>
          <c:order val="5"/>
          <c:tx>
            <c:strRef>
              <c:f>'1A2 Manufacturing Construction'!$C$30</c:f>
              <c:strCache>
                <c:ptCount val="1"/>
                <c:pt idx="0">
                  <c:v>Sub-bituminous coal </c:v>
                </c:pt>
              </c:strCache>
            </c:strRef>
          </c:tx>
          <c:spPr>
            <a:ln w="28575" cap="rnd">
              <a:solidFill>
                <a:schemeClr val="accent1">
                  <a:lumMod val="6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Construction'!$F$30:$T$30</c:f>
              <c:numCache>
                <c:formatCode>General</c:formatCode>
                <c:ptCount val="15"/>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numCache>
            </c:numRef>
          </c:val>
          <c:smooth val="0"/>
          <c:extLst>
            <c:ext xmlns:c16="http://schemas.microsoft.com/office/drawing/2014/chart" uri="{C3380CC4-5D6E-409C-BE32-E72D297353CC}">
              <c16:uniqueId val="{00000005-B687-42D2-AA49-69DAD93268FC}"/>
            </c:ext>
          </c:extLst>
        </c:ser>
        <c:ser>
          <c:idx val="7"/>
          <c:order val="6"/>
          <c:tx>
            <c:strRef>
              <c:f>'1A2 Manufacturing Construction'!$C$31</c:f>
              <c:strCache>
                <c:ptCount val="1"/>
                <c:pt idx="0">
                  <c:v>Natural Gas</c:v>
                </c:pt>
              </c:strCache>
            </c:strRef>
          </c:tx>
          <c:spPr>
            <a:ln w="28575" cap="rnd">
              <a:solidFill>
                <a:schemeClr val="accent2">
                  <a:lumMod val="6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Construction'!$F$31:$T$31</c:f>
              <c:numCache>
                <c:formatCode>General</c:formatCode>
                <c:ptCount val="15"/>
                <c:pt idx="0">
                  <c:v>56100</c:v>
                </c:pt>
                <c:pt idx="1">
                  <c:v>56100</c:v>
                </c:pt>
                <c:pt idx="2">
                  <c:v>56100</c:v>
                </c:pt>
                <c:pt idx="3">
                  <c:v>56100</c:v>
                </c:pt>
                <c:pt idx="4">
                  <c:v>56100</c:v>
                </c:pt>
                <c:pt idx="5">
                  <c:v>56100</c:v>
                </c:pt>
                <c:pt idx="6">
                  <c:v>56100</c:v>
                </c:pt>
                <c:pt idx="7">
                  <c:v>56100</c:v>
                </c:pt>
                <c:pt idx="8">
                  <c:v>56100</c:v>
                </c:pt>
                <c:pt idx="9">
                  <c:v>56100</c:v>
                </c:pt>
                <c:pt idx="10">
                  <c:v>56100</c:v>
                </c:pt>
                <c:pt idx="11">
                  <c:v>56100</c:v>
                </c:pt>
                <c:pt idx="12">
                  <c:v>56100</c:v>
                </c:pt>
                <c:pt idx="13">
                  <c:v>56100</c:v>
                </c:pt>
                <c:pt idx="14">
                  <c:v>56100</c:v>
                </c:pt>
              </c:numCache>
            </c:numRef>
          </c:val>
          <c:smooth val="0"/>
          <c:extLst>
            <c:ext xmlns:c16="http://schemas.microsoft.com/office/drawing/2014/chart" uri="{C3380CC4-5D6E-409C-BE32-E72D297353CC}">
              <c16:uniqueId val="{00000006-B687-42D2-AA49-69DAD93268FC}"/>
            </c:ext>
          </c:extLst>
        </c:ser>
        <c:ser>
          <c:idx val="14"/>
          <c:order val="7"/>
          <c:tx>
            <c:strRef>
              <c:f>'1A2 Manufacturing Construction'!$C$34</c:f>
              <c:strCache>
                <c:ptCount val="1"/>
                <c:pt idx="0">
                  <c:v>Other Kerosene</c:v>
                </c:pt>
              </c:strCache>
            </c:strRef>
          </c:tx>
          <c:spPr>
            <a:ln w="28575" cap="rnd">
              <a:solidFill>
                <a:schemeClr val="accent3">
                  <a:lumMod val="80000"/>
                  <a:lumOff val="2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Construction'!$F$34:$T$34</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08-B687-42D2-AA49-69DAD93268FC}"/>
            </c:ext>
          </c:extLst>
        </c:ser>
        <c:ser>
          <c:idx val="15"/>
          <c:order val="8"/>
          <c:tx>
            <c:strRef>
              <c:f>'1A2 Manufacturing Construction'!$C$35</c:f>
              <c:strCache>
                <c:ptCount val="1"/>
                <c:pt idx="0">
                  <c:v>Gas/Diesel oil</c:v>
                </c:pt>
              </c:strCache>
            </c:strRef>
          </c:tx>
          <c:spPr>
            <a:ln w="28575" cap="rnd">
              <a:solidFill>
                <a:schemeClr val="accent4">
                  <a:lumMod val="80000"/>
                  <a:lumOff val="2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Construction'!$F$35:$T$35</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09-B687-42D2-AA49-69DAD93268FC}"/>
            </c:ext>
          </c:extLst>
        </c:ser>
        <c:ser>
          <c:idx val="16"/>
          <c:order val="9"/>
          <c:tx>
            <c:strRef>
              <c:f>'1A2 Manufacturing Construction'!$C$36</c:f>
              <c:strCache>
                <c:ptCount val="1"/>
                <c:pt idx="0">
                  <c:v>Residual Fuel Oil (Heavy Fuel Oil)</c:v>
                </c:pt>
              </c:strCache>
            </c:strRef>
          </c:tx>
          <c:spPr>
            <a:ln w="28575" cap="rnd">
              <a:solidFill>
                <a:schemeClr val="accent5">
                  <a:lumMod val="80000"/>
                  <a:lumOff val="2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Construction'!$F$36:$T$36</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0A-B687-42D2-AA49-69DAD93268FC}"/>
            </c:ext>
          </c:extLst>
        </c:ser>
        <c:ser>
          <c:idx val="17"/>
          <c:order val="10"/>
          <c:tx>
            <c:strRef>
              <c:f>'1A2 Manufacturing Construction'!$C$37</c:f>
              <c:strCache>
                <c:ptCount val="1"/>
                <c:pt idx="0">
                  <c:v>LPG</c:v>
                </c:pt>
              </c:strCache>
            </c:strRef>
          </c:tx>
          <c:spPr>
            <a:ln w="28575" cap="rnd">
              <a:solidFill>
                <a:schemeClr val="accent6">
                  <a:lumMod val="80000"/>
                  <a:lumOff val="2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Construction'!$F$37:$T$37</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0B-B687-42D2-AA49-69DAD93268FC}"/>
            </c:ext>
          </c:extLst>
        </c:ser>
        <c:ser>
          <c:idx val="18"/>
          <c:order val="11"/>
          <c:tx>
            <c:strRef>
              <c:f>'1A2 Manufacturing Construction'!$C$38</c:f>
              <c:strCache>
                <c:ptCount val="1"/>
                <c:pt idx="0">
                  <c:v>Bitumen</c:v>
                </c:pt>
              </c:strCache>
            </c:strRef>
          </c:tx>
          <c:spPr>
            <a:ln w="28575" cap="rnd">
              <a:solidFill>
                <a:schemeClr val="accent1">
                  <a:lumMod val="8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Construction'!$F$38:$T$38</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0C-B687-42D2-AA49-69DAD93268FC}"/>
            </c:ext>
          </c:extLst>
        </c:ser>
        <c:ser>
          <c:idx val="20"/>
          <c:order val="12"/>
          <c:tx>
            <c:strRef>
              <c:f>'1A2 Manufacturing Construction'!$C$39</c:f>
              <c:strCache>
                <c:ptCount val="1"/>
                <c:pt idx="0">
                  <c:v>Sub-bituminous coal </c:v>
                </c:pt>
              </c:strCache>
            </c:strRef>
          </c:tx>
          <c:spPr>
            <a:ln w="28575" cap="rnd">
              <a:solidFill>
                <a:schemeClr val="accent3">
                  <a:lumMod val="8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Construction'!$F$39:$T$39</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0D-B687-42D2-AA49-69DAD93268FC}"/>
            </c:ext>
          </c:extLst>
        </c:ser>
        <c:ser>
          <c:idx val="21"/>
          <c:order val="13"/>
          <c:tx>
            <c:strRef>
              <c:f>'1A2 Manufacturing Construction'!$C$40</c:f>
              <c:strCache>
                <c:ptCount val="1"/>
                <c:pt idx="0">
                  <c:v>Natural Gas</c:v>
                </c:pt>
              </c:strCache>
            </c:strRef>
          </c:tx>
          <c:spPr>
            <a:ln w="28575" cap="rnd">
              <a:solidFill>
                <a:schemeClr val="accent4">
                  <a:lumMod val="8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Construction'!$F$40:$T$40</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0E-B687-42D2-AA49-69DAD93268FC}"/>
            </c:ext>
          </c:extLst>
        </c:ser>
        <c:ser>
          <c:idx val="28"/>
          <c:order val="14"/>
          <c:tx>
            <c:strRef>
              <c:f>'1A2 Manufacturing Construction'!$C$43</c:f>
              <c:strCache>
                <c:ptCount val="1"/>
                <c:pt idx="0">
                  <c:v>Other Kerosene</c:v>
                </c:pt>
              </c:strCache>
            </c:strRef>
          </c:tx>
          <c:spPr>
            <a:ln w="28575" cap="rnd">
              <a:solidFill>
                <a:schemeClr val="accent5">
                  <a:lumMod val="60000"/>
                  <a:lumOff val="4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Construction'!$F$43:$T$43</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10-B687-42D2-AA49-69DAD93268FC}"/>
            </c:ext>
          </c:extLst>
        </c:ser>
        <c:ser>
          <c:idx val="29"/>
          <c:order val="15"/>
          <c:tx>
            <c:strRef>
              <c:f>'1A2 Manufacturing Construction'!$C$44</c:f>
              <c:strCache>
                <c:ptCount val="1"/>
                <c:pt idx="0">
                  <c:v>Gas/Diesel oil</c:v>
                </c:pt>
              </c:strCache>
            </c:strRef>
          </c:tx>
          <c:spPr>
            <a:ln w="28575" cap="rnd">
              <a:solidFill>
                <a:schemeClr val="accent6">
                  <a:lumMod val="60000"/>
                  <a:lumOff val="4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Construction'!$F$44:$T$44</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11-B687-42D2-AA49-69DAD93268FC}"/>
            </c:ext>
          </c:extLst>
        </c:ser>
        <c:ser>
          <c:idx val="30"/>
          <c:order val="16"/>
          <c:tx>
            <c:strRef>
              <c:f>'1A2 Manufacturing Construction'!$C$45</c:f>
              <c:strCache>
                <c:ptCount val="1"/>
                <c:pt idx="0">
                  <c:v>Residual Fuel Oil (Heavy Fuel Oil)</c:v>
                </c:pt>
              </c:strCache>
            </c:strRef>
          </c:tx>
          <c:spPr>
            <a:ln w="28575" cap="rnd">
              <a:solidFill>
                <a:schemeClr val="accent1">
                  <a:lumMod val="5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Construction'!$F$45:$T$45</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12-B687-42D2-AA49-69DAD93268FC}"/>
            </c:ext>
          </c:extLst>
        </c:ser>
        <c:ser>
          <c:idx val="31"/>
          <c:order val="17"/>
          <c:tx>
            <c:strRef>
              <c:f>'1A2 Manufacturing Construction'!$C$46</c:f>
              <c:strCache>
                <c:ptCount val="1"/>
                <c:pt idx="0">
                  <c:v>LPG</c:v>
                </c:pt>
              </c:strCache>
            </c:strRef>
          </c:tx>
          <c:spPr>
            <a:ln w="28575" cap="rnd">
              <a:solidFill>
                <a:schemeClr val="accent2">
                  <a:lumMod val="5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Construction'!$F$46:$T$46</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13-B687-42D2-AA49-69DAD93268FC}"/>
            </c:ext>
          </c:extLst>
        </c:ser>
        <c:ser>
          <c:idx val="32"/>
          <c:order val="18"/>
          <c:tx>
            <c:strRef>
              <c:f>'1A2 Manufacturing Construction'!$C$47</c:f>
              <c:strCache>
                <c:ptCount val="1"/>
                <c:pt idx="0">
                  <c:v>Bitumen</c:v>
                </c:pt>
              </c:strCache>
            </c:strRef>
          </c:tx>
          <c:spPr>
            <a:ln w="28575" cap="rnd">
              <a:solidFill>
                <a:schemeClr val="accent3">
                  <a:lumMod val="5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Construction'!$F$47:$T$47</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14-B687-42D2-AA49-69DAD93268FC}"/>
            </c:ext>
          </c:extLst>
        </c:ser>
        <c:ser>
          <c:idx val="34"/>
          <c:order val="19"/>
          <c:tx>
            <c:strRef>
              <c:f>'1A2 Manufacturing Construction'!$C$48</c:f>
              <c:strCache>
                <c:ptCount val="1"/>
                <c:pt idx="0">
                  <c:v>Sub-bituminous coal </c:v>
                </c:pt>
              </c:strCache>
            </c:strRef>
          </c:tx>
          <c:spPr>
            <a:ln w="28575" cap="rnd">
              <a:solidFill>
                <a:schemeClr val="accent5">
                  <a:lumMod val="5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Construction'!$F$48:$T$48</c:f>
              <c:numCache>
                <c:formatCode>General</c:formatCode>
                <c:ptCount val="15"/>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numCache>
            </c:numRef>
          </c:val>
          <c:smooth val="0"/>
          <c:extLst>
            <c:ext xmlns:c16="http://schemas.microsoft.com/office/drawing/2014/chart" uri="{C3380CC4-5D6E-409C-BE32-E72D297353CC}">
              <c16:uniqueId val="{00000015-B687-42D2-AA49-69DAD93268FC}"/>
            </c:ext>
          </c:extLst>
        </c:ser>
        <c:ser>
          <c:idx val="35"/>
          <c:order val="20"/>
          <c:tx>
            <c:strRef>
              <c:f>'1A2 Manufacturing Construction'!$C$49</c:f>
              <c:strCache>
                <c:ptCount val="1"/>
                <c:pt idx="0">
                  <c:v>Natural Gas</c:v>
                </c:pt>
              </c:strCache>
            </c:strRef>
          </c:tx>
          <c:spPr>
            <a:ln w="28575" cap="rnd">
              <a:solidFill>
                <a:schemeClr val="accent6">
                  <a:lumMod val="50000"/>
                </a:schemeClr>
              </a:solidFill>
              <a:round/>
            </a:ln>
            <a:effectLst/>
          </c:spPr>
          <c:marker>
            <c:symbol val="none"/>
          </c:marker>
          <c:cat>
            <c:numRef>
              <c:f>'1A2 Manufacturing Construction'!$F$13:$T$13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'1A2 Manufacturing Construction'!$F$49:$T$49</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16-B687-42D2-AA49-69DAD93268FC}"/>
            </c:ext>
          </c:extLst>
        </c:ser>
        <c:dLbls>
          <c:showLegendKey val="0"/>
          <c:showVal val="0"/>
          <c:showCatName val="0"/>
          <c:showSerName val="0"/>
          <c:showPercent val="0"/>
          <c:showBubbleSize val="0"/>
        </c:dLbls>
        <c:smooth val="0"/>
        <c:axId val="432022464"/>
        <c:axId val="432022856"/>
      </c:lineChart>
      <c:catAx>
        <c:axId val="4320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2856"/>
        <c:crosses val="autoZero"/>
        <c:auto val="1"/>
        <c:lblAlgn val="ctr"/>
        <c:lblOffset val="100"/>
        <c:noMultiLvlLbl val="0"/>
      </c:catAx>
      <c:valAx>
        <c:axId val="432022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2464"/>
        <c:crosses val="autoZero"/>
        <c:crossBetween val="between"/>
      </c:valAx>
      <c:spPr>
        <a:noFill/>
        <a:ln>
          <a:noFill/>
        </a:ln>
        <a:effectLst/>
      </c:spPr>
    </c:plotArea>
    <c:legend>
      <c:legendPos val="r"/>
      <c:layout>
        <c:manualLayout>
          <c:xMode val="edge"/>
          <c:yMode val="edge"/>
          <c:x val="0.55614448015683637"/>
          <c:y val="3.6383449966902716E-2"/>
          <c:w val="0.44385551984316357"/>
          <c:h val="0.963616550033097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'1A2 Manufacturing Construction'!$C$61</c:f>
              <c:strCache>
                <c:ptCount val="1"/>
                <c:pt idx="0">
                  <c:v>Total CO2 emissions</c:v>
                </c:pt>
              </c:strCache>
            </c:strRef>
          </c:tx>
          <c:spPr>
            <a:ln w="28575" cap="rnd">
              <a:solidFill>
                <a:schemeClr val="accent1"/>
              </a:solidFill>
              <a:round/>
            </a:ln>
            <a:effectLst/>
          </c:spPr>
          <c:marker>
            <c:symbol val="none"/>
          </c:marker>
          <c:cat>
            <c:numRef>
              <c:f>'1A2 Manufacturing Construction'!$F$13:$W$13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'1A2 Manufacturing Construction'!$F$61:$W$61</c:f>
              <c:numCache>
                <c:formatCode>General</c:formatCode>
                <c:ptCount val="18"/>
                <c:pt idx="0">
                  <c:v>32505.424188270001</c:v>
                </c:pt>
                <c:pt idx="1">
                  <c:v>32036.327715879997</c:v>
                </c:pt>
                <c:pt idx="2">
                  <c:v>33239.889434409997</c:v>
                </c:pt>
                <c:pt idx="3">
                  <c:v>35738.401213949997</c:v>
                </c:pt>
                <c:pt idx="4">
                  <c:v>37708.165127845343</c:v>
                </c:pt>
                <c:pt idx="5">
                  <c:v>36983.250960970006</c:v>
                </c:pt>
                <c:pt idx="6">
                  <c:v>37902.850186589989</c:v>
                </c:pt>
                <c:pt idx="7">
                  <c:v>39287.790950300005</c:v>
                </c:pt>
                <c:pt idx="8">
                  <c:v>42089.51306587772</c:v>
                </c:pt>
                <c:pt idx="9">
                  <c:v>39951.885072950361</c:v>
                </c:pt>
                <c:pt idx="10">
                  <c:v>40936.983508587917</c:v>
                </c:pt>
                <c:pt idx="11">
                  <c:v>28289.698180192001</c:v>
                </c:pt>
                <c:pt idx="12">
                  <c:v>29084.264397346004</c:v>
                </c:pt>
                <c:pt idx="13">
                  <c:v>38254.640028540001</c:v>
                </c:pt>
                <c:pt idx="14">
                  <c:v>36843.900086149995</c:v>
                </c:pt>
                <c:pt idx="15">
                  <c:v>36704.141393760001</c:v>
                </c:pt>
                <c:pt idx="16">
                  <c:v>37141.539000000004</c:v>
                </c:pt>
                <c:pt idx="17">
                  <c:v>37264.399400000002</c:v>
                </c:pt>
              </c:numCache>
            </c:numRef>
          </c:val>
          <c:smooth val="0"/>
          <c:extLst>
            <c:ext xmlns:c16="http://schemas.microsoft.com/office/drawing/2014/chart" uri="{C3380CC4-5D6E-409C-BE32-E72D297353CC}">
              <c16:uniqueId val="{00000000-E558-4EAC-A1FB-8296668D2658}"/>
            </c:ext>
          </c:extLst>
        </c:ser>
        <c:ser>
          <c:idx val="1"/>
          <c:order val="1"/>
          <c:tx>
            <c:strRef>
              <c:f>'1A2 Manufacturing Construction'!$C$72</c:f>
              <c:strCache>
                <c:ptCount val="1"/>
                <c:pt idx="0">
                  <c:v>Total CH4 Emissions</c:v>
                </c:pt>
              </c:strCache>
            </c:strRef>
          </c:tx>
          <c:spPr>
            <a:ln w="28575" cap="rnd">
              <a:solidFill>
                <a:schemeClr val="accent2"/>
              </a:solidFill>
              <a:round/>
            </a:ln>
            <a:effectLst/>
          </c:spPr>
          <c:marker>
            <c:symbol val="none"/>
          </c:marker>
          <c:cat>
            <c:numRef>
              <c:f>'1A2 Manufacturing Construction'!$F$13:$W$13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'1A2 Manufacturing Construction'!$F$72:$W$72</c:f>
              <c:numCache>
                <c:formatCode>General</c:formatCode>
                <c:ptCount val="18"/>
                <c:pt idx="0">
                  <c:v>8.1568835417160006</c:v>
                </c:pt>
                <c:pt idx="1">
                  <c:v>8.1076083085200015</c:v>
                </c:pt>
                <c:pt idx="2">
                  <c:v>8.4347963285039995</c:v>
                </c:pt>
                <c:pt idx="3">
                  <c:v>9.0666937025279992</c:v>
                </c:pt>
                <c:pt idx="4">
                  <c:v>9.5468044070125</c:v>
                </c:pt>
                <c:pt idx="5">
                  <c:v>9.471416138016</c:v>
                </c:pt>
                <c:pt idx="6">
                  <c:v>9.7479469795680007</c:v>
                </c:pt>
                <c:pt idx="7">
                  <c:v>10.16944700352</c:v>
                </c:pt>
                <c:pt idx="8">
                  <c:v>10.789321393316257</c:v>
                </c:pt>
                <c:pt idx="9">
                  <c:v>10.356173864844326</c:v>
                </c:pt>
                <c:pt idx="10">
                  <c:v>10.68456899190204</c:v>
                </c:pt>
                <c:pt idx="11">
                  <c:v>7.7967249569999995</c:v>
                </c:pt>
                <c:pt idx="12">
                  <c:v>8.0127676893600004</c:v>
                </c:pt>
                <c:pt idx="13">
                  <c:v>10.183055799</c:v>
                </c:pt>
                <c:pt idx="14">
                  <c:v>9.9318909375000004</c:v>
                </c:pt>
                <c:pt idx="15">
                  <c:v>9.9580310759999993</c:v>
                </c:pt>
                <c:pt idx="16">
                  <c:v>10.110072000000001</c:v>
                </c:pt>
                <c:pt idx="17">
                  <c:v>10.193526</c:v>
                </c:pt>
              </c:numCache>
            </c:numRef>
          </c:val>
          <c:smooth val="0"/>
          <c:extLst>
            <c:ext xmlns:c16="http://schemas.microsoft.com/office/drawing/2014/chart" uri="{C3380CC4-5D6E-409C-BE32-E72D297353CC}">
              <c16:uniqueId val="{00000001-E558-4EAC-A1FB-8296668D2658}"/>
            </c:ext>
          </c:extLst>
        </c:ser>
        <c:ser>
          <c:idx val="2"/>
          <c:order val="2"/>
          <c:tx>
            <c:strRef>
              <c:f>'1A2 Manufacturing Construction'!$C$83</c:f>
              <c:strCache>
                <c:ptCount val="1"/>
                <c:pt idx="0">
                  <c:v>Total N2O emissions</c:v>
                </c:pt>
              </c:strCache>
            </c:strRef>
          </c:tx>
          <c:spPr>
            <a:ln w="28575" cap="rnd">
              <a:solidFill>
                <a:schemeClr val="accent3"/>
              </a:solidFill>
              <a:round/>
            </a:ln>
            <a:effectLst/>
          </c:spPr>
          <c:marker>
            <c:symbol val="none"/>
          </c:marker>
          <c:cat>
            <c:numRef>
              <c:f>'1A2 Manufacturing Construction'!$F$13:$W$13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'1A2 Manufacturing Construction'!$F$83:$W$83</c:f>
              <c:numCache>
                <c:formatCode>General</c:formatCode>
                <c:ptCount val="18"/>
                <c:pt idx="0">
                  <c:v>144.70201154214001</c:v>
                </c:pt>
                <c:pt idx="1">
                  <c:v>141.86362449339998</c:v>
                </c:pt>
                <c:pt idx="2">
                  <c:v>147.04430611415998</c:v>
                </c:pt>
                <c:pt idx="3">
                  <c:v>157.60872814542</c:v>
                </c:pt>
                <c:pt idx="4">
                  <c:v>166.60088255845025</c:v>
                </c:pt>
                <c:pt idx="5">
                  <c:v>162.18810855883999</c:v>
                </c:pt>
                <c:pt idx="6">
                  <c:v>165.74469296651998</c:v>
                </c:pt>
                <c:pt idx="7">
                  <c:v>171.38171344519998</c:v>
                </c:pt>
                <c:pt idx="8">
                  <c:v>184.2973807731872</c:v>
                </c:pt>
                <c:pt idx="9">
                  <c:v>173.24970515586782</c:v>
                </c:pt>
                <c:pt idx="10">
                  <c:v>176.79264984560302</c:v>
                </c:pt>
                <c:pt idx="11">
                  <c:v>119.71511626151998</c:v>
                </c:pt>
                <c:pt idx="12">
                  <c:v>124.74049730628002</c:v>
                </c:pt>
                <c:pt idx="13">
                  <c:v>164.73639822819999</c:v>
                </c:pt>
                <c:pt idx="14">
                  <c:v>157.40650750949999</c:v>
                </c:pt>
                <c:pt idx="15">
                  <c:v>156.21694179079998</c:v>
                </c:pt>
                <c:pt idx="16">
                  <c:v>157.81588500000001</c:v>
                </c:pt>
                <c:pt idx="17">
                  <c:v>157.894904</c:v>
                </c:pt>
              </c:numCache>
            </c:numRef>
          </c:val>
          <c:smooth val="0"/>
          <c:extLst>
            <c:ext xmlns:c16="http://schemas.microsoft.com/office/drawing/2014/chart" uri="{C3380CC4-5D6E-409C-BE32-E72D297353CC}">
              <c16:uniqueId val="{00000002-E558-4EAC-A1FB-8296668D2658}"/>
            </c:ext>
          </c:extLst>
        </c:ser>
        <c:ser>
          <c:idx val="3"/>
          <c:order val="3"/>
          <c:tx>
            <c:strRef>
              <c:f>'1A2 Manufacturing Construction'!$C$85</c:f>
              <c:strCache>
                <c:ptCount val="1"/>
                <c:pt idx="0">
                  <c:v>Total Emissions</c:v>
                </c:pt>
              </c:strCache>
            </c:strRef>
          </c:tx>
          <c:spPr>
            <a:ln w="28575" cap="rnd">
              <a:solidFill>
                <a:schemeClr val="accent4"/>
              </a:solidFill>
              <a:round/>
            </a:ln>
            <a:effectLst/>
          </c:spPr>
          <c:marker>
            <c:symbol val="none"/>
          </c:marker>
          <c:cat>
            <c:numRef>
              <c:f>'1A2 Manufacturing Construction'!$F$13:$W$13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'1A2 Manufacturing Construction'!$F$85:$W$85</c:f>
              <c:numCache>
                <c:formatCode>General</c:formatCode>
                <c:ptCount val="18"/>
                <c:pt idx="0">
                  <c:v>32658.283083353857</c:v>
                </c:pt>
                <c:pt idx="1">
                  <c:v>32186.298948681917</c:v>
                </c:pt>
                <c:pt idx="2">
                  <c:v>33395.368536852664</c:v>
                </c:pt>
                <c:pt idx="3">
                  <c:v>35905.076635797945</c:v>
                </c:pt>
                <c:pt idx="4">
                  <c:v>37884.312814810808</c:v>
                </c:pt>
                <c:pt idx="5">
                  <c:v>37154.910485666864</c:v>
                </c:pt>
                <c:pt idx="6">
                  <c:v>38078.342826536071</c:v>
                </c:pt>
                <c:pt idx="7">
                  <c:v>39469.342110748723</c:v>
                </c:pt>
                <c:pt idx="8">
                  <c:v>42284.599768044223</c:v>
                </c:pt>
                <c:pt idx="9">
                  <c:v>40135.490951971071</c:v>
                </c:pt>
                <c:pt idx="10">
                  <c:v>41124.460727425416</c:v>
                </c:pt>
                <c:pt idx="11">
                  <c:v>28417.210021410519</c:v>
                </c:pt>
                <c:pt idx="12">
                  <c:v>29217.017662341645</c:v>
                </c:pt>
                <c:pt idx="13">
                  <c:v>38429.559482567201</c:v>
                </c:pt>
                <c:pt idx="14">
                  <c:v>37011.238484596994</c:v>
                </c:pt>
                <c:pt idx="15">
                  <c:v>36870.316366626801</c:v>
                </c:pt>
                <c:pt idx="16">
                  <c:v>37309.464957000011</c:v>
                </c:pt>
                <c:pt idx="17">
                  <c:v>37432.487830000005</c:v>
                </c:pt>
              </c:numCache>
            </c:numRef>
          </c:val>
          <c:smooth val="0"/>
          <c:extLst>
            <c:ext xmlns:c16="http://schemas.microsoft.com/office/drawing/2014/chart" uri="{C3380CC4-5D6E-409C-BE32-E72D297353CC}">
              <c16:uniqueId val="{00000000-4A1C-416E-BC9B-3C2B546B446E}"/>
            </c:ext>
          </c:extLst>
        </c:ser>
        <c:dLbls>
          <c:showLegendKey val="0"/>
          <c:showVal val="0"/>
          <c:showCatName val="0"/>
          <c:showSerName val="0"/>
          <c:showPercent val="0"/>
          <c:showBubbleSize val="0"/>
        </c:dLbls>
        <c:smooth val="0"/>
        <c:axId val="432023640"/>
        <c:axId val="432024032"/>
      </c:lineChart>
      <c:catAx>
        <c:axId val="43202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4032"/>
        <c:crosses val="autoZero"/>
        <c:auto val="1"/>
        <c:lblAlgn val="ctr"/>
        <c:lblOffset val="100"/>
        <c:noMultiLvlLbl val="0"/>
      </c:catAx>
      <c:valAx>
        <c:axId val="43202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3640"/>
        <c:crosses val="autoZero"/>
        <c:crossBetween val="between"/>
      </c:valAx>
      <c:spPr>
        <a:noFill/>
        <a:ln>
          <a:noFill/>
        </a:ln>
        <a:effectLst/>
      </c:spPr>
    </c:plotArea>
    <c:legend>
      <c:legendPos val="r"/>
      <c:layout>
        <c:manualLayout>
          <c:xMode val="edge"/>
          <c:yMode val="edge"/>
          <c:x val="0.73180311601891546"/>
          <c:y val="0.49684215697228079"/>
          <c:w val="0.25765877501820023"/>
          <c:h val="0.25677779298747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48311046755444353"/>
          <c:h val="0.74565664201062321"/>
        </c:manualLayout>
      </c:layout>
      <c:lineChart>
        <c:grouping val="standard"/>
        <c:varyColors val="0"/>
        <c:ser>
          <c:idx val="0"/>
          <c:order val="0"/>
          <c:tx>
            <c:strRef>
              <c:f>'1A3 Transport'!$C$34</c:f>
              <c:strCache>
                <c:ptCount val="1"/>
                <c:pt idx="0">
                  <c:v>Jet kerosene</c:v>
                </c:pt>
              </c:strCache>
            </c:strRef>
          </c:tx>
          <c:spPr>
            <a:ln w="28575" cap="rnd">
              <a:solidFill>
                <a:schemeClr val="accent1"/>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Transport'!$F$34:$T$34</c:f>
              <c:numCache>
                <c:formatCode>General</c:formatCode>
                <c:ptCount val="15"/>
                <c:pt idx="0">
                  <c:v>71500</c:v>
                </c:pt>
                <c:pt idx="1">
                  <c:v>71500</c:v>
                </c:pt>
                <c:pt idx="2">
                  <c:v>71500</c:v>
                </c:pt>
                <c:pt idx="3">
                  <c:v>71500</c:v>
                </c:pt>
                <c:pt idx="4">
                  <c:v>71500</c:v>
                </c:pt>
                <c:pt idx="5">
                  <c:v>71500</c:v>
                </c:pt>
                <c:pt idx="6">
                  <c:v>71500</c:v>
                </c:pt>
                <c:pt idx="7">
                  <c:v>71500</c:v>
                </c:pt>
                <c:pt idx="8">
                  <c:v>71500</c:v>
                </c:pt>
                <c:pt idx="9">
                  <c:v>71500</c:v>
                </c:pt>
                <c:pt idx="10">
                  <c:v>71500</c:v>
                </c:pt>
                <c:pt idx="11">
                  <c:v>71500</c:v>
                </c:pt>
                <c:pt idx="12">
                  <c:v>71500</c:v>
                </c:pt>
                <c:pt idx="13">
                  <c:v>71500</c:v>
                </c:pt>
                <c:pt idx="14">
                  <c:v>71500</c:v>
                </c:pt>
              </c:numCache>
            </c:numRef>
          </c:val>
          <c:smooth val="0"/>
          <c:extLst>
            <c:ext xmlns:c16="http://schemas.microsoft.com/office/drawing/2014/chart" uri="{C3380CC4-5D6E-409C-BE32-E72D297353CC}">
              <c16:uniqueId val="{0000001F-DC86-477E-83F2-901387545479}"/>
            </c:ext>
          </c:extLst>
        </c:ser>
        <c:ser>
          <c:idx val="1"/>
          <c:order val="1"/>
          <c:tx>
            <c:strRef>
              <c:f>'1A3 Transport'!$C$35</c:f>
              <c:strCache>
                <c:ptCount val="1"/>
                <c:pt idx="0">
                  <c:v>Aviation gasoline</c:v>
                </c:pt>
              </c:strCache>
            </c:strRef>
          </c:tx>
          <c:spPr>
            <a:ln w="28575" cap="rnd">
              <a:solidFill>
                <a:schemeClr val="accent2"/>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Transport'!$F$35:$T$35</c:f>
              <c:numCache>
                <c:formatCode>General</c:formatCode>
                <c:ptCount val="15"/>
                <c:pt idx="0">
                  <c:v>70000</c:v>
                </c:pt>
                <c:pt idx="1">
                  <c:v>70000</c:v>
                </c:pt>
                <c:pt idx="2">
                  <c:v>70000</c:v>
                </c:pt>
                <c:pt idx="3">
                  <c:v>70000</c:v>
                </c:pt>
                <c:pt idx="4">
                  <c:v>70000</c:v>
                </c:pt>
                <c:pt idx="5">
                  <c:v>70000</c:v>
                </c:pt>
                <c:pt idx="6">
                  <c:v>70000</c:v>
                </c:pt>
                <c:pt idx="7">
                  <c:v>70000</c:v>
                </c:pt>
                <c:pt idx="8">
                  <c:v>70000</c:v>
                </c:pt>
                <c:pt idx="9">
                  <c:v>70000</c:v>
                </c:pt>
                <c:pt idx="10">
                  <c:v>70000</c:v>
                </c:pt>
                <c:pt idx="11">
                  <c:v>70000</c:v>
                </c:pt>
                <c:pt idx="12">
                  <c:v>70000</c:v>
                </c:pt>
                <c:pt idx="13">
                  <c:v>70000</c:v>
                </c:pt>
                <c:pt idx="14">
                  <c:v>70000</c:v>
                </c:pt>
              </c:numCache>
            </c:numRef>
          </c:val>
          <c:smooth val="0"/>
          <c:extLst>
            <c:ext xmlns:c16="http://schemas.microsoft.com/office/drawing/2014/chart" uri="{C3380CC4-5D6E-409C-BE32-E72D297353CC}">
              <c16:uniqueId val="{00000020-DC86-477E-83F2-901387545479}"/>
            </c:ext>
          </c:extLst>
        </c:ser>
        <c:ser>
          <c:idx val="2"/>
          <c:order val="2"/>
          <c:tx>
            <c:strRef>
              <c:f>'1A3 Transport'!$C$36</c:f>
              <c:strCache>
                <c:ptCount val="1"/>
                <c:pt idx="0">
                  <c:v>Jet kerosene</c:v>
                </c:pt>
              </c:strCache>
            </c:strRef>
          </c:tx>
          <c:spPr>
            <a:ln w="28575" cap="rnd">
              <a:solidFill>
                <a:schemeClr val="accent3"/>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Transport'!$F$36:$T$36</c:f>
              <c:numCache>
                <c:formatCode>General</c:formatCode>
                <c:ptCount val="15"/>
                <c:pt idx="0">
                  <c:v>71500</c:v>
                </c:pt>
                <c:pt idx="1">
                  <c:v>71500</c:v>
                </c:pt>
                <c:pt idx="2">
                  <c:v>71500</c:v>
                </c:pt>
                <c:pt idx="3">
                  <c:v>71500</c:v>
                </c:pt>
                <c:pt idx="4">
                  <c:v>71500</c:v>
                </c:pt>
                <c:pt idx="5">
                  <c:v>71500</c:v>
                </c:pt>
                <c:pt idx="6">
                  <c:v>71500</c:v>
                </c:pt>
                <c:pt idx="7">
                  <c:v>71500</c:v>
                </c:pt>
                <c:pt idx="8">
                  <c:v>71500</c:v>
                </c:pt>
                <c:pt idx="9">
                  <c:v>71500</c:v>
                </c:pt>
                <c:pt idx="10">
                  <c:v>71500</c:v>
                </c:pt>
                <c:pt idx="11">
                  <c:v>71500</c:v>
                </c:pt>
                <c:pt idx="12">
                  <c:v>71500</c:v>
                </c:pt>
                <c:pt idx="13">
                  <c:v>71500</c:v>
                </c:pt>
                <c:pt idx="14">
                  <c:v>71500</c:v>
                </c:pt>
              </c:numCache>
            </c:numRef>
          </c:val>
          <c:smooth val="0"/>
          <c:extLst>
            <c:ext xmlns:c16="http://schemas.microsoft.com/office/drawing/2014/chart" uri="{C3380CC4-5D6E-409C-BE32-E72D297353CC}">
              <c16:uniqueId val="{00000021-DC86-477E-83F2-901387545479}"/>
            </c:ext>
          </c:extLst>
        </c:ser>
        <c:ser>
          <c:idx val="4"/>
          <c:order val="3"/>
          <c:tx>
            <c:strRef>
              <c:f>'1A3 Transport'!$C$38</c:f>
              <c:strCache>
                <c:ptCount val="1"/>
                <c:pt idx="0">
                  <c:v>Motor gasoline</c:v>
                </c:pt>
              </c:strCache>
            </c:strRef>
          </c:tx>
          <c:spPr>
            <a:ln w="28575" cap="rnd">
              <a:solidFill>
                <a:schemeClr val="accent5"/>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Transport'!$F$38:$T$38</c:f>
              <c:numCache>
                <c:formatCode>General</c:formatCode>
                <c:ptCount val="15"/>
                <c:pt idx="0">
                  <c:v>69300</c:v>
                </c:pt>
                <c:pt idx="1">
                  <c:v>69300</c:v>
                </c:pt>
                <c:pt idx="2">
                  <c:v>69300</c:v>
                </c:pt>
                <c:pt idx="3">
                  <c:v>69300</c:v>
                </c:pt>
                <c:pt idx="4">
                  <c:v>69300</c:v>
                </c:pt>
                <c:pt idx="5">
                  <c:v>69300</c:v>
                </c:pt>
                <c:pt idx="6">
                  <c:v>69300</c:v>
                </c:pt>
                <c:pt idx="7">
                  <c:v>69300</c:v>
                </c:pt>
                <c:pt idx="8">
                  <c:v>69300</c:v>
                </c:pt>
                <c:pt idx="9">
                  <c:v>69300</c:v>
                </c:pt>
                <c:pt idx="10">
                  <c:v>69300</c:v>
                </c:pt>
                <c:pt idx="11">
                  <c:v>69300</c:v>
                </c:pt>
                <c:pt idx="12">
                  <c:v>69300</c:v>
                </c:pt>
                <c:pt idx="13">
                  <c:v>69300</c:v>
                </c:pt>
                <c:pt idx="14">
                  <c:v>69300</c:v>
                </c:pt>
              </c:numCache>
            </c:numRef>
          </c:val>
          <c:smooth val="0"/>
          <c:extLst>
            <c:ext xmlns:c16="http://schemas.microsoft.com/office/drawing/2014/chart" uri="{C3380CC4-5D6E-409C-BE32-E72D297353CC}">
              <c16:uniqueId val="{00000023-DC86-477E-83F2-901387545479}"/>
            </c:ext>
          </c:extLst>
        </c:ser>
        <c:ser>
          <c:idx val="5"/>
          <c:order val="4"/>
          <c:tx>
            <c:strRef>
              <c:f>'1A3 Transport'!$C$39</c:f>
              <c:strCache>
                <c:ptCount val="1"/>
                <c:pt idx="0">
                  <c:v>Other kerosene</c:v>
                </c:pt>
              </c:strCache>
            </c:strRef>
          </c:tx>
          <c:spPr>
            <a:ln w="28575" cap="rnd">
              <a:solidFill>
                <a:schemeClr val="accent6"/>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Transport'!$F$39:$T$39</c:f>
              <c:numCache>
                <c:formatCode>General</c:formatCode>
                <c:ptCount val="15"/>
                <c:pt idx="0">
                  <c:v>71900</c:v>
                </c:pt>
                <c:pt idx="1">
                  <c:v>71900</c:v>
                </c:pt>
                <c:pt idx="2">
                  <c:v>71900</c:v>
                </c:pt>
                <c:pt idx="3">
                  <c:v>71900</c:v>
                </c:pt>
                <c:pt idx="4">
                  <c:v>71900</c:v>
                </c:pt>
                <c:pt idx="5">
                  <c:v>71900</c:v>
                </c:pt>
                <c:pt idx="6">
                  <c:v>71900</c:v>
                </c:pt>
                <c:pt idx="7">
                  <c:v>71900</c:v>
                </c:pt>
                <c:pt idx="8">
                  <c:v>71900</c:v>
                </c:pt>
                <c:pt idx="9">
                  <c:v>71900</c:v>
                </c:pt>
                <c:pt idx="10">
                  <c:v>71900</c:v>
                </c:pt>
                <c:pt idx="11">
                  <c:v>71900</c:v>
                </c:pt>
                <c:pt idx="12">
                  <c:v>71900</c:v>
                </c:pt>
                <c:pt idx="13">
                  <c:v>71900</c:v>
                </c:pt>
                <c:pt idx="14">
                  <c:v>71900</c:v>
                </c:pt>
              </c:numCache>
            </c:numRef>
          </c:val>
          <c:smooth val="0"/>
          <c:extLst>
            <c:ext xmlns:c16="http://schemas.microsoft.com/office/drawing/2014/chart" uri="{C3380CC4-5D6E-409C-BE32-E72D297353CC}">
              <c16:uniqueId val="{00000024-DC86-477E-83F2-901387545479}"/>
            </c:ext>
          </c:extLst>
        </c:ser>
        <c:ser>
          <c:idx val="6"/>
          <c:order val="5"/>
          <c:tx>
            <c:strRef>
              <c:f>'1A3 Transport'!$C$40</c:f>
              <c:strCache>
                <c:ptCount val="1"/>
                <c:pt idx="0">
                  <c:v>Gas/Diesel oil</c:v>
                </c:pt>
              </c:strCache>
            </c:strRef>
          </c:tx>
          <c:spPr>
            <a:ln w="28575" cap="rnd">
              <a:solidFill>
                <a:schemeClr val="accent1">
                  <a:lumMod val="6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Transport'!$F$40:$T$40</c:f>
              <c:numCache>
                <c:formatCode>General</c:formatCode>
                <c:ptCount val="15"/>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numCache>
            </c:numRef>
          </c:val>
          <c:smooth val="0"/>
          <c:extLst>
            <c:ext xmlns:c16="http://schemas.microsoft.com/office/drawing/2014/chart" uri="{C3380CC4-5D6E-409C-BE32-E72D297353CC}">
              <c16:uniqueId val="{00000025-DC86-477E-83F2-901387545479}"/>
            </c:ext>
          </c:extLst>
        </c:ser>
        <c:ser>
          <c:idx val="7"/>
          <c:order val="6"/>
          <c:tx>
            <c:strRef>
              <c:f>'1A3 Transport'!$C$42</c:f>
              <c:strCache>
                <c:ptCount val="1"/>
                <c:pt idx="0">
                  <c:v>Residual Fuel Oil (Heavy Fuel Oil)</c:v>
                </c:pt>
              </c:strCache>
            </c:strRef>
          </c:tx>
          <c:spPr>
            <a:ln w="28575" cap="rnd">
              <a:solidFill>
                <a:schemeClr val="accent2">
                  <a:lumMod val="6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Transport'!$F$42:$T$42</c:f>
              <c:numCache>
                <c:formatCode>General</c:formatCode>
                <c:ptCount val="15"/>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numCache>
            </c:numRef>
          </c:val>
          <c:smooth val="0"/>
          <c:extLst>
            <c:ext xmlns:c16="http://schemas.microsoft.com/office/drawing/2014/chart" uri="{C3380CC4-5D6E-409C-BE32-E72D297353CC}">
              <c16:uniqueId val="{00000026-DC86-477E-83F2-901387545479}"/>
            </c:ext>
          </c:extLst>
        </c:ser>
        <c:ser>
          <c:idx val="8"/>
          <c:order val="7"/>
          <c:tx>
            <c:strRef>
              <c:f>'1A3 Transport'!$C$43</c:f>
              <c:strCache>
                <c:ptCount val="1"/>
                <c:pt idx="0">
                  <c:v>LPG</c:v>
                </c:pt>
              </c:strCache>
            </c:strRef>
          </c:tx>
          <c:spPr>
            <a:ln w="28575" cap="rnd">
              <a:solidFill>
                <a:schemeClr val="accent3">
                  <a:lumMod val="6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Transport'!$F$43:$T$43</c:f>
              <c:numCache>
                <c:formatCode>General</c:formatCode>
                <c:ptCount val="15"/>
                <c:pt idx="0">
                  <c:v>63100</c:v>
                </c:pt>
                <c:pt idx="1">
                  <c:v>63100</c:v>
                </c:pt>
                <c:pt idx="2">
                  <c:v>63100</c:v>
                </c:pt>
                <c:pt idx="3">
                  <c:v>63100</c:v>
                </c:pt>
                <c:pt idx="4">
                  <c:v>63100</c:v>
                </c:pt>
                <c:pt idx="5">
                  <c:v>63100</c:v>
                </c:pt>
                <c:pt idx="6">
                  <c:v>63100</c:v>
                </c:pt>
                <c:pt idx="7">
                  <c:v>63100</c:v>
                </c:pt>
                <c:pt idx="8">
                  <c:v>63100</c:v>
                </c:pt>
                <c:pt idx="9">
                  <c:v>63100</c:v>
                </c:pt>
                <c:pt idx="10">
                  <c:v>63100</c:v>
                </c:pt>
                <c:pt idx="11">
                  <c:v>63100</c:v>
                </c:pt>
                <c:pt idx="12">
                  <c:v>63100</c:v>
                </c:pt>
                <c:pt idx="13">
                  <c:v>63100</c:v>
                </c:pt>
                <c:pt idx="14">
                  <c:v>63100</c:v>
                </c:pt>
              </c:numCache>
            </c:numRef>
          </c:val>
          <c:smooth val="0"/>
          <c:extLst>
            <c:ext xmlns:c16="http://schemas.microsoft.com/office/drawing/2014/chart" uri="{C3380CC4-5D6E-409C-BE32-E72D297353CC}">
              <c16:uniqueId val="{00000027-DC86-477E-83F2-901387545479}"/>
            </c:ext>
          </c:extLst>
        </c:ser>
        <c:ser>
          <c:idx val="10"/>
          <c:order val="8"/>
          <c:tx>
            <c:strRef>
              <c:f>'1A3 Transport'!$C$45</c:f>
              <c:strCache>
                <c:ptCount val="1"/>
                <c:pt idx="0">
                  <c:v>Gas/Diesel oil</c:v>
                </c:pt>
              </c:strCache>
            </c:strRef>
          </c:tx>
          <c:spPr>
            <a:ln w="28575" cap="rnd">
              <a:solidFill>
                <a:schemeClr val="accent5">
                  <a:lumMod val="6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Transport'!$F$45:$T$45</c:f>
              <c:numCache>
                <c:formatCode>General</c:formatCode>
                <c:ptCount val="15"/>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numCache>
            </c:numRef>
          </c:val>
          <c:smooth val="0"/>
          <c:extLst>
            <c:ext xmlns:c16="http://schemas.microsoft.com/office/drawing/2014/chart" uri="{C3380CC4-5D6E-409C-BE32-E72D297353CC}">
              <c16:uniqueId val="{00000029-DC86-477E-83F2-901387545479}"/>
            </c:ext>
          </c:extLst>
        </c:ser>
        <c:ser>
          <c:idx val="13"/>
          <c:order val="9"/>
          <c:tx>
            <c:strRef>
              <c:f>'1A3 Transport'!$C$53</c:f>
              <c:strCache>
                <c:ptCount val="1"/>
                <c:pt idx="0">
                  <c:v>Jet kerosene</c:v>
                </c:pt>
              </c:strCache>
            </c:strRef>
          </c:tx>
          <c:spPr>
            <a:ln w="28575" cap="rnd">
              <a:solidFill>
                <a:schemeClr val="accent2">
                  <a:lumMod val="80000"/>
                  <a:lumOff val="2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Transport'!$F$53:$T$53</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2C-DC86-477E-83F2-901387545479}"/>
            </c:ext>
          </c:extLst>
        </c:ser>
        <c:ser>
          <c:idx val="14"/>
          <c:order val="10"/>
          <c:tx>
            <c:strRef>
              <c:f>'1A3 Transport'!$C$54</c:f>
              <c:strCache>
                <c:ptCount val="1"/>
                <c:pt idx="0">
                  <c:v>Aviation gasoline</c:v>
                </c:pt>
              </c:strCache>
            </c:strRef>
          </c:tx>
          <c:spPr>
            <a:ln w="28575" cap="rnd">
              <a:solidFill>
                <a:schemeClr val="accent3">
                  <a:lumMod val="80000"/>
                  <a:lumOff val="2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Transport'!$F$54:$T$54</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2D-DC86-477E-83F2-901387545479}"/>
            </c:ext>
          </c:extLst>
        </c:ser>
        <c:ser>
          <c:idx val="15"/>
          <c:order val="11"/>
          <c:tx>
            <c:strRef>
              <c:f>'1A3 Transport'!$C$55</c:f>
              <c:strCache>
                <c:ptCount val="1"/>
                <c:pt idx="0">
                  <c:v>Jet kerosene</c:v>
                </c:pt>
              </c:strCache>
            </c:strRef>
          </c:tx>
          <c:spPr>
            <a:ln w="28575" cap="rnd">
              <a:solidFill>
                <a:schemeClr val="accent4">
                  <a:lumMod val="80000"/>
                  <a:lumOff val="2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Transport'!$F$55:$T$55</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2E-DC86-477E-83F2-901387545479}"/>
            </c:ext>
          </c:extLst>
        </c:ser>
        <c:ser>
          <c:idx val="17"/>
          <c:order val="12"/>
          <c:tx>
            <c:strRef>
              <c:f>'1A3 Transport'!$C$57</c:f>
              <c:strCache>
                <c:ptCount val="1"/>
                <c:pt idx="0">
                  <c:v>Motor gasoline</c:v>
                </c:pt>
              </c:strCache>
            </c:strRef>
          </c:tx>
          <c:spPr>
            <a:ln w="28575" cap="rnd">
              <a:solidFill>
                <a:schemeClr val="accent6">
                  <a:lumMod val="80000"/>
                  <a:lumOff val="2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Transport'!$F$57:$T$57</c:f>
              <c:numCache>
                <c:formatCode>General</c:formatCode>
                <c:ptCount val="15"/>
                <c:pt idx="0">
                  <c:v>33</c:v>
                </c:pt>
                <c:pt idx="1">
                  <c:v>33</c:v>
                </c:pt>
                <c:pt idx="2">
                  <c:v>33</c:v>
                </c:pt>
                <c:pt idx="3">
                  <c:v>33</c:v>
                </c:pt>
                <c:pt idx="4">
                  <c:v>33</c:v>
                </c:pt>
                <c:pt idx="5">
                  <c:v>33</c:v>
                </c:pt>
                <c:pt idx="6">
                  <c:v>33</c:v>
                </c:pt>
                <c:pt idx="7">
                  <c:v>33</c:v>
                </c:pt>
                <c:pt idx="8">
                  <c:v>33</c:v>
                </c:pt>
                <c:pt idx="9">
                  <c:v>33</c:v>
                </c:pt>
                <c:pt idx="10">
                  <c:v>33</c:v>
                </c:pt>
                <c:pt idx="11">
                  <c:v>33</c:v>
                </c:pt>
                <c:pt idx="12">
                  <c:v>33</c:v>
                </c:pt>
                <c:pt idx="13">
                  <c:v>33</c:v>
                </c:pt>
                <c:pt idx="14">
                  <c:v>33</c:v>
                </c:pt>
              </c:numCache>
            </c:numRef>
          </c:val>
          <c:smooth val="0"/>
          <c:extLst>
            <c:ext xmlns:c16="http://schemas.microsoft.com/office/drawing/2014/chart" uri="{C3380CC4-5D6E-409C-BE32-E72D297353CC}">
              <c16:uniqueId val="{00000030-DC86-477E-83F2-901387545479}"/>
            </c:ext>
          </c:extLst>
        </c:ser>
        <c:ser>
          <c:idx val="18"/>
          <c:order val="13"/>
          <c:tx>
            <c:strRef>
              <c:f>'1A3 Transport'!$C$58</c:f>
              <c:strCache>
                <c:ptCount val="1"/>
                <c:pt idx="0">
                  <c:v>Other kerosene</c:v>
                </c:pt>
              </c:strCache>
            </c:strRef>
          </c:tx>
          <c:spPr>
            <a:ln w="28575" cap="rnd">
              <a:solidFill>
                <a:schemeClr val="accent1">
                  <a:lumMod val="8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Transport'!$F$58:$T$58</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1-DC86-477E-83F2-901387545479}"/>
            </c:ext>
          </c:extLst>
        </c:ser>
        <c:ser>
          <c:idx val="19"/>
          <c:order val="14"/>
          <c:tx>
            <c:strRef>
              <c:f>'1A3 Transport'!$C$59</c:f>
              <c:strCache>
                <c:ptCount val="1"/>
                <c:pt idx="0">
                  <c:v>Gas/Diesel oil</c:v>
                </c:pt>
              </c:strCache>
            </c:strRef>
          </c:tx>
          <c:spPr>
            <a:ln w="28575" cap="rnd">
              <a:solidFill>
                <a:schemeClr val="accent2">
                  <a:lumMod val="8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Transport'!$F$59:$T$59</c:f>
              <c:numCache>
                <c:formatCode>General</c:formatCode>
                <c:ptCount val="15"/>
                <c:pt idx="0">
                  <c:v>3.9</c:v>
                </c:pt>
                <c:pt idx="1">
                  <c:v>3.9</c:v>
                </c:pt>
                <c:pt idx="2">
                  <c:v>3.9</c:v>
                </c:pt>
                <c:pt idx="3">
                  <c:v>3.9</c:v>
                </c:pt>
                <c:pt idx="4">
                  <c:v>3.9</c:v>
                </c:pt>
                <c:pt idx="5">
                  <c:v>3.9</c:v>
                </c:pt>
                <c:pt idx="6">
                  <c:v>3.9</c:v>
                </c:pt>
                <c:pt idx="7">
                  <c:v>3.9</c:v>
                </c:pt>
                <c:pt idx="8">
                  <c:v>3.9</c:v>
                </c:pt>
                <c:pt idx="9">
                  <c:v>3.9</c:v>
                </c:pt>
                <c:pt idx="10">
                  <c:v>3.9</c:v>
                </c:pt>
                <c:pt idx="11">
                  <c:v>3.9</c:v>
                </c:pt>
                <c:pt idx="12">
                  <c:v>3.9</c:v>
                </c:pt>
                <c:pt idx="13">
                  <c:v>3.9</c:v>
                </c:pt>
                <c:pt idx="14">
                  <c:v>3.9</c:v>
                </c:pt>
              </c:numCache>
            </c:numRef>
          </c:val>
          <c:smooth val="0"/>
          <c:extLst>
            <c:ext xmlns:c16="http://schemas.microsoft.com/office/drawing/2014/chart" uri="{C3380CC4-5D6E-409C-BE32-E72D297353CC}">
              <c16:uniqueId val="{00000032-DC86-477E-83F2-901387545479}"/>
            </c:ext>
          </c:extLst>
        </c:ser>
        <c:ser>
          <c:idx val="20"/>
          <c:order val="15"/>
          <c:tx>
            <c:strRef>
              <c:f>'1A3 Transport'!$C$61</c:f>
              <c:strCache>
                <c:ptCount val="1"/>
                <c:pt idx="0">
                  <c:v>Residual Fuel Oil (Heavy Fuel Oil)</c:v>
                </c:pt>
              </c:strCache>
            </c:strRef>
          </c:tx>
          <c:spPr>
            <a:ln w="28575" cap="rnd">
              <a:solidFill>
                <a:schemeClr val="accent3">
                  <a:lumMod val="8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Transport'!$F$61:$T$61</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3-DC86-477E-83F2-901387545479}"/>
            </c:ext>
          </c:extLst>
        </c:ser>
        <c:ser>
          <c:idx val="21"/>
          <c:order val="16"/>
          <c:tx>
            <c:strRef>
              <c:f>'1A3 Transport'!$C$62</c:f>
              <c:strCache>
                <c:ptCount val="1"/>
                <c:pt idx="0">
                  <c:v>LPG</c:v>
                </c:pt>
              </c:strCache>
            </c:strRef>
          </c:tx>
          <c:spPr>
            <a:ln w="28575" cap="rnd">
              <a:solidFill>
                <a:schemeClr val="accent4">
                  <a:lumMod val="8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Transport'!$F$62:$T$62</c:f>
              <c:numCache>
                <c:formatCode>General</c:formatCode>
                <c:ptCount val="15"/>
                <c:pt idx="0">
                  <c:v>62</c:v>
                </c:pt>
                <c:pt idx="1">
                  <c:v>62</c:v>
                </c:pt>
                <c:pt idx="2">
                  <c:v>62</c:v>
                </c:pt>
                <c:pt idx="3">
                  <c:v>62</c:v>
                </c:pt>
                <c:pt idx="4">
                  <c:v>62</c:v>
                </c:pt>
                <c:pt idx="5">
                  <c:v>62</c:v>
                </c:pt>
                <c:pt idx="6">
                  <c:v>62</c:v>
                </c:pt>
                <c:pt idx="7">
                  <c:v>62</c:v>
                </c:pt>
                <c:pt idx="8">
                  <c:v>62</c:v>
                </c:pt>
                <c:pt idx="9">
                  <c:v>62</c:v>
                </c:pt>
                <c:pt idx="10">
                  <c:v>62</c:v>
                </c:pt>
                <c:pt idx="11">
                  <c:v>62</c:v>
                </c:pt>
                <c:pt idx="12">
                  <c:v>62</c:v>
                </c:pt>
                <c:pt idx="13">
                  <c:v>62</c:v>
                </c:pt>
                <c:pt idx="14">
                  <c:v>62</c:v>
                </c:pt>
              </c:numCache>
            </c:numRef>
          </c:val>
          <c:smooth val="0"/>
          <c:extLst>
            <c:ext xmlns:c16="http://schemas.microsoft.com/office/drawing/2014/chart" uri="{C3380CC4-5D6E-409C-BE32-E72D297353CC}">
              <c16:uniqueId val="{00000034-DC86-477E-83F2-901387545479}"/>
            </c:ext>
          </c:extLst>
        </c:ser>
        <c:ser>
          <c:idx val="23"/>
          <c:order val="17"/>
          <c:tx>
            <c:strRef>
              <c:f>'1A3 Transport'!$C$64</c:f>
              <c:strCache>
                <c:ptCount val="1"/>
                <c:pt idx="0">
                  <c:v>Gas/Diesel oil</c:v>
                </c:pt>
              </c:strCache>
            </c:strRef>
          </c:tx>
          <c:spPr>
            <a:ln w="28575" cap="rnd">
              <a:solidFill>
                <a:schemeClr val="accent6">
                  <a:lumMod val="8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Transport'!$F$64:$T$64</c:f>
              <c:numCache>
                <c:formatCode>General</c:formatCode>
                <c:ptCount val="15"/>
                <c:pt idx="0">
                  <c:v>4.1500000000000004</c:v>
                </c:pt>
                <c:pt idx="1">
                  <c:v>4.1500000000000004</c:v>
                </c:pt>
                <c:pt idx="2">
                  <c:v>4.1500000000000004</c:v>
                </c:pt>
                <c:pt idx="3">
                  <c:v>4.1500000000000004</c:v>
                </c:pt>
                <c:pt idx="4">
                  <c:v>4.1500000000000004</c:v>
                </c:pt>
                <c:pt idx="5">
                  <c:v>4.1500000000000004</c:v>
                </c:pt>
                <c:pt idx="6">
                  <c:v>4.1500000000000004</c:v>
                </c:pt>
                <c:pt idx="7">
                  <c:v>4.1500000000000004</c:v>
                </c:pt>
                <c:pt idx="8">
                  <c:v>4.1500000000000004</c:v>
                </c:pt>
                <c:pt idx="9">
                  <c:v>4.1500000000000004</c:v>
                </c:pt>
                <c:pt idx="10">
                  <c:v>4.1500000000000004</c:v>
                </c:pt>
                <c:pt idx="11">
                  <c:v>4.1500000000000004</c:v>
                </c:pt>
                <c:pt idx="12">
                  <c:v>4.1500000000000004</c:v>
                </c:pt>
                <c:pt idx="13">
                  <c:v>4.1500000000000004</c:v>
                </c:pt>
                <c:pt idx="14">
                  <c:v>4.1500000000000004</c:v>
                </c:pt>
              </c:numCache>
            </c:numRef>
          </c:val>
          <c:smooth val="0"/>
          <c:extLst>
            <c:ext xmlns:c16="http://schemas.microsoft.com/office/drawing/2014/chart" uri="{C3380CC4-5D6E-409C-BE32-E72D297353CC}">
              <c16:uniqueId val="{00000036-DC86-477E-83F2-901387545479}"/>
            </c:ext>
          </c:extLst>
        </c:ser>
        <c:ser>
          <c:idx val="26"/>
          <c:order val="18"/>
          <c:tx>
            <c:strRef>
              <c:f>'1A3 Transport'!$C$72</c:f>
              <c:strCache>
                <c:ptCount val="1"/>
                <c:pt idx="0">
                  <c:v>Jet kerosene</c:v>
                </c:pt>
              </c:strCache>
            </c:strRef>
          </c:tx>
          <c:spPr>
            <a:ln w="28575" cap="rnd">
              <a:solidFill>
                <a:schemeClr val="accent3">
                  <a:lumMod val="60000"/>
                  <a:lumOff val="4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Transport'!$F$72:$T$72</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39-DC86-477E-83F2-901387545479}"/>
            </c:ext>
          </c:extLst>
        </c:ser>
        <c:ser>
          <c:idx val="27"/>
          <c:order val="19"/>
          <c:tx>
            <c:strRef>
              <c:f>'1A3 Transport'!$C$73</c:f>
              <c:strCache>
                <c:ptCount val="1"/>
                <c:pt idx="0">
                  <c:v>Aviation gasoline</c:v>
                </c:pt>
              </c:strCache>
            </c:strRef>
          </c:tx>
          <c:spPr>
            <a:ln w="28575" cap="rnd">
              <a:solidFill>
                <a:schemeClr val="accent4">
                  <a:lumMod val="60000"/>
                  <a:lumOff val="4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Transport'!$F$73:$T$73</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3A-DC86-477E-83F2-901387545479}"/>
            </c:ext>
          </c:extLst>
        </c:ser>
        <c:ser>
          <c:idx val="28"/>
          <c:order val="20"/>
          <c:tx>
            <c:strRef>
              <c:f>'1A3 Transport'!$C$74</c:f>
              <c:strCache>
                <c:ptCount val="1"/>
                <c:pt idx="0">
                  <c:v>Jet kerosene</c:v>
                </c:pt>
              </c:strCache>
            </c:strRef>
          </c:tx>
          <c:spPr>
            <a:ln w="28575" cap="rnd">
              <a:solidFill>
                <a:schemeClr val="accent5">
                  <a:lumMod val="60000"/>
                  <a:lumOff val="4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Transport'!$F$74:$T$74</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3B-DC86-477E-83F2-901387545479}"/>
            </c:ext>
          </c:extLst>
        </c:ser>
        <c:ser>
          <c:idx val="30"/>
          <c:order val="21"/>
          <c:tx>
            <c:strRef>
              <c:f>'1A3 Transport'!$C$76</c:f>
              <c:strCache>
                <c:ptCount val="1"/>
                <c:pt idx="0">
                  <c:v>Motor gasoline</c:v>
                </c:pt>
              </c:strCache>
            </c:strRef>
          </c:tx>
          <c:spPr>
            <a:ln w="28575" cap="rnd">
              <a:solidFill>
                <a:schemeClr val="accent1">
                  <a:lumMod val="5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Transport'!$F$76:$T$76</c:f>
              <c:numCache>
                <c:formatCode>General</c:formatCode>
                <c:ptCount val="15"/>
                <c:pt idx="0">
                  <c:v>3.2</c:v>
                </c:pt>
                <c:pt idx="1">
                  <c:v>3.2</c:v>
                </c:pt>
                <c:pt idx="2">
                  <c:v>3.2</c:v>
                </c:pt>
                <c:pt idx="3">
                  <c:v>3.2</c:v>
                </c:pt>
                <c:pt idx="4">
                  <c:v>3.2</c:v>
                </c:pt>
                <c:pt idx="5">
                  <c:v>3.2</c:v>
                </c:pt>
                <c:pt idx="6">
                  <c:v>3.2</c:v>
                </c:pt>
                <c:pt idx="7">
                  <c:v>3.2</c:v>
                </c:pt>
                <c:pt idx="8">
                  <c:v>3.2</c:v>
                </c:pt>
                <c:pt idx="9">
                  <c:v>3.2</c:v>
                </c:pt>
                <c:pt idx="10">
                  <c:v>3.2</c:v>
                </c:pt>
                <c:pt idx="11">
                  <c:v>3.2</c:v>
                </c:pt>
                <c:pt idx="12">
                  <c:v>3.2</c:v>
                </c:pt>
                <c:pt idx="13">
                  <c:v>3.2</c:v>
                </c:pt>
                <c:pt idx="14">
                  <c:v>3.2</c:v>
                </c:pt>
              </c:numCache>
            </c:numRef>
          </c:val>
          <c:smooth val="0"/>
          <c:extLst>
            <c:ext xmlns:c16="http://schemas.microsoft.com/office/drawing/2014/chart" uri="{C3380CC4-5D6E-409C-BE32-E72D297353CC}">
              <c16:uniqueId val="{0000003D-DC86-477E-83F2-901387545479}"/>
            </c:ext>
          </c:extLst>
        </c:ser>
        <c:ser>
          <c:idx val="31"/>
          <c:order val="22"/>
          <c:tx>
            <c:strRef>
              <c:f>'1A3 Transport'!$C$77</c:f>
              <c:strCache>
                <c:ptCount val="1"/>
                <c:pt idx="0">
                  <c:v>Other kerosene</c:v>
                </c:pt>
              </c:strCache>
            </c:strRef>
          </c:tx>
          <c:spPr>
            <a:ln w="28575" cap="rnd">
              <a:solidFill>
                <a:schemeClr val="accent2">
                  <a:lumMod val="5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Transport'!$F$77:$T$77</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3E-DC86-477E-83F2-901387545479}"/>
            </c:ext>
          </c:extLst>
        </c:ser>
        <c:ser>
          <c:idx val="32"/>
          <c:order val="23"/>
          <c:tx>
            <c:strRef>
              <c:f>'1A3 Transport'!$C$78</c:f>
              <c:strCache>
                <c:ptCount val="1"/>
                <c:pt idx="0">
                  <c:v>Gas/Diesel oil</c:v>
                </c:pt>
              </c:strCache>
            </c:strRef>
          </c:tx>
          <c:spPr>
            <a:ln w="28575" cap="rnd">
              <a:solidFill>
                <a:schemeClr val="accent3">
                  <a:lumMod val="5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Transport'!$F$78:$T$78</c:f>
              <c:numCache>
                <c:formatCode>General</c:formatCode>
                <c:ptCount val="15"/>
                <c:pt idx="0">
                  <c:v>3.9</c:v>
                </c:pt>
                <c:pt idx="1">
                  <c:v>3.9</c:v>
                </c:pt>
                <c:pt idx="2">
                  <c:v>3.9</c:v>
                </c:pt>
                <c:pt idx="3">
                  <c:v>3.9</c:v>
                </c:pt>
                <c:pt idx="4">
                  <c:v>3.9</c:v>
                </c:pt>
                <c:pt idx="5">
                  <c:v>3.9</c:v>
                </c:pt>
                <c:pt idx="6">
                  <c:v>3.9</c:v>
                </c:pt>
                <c:pt idx="7">
                  <c:v>3.9</c:v>
                </c:pt>
                <c:pt idx="8">
                  <c:v>3.9</c:v>
                </c:pt>
                <c:pt idx="9">
                  <c:v>3.9</c:v>
                </c:pt>
                <c:pt idx="10">
                  <c:v>3.9</c:v>
                </c:pt>
                <c:pt idx="11">
                  <c:v>3.9</c:v>
                </c:pt>
                <c:pt idx="12">
                  <c:v>3.9</c:v>
                </c:pt>
                <c:pt idx="13">
                  <c:v>3.9</c:v>
                </c:pt>
                <c:pt idx="14">
                  <c:v>3.9</c:v>
                </c:pt>
              </c:numCache>
            </c:numRef>
          </c:val>
          <c:smooth val="0"/>
          <c:extLst>
            <c:ext xmlns:c16="http://schemas.microsoft.com/office/drawing/2014/chart" uri="{C3380CC4-5D6E-409C-BE32-E72D297353CC}">
              <c16:uniqueId val="{0000003F-DC86-477E-83F2-901387545479}"/>
            </c:ext>
          </c:extLst>
        </c:ser>
        <c:ser>
          <c:idx val="33"/>
          <c:order val="24"/>
          <c:tx>
            <c:strRef>
              <c:f>'1A3 Transport'!$C$80</c:f>
              <c:strCache>
                <c:ptCount val="1"/>
                <c:pt idx="0">
                  <c:v>Residual Fuel Oil (Heavy Fuel Oil)</c:v>
                </c:pt>
              </c:strCache>
            </c:strRef>
          </c:tx>
          <c:spPr>
            <a:ln w="28575" cap="rnd">
              <a:solidFill>
                <a:schemeClr val="accent4">
                  <a:lumMod val="5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Transport'!$F$80:$T$80</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40-DC86-477E-83F2-901387545479}"/>
            </c:ext>
          </c:extLst>
        </c:ser>
        <c:ser>
          <c:idx val="34"/>
          <c:order val="25"/>
          <c:tx>
            <c:strRef>
              <c:f>'1A3 Transport'!$C$81</c:f>
              <c:strCache>
                <c:ptCount val="1"/>
                <c:pt idx="0">
                  <c:v>LPG</c:v>
                </c:pt>
              </c:strCache>
            </c:strRef>
          </c:tx>
          <c:spPr>
            <a:ln w="28575" cap="rnd">
              <a:solidFill>
                <a:schemeClr val="accent5">
                  <a:lumMod val="5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Transport'!$F$81:$T$81</c:f>
              <c:numCache>
                <c:formatCode>General</c:formatCode>
                <c:ptCount val="15"/>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numCache>
            </c:numRef>
          </c:val>
          <c:smooth val="0"/>
          <c:extLst>
            <c:ext xmlns:c16="http://schemas.microsoft.com/office/drawing/2014/chart" uri="{C3380CC4-5D6E-409C-BE32-E72D297353CC}">
              <c16:uniqueId val="{00000041-DC86-477E-83F2-901387545479}"/>
            </c:ext>
          </c:extLst>
        </c:ser>
        <c:ser>
          <c:idx val="36"/>
          <c:order val="26"/>
          <c:tx>
            <c:strRef>
              <c:f>'1A3 Transport'!$C$83</c:f>
              <c:strCache>
                <c:ptCount val="1"/>
                <c:pt idx="0">
                  <c:v>Gas/Diesel oil</c:v>
                </c:pt>
              </c:strCache>
            </c:strRef>
          </c:tx>
          <c:spPr>
            <a:ln w="28575" cap="rnd">
              <a:solidFill>
                <a:schemeClr val="accent1">
                  <a:lumMod val="70000"/>
                  <a:lumOff val="30000"/>
                </a:schemeClr>
              </a:solidFill>
              <a:round/>
            </a:ln>
            <a:effectLst/>
          </c:spPr>
          <c:marker>
            <c:symbol val="none"/>
          </c:marker>
          <c:cat>
            <c:numRef>
              <c:f>'1A3 Transport'!$F$12:$T$12</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'1A3 Transport'!$F$83:$T$83</c:f>
              <c:numCache>
                <c:formatCode>General</c:formatCode>
                <c:ptCount val="15"/>
                <c:pt idx="0">
                  <c:v>28.6</c:v>
                </c:pt>
                <c:pt idx="1">
                  <c:v>28.6</c:v>
                </c:pt>
                <c:pt idx="2">
                  <c:v>28.6</c:v>
                </c:pt>
                <c:pt idx="3">
                  <c:v>28.6</c:v>
                </c:pt>
                <c:pt idx="4">
                  <c:v>28.6</c:v>
                </c:pt>
                <c:pt idx="5">
                  <c:v>28.6</c:v>
                </c:pt>
                <c:pt idx="6">
                  <c:v>28.6</c:v>
                </c:pt>
                <c:pt idx="7">
                  <c:v>28.6</c:v>
                </c:pt>
                <c:pt idx="8">
                  <c:v>28.6</c:v>
                </c:pt>
                <c:pt idx="9">
                  <c:v>28.6</c:v>
                </c:pt>
                <c:pt idx="10">
                  <c:v>28.6</c:v>
                </c:pt>
                <c:pt idx="11">
                  <c:v>28.6</c:v>
                </c:pt>
                <c:pt idx="12">
                  <c:v>28.6</c:v>
                </c:pt>
                <c:pt idx="13">
                  <c:v>28.6</c:v>
                </c:pt>
                <c:pt idx="14">
                  <c:v>28.6</c:v>
                </c:pt>
              </c:numCache>
            </c:numRef>
          </c:val>
          <c:smooth val="0"/>
          <c:extLst>
            <c:ext xmlns:c16="http://schemas.microsoft.com/office/drawing/2014/chart" uri="{C3380CC4-5D6E-409C-BE32-E72D297353CC}">
              <c16:uniqueId val="{00000043-DC86-477E-83F2-901387545479}"/>
            </c:ext>
          </c:extLst>
        </c:ser>
        <c:dLbls>
          <c:showLegendKey val="0"/>
          <c:showVal val="0"/>
          <c:showCatName val="0"/>
          <c:showSerName val="0"/>
          <c:showPercent val="0"/>
          <c:showBubbleSize val="0"/>
        </c:dLbls>
        <c:smooth val="0"/>
        <c:axId val="411064928"/>
        <c:axId val="432025600"/>
      </c:lineChart>
      <c:catAx>
        <c:axId val="4110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5600"/>
        <c:crosses val="autoZero"/>
        <c:auto val="1"/>
        <c:lblAlgn val="ctr"/>
        <c:lblOffset val="100"/>
        <c:noMultiLvlLbl val="0"/>
      </c:catAx>
      <c:valAx>
        <c:axId val="43202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64928"/>
        <c:crosses val="autoZero"/>
        <c:crossBetween val="between"/>
      </c:valAx>
      <c:spPr>
        <a:noFill/>
        <a:ln>
          <a:noFill/>
        </a:ln>
        <a:effectLst/>
      </c:spPr>
    </c:plotArea>
    <c:legend>
      <c:legendPos val="r"/>
      <c:layout>
        <c:manualLayout>
          <c:xMode val="edge"/>
          <c:yMode val="edge"/>
          <c:x val="0.55614448015683637"/>
          <c:y val="3.6383449966902716E-2"/>
          <c:w val="0.4438554653706967"/>
          <c:h val="0.90743907969300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'1A3 Transport'!$C$110</c:f>
              <c:strCache>
                <c:ptCount val="1"/>
                <c:pt idx="0">
                  <c:v>Total CO2 emissions</c:v>
                </c:pt>
              </c:strCache>
            </c:strRef>
          </c:tx>
          <c:spPr>
            <a:ln w="28575" cap="rnd">
              <a:solidFill>
                <a:schemeClr val="accent1"/>
              </a:solidFill>
              <a:round/>
            </a:ln>
            <a:effectLst/>
          </c:spPr>
          <c:marker>
            <c:symbol val="none"/>
          </c:marker>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Transport'!$F$110:$W$110</c:f>
              <c:numCache>
                <c:formatCode>General</c:formatCode>
                <c:ptCount val="18"/>
                <c:pt idx="0">
                  <c:v>38161.511909009518</c:v>
                </c:pt>
                <c:pt idx="1">
                  <c:v>38869.214730175809</c:v>
                </c:pt>
                <c:pt idx="2">
                  <c:v>41129.21004073909</c:v>
                </c:pt>
                <c:pt idx="3">
                  <c:v>43101.060200590546</c:v>
                </c:pt>
                <c:pt idx="4">
                  <c:v>46496.71819979835</c:v>
                </c:pt>
                <c:pt idx="5">
                  <c:v>50548.335734072702</c:v>
                </c:pt>
                <c:pt idx="6">
                  <c:v>54573.33331432446</c:v>
                </c:pt>
                <c:pt idx="7">
                  <c:v>59140.908002710115</c:v>
                </c:pt>
                <c:pt idx="8">
                  <c:v>62316.422756516906</c:v>
                </c:pt>
                <c:pt idx="9">
                  <c:v>60266.58647870073</c:v>
                </c:pt>
                <c:pt idx="10">
                  <c:v>63163.946213196075</c:v>
                </c:pt>
                <c:pt idx="11">
                  <c:v>66113.946054211512</c:v>
                </c:pt>
                <c:pt idx="12">
                  <c:v>68090.380356576235</c:v>
                </c:pt>
                <c:pt idx="13">
                  <c:v>71015.793900002027</c:v>
                </c:pt>
                <c:pt idx="14">
                  <c:v>73133.766314216075</c:v>
                </c:pt>
                <c:pt idx="15">
                  <c:v>74447.181559318502</c:v>
                </c:pt>
                <c:pt idx="16">
                  <c:v>74867.079608689644</c:v>
                </c:pt>
                <c:pt idx="17">
                  <c:v>76476.105620778369</c:v>
                </c:pt>
              </c:numCache>
            </c:numRef>
          </c:val>
          <c:smooth val="0"/>
          <c:extLst>
            <c:ext xmlns:c16="http://schemas.microsoft.com/office/drawing/2014/chart" uri="{C3380CC4-5D6E-409C-BE32-E72D297353CC}">
              <c16:uniqueId val="{00000000-E089-4720-8F6D-488E0E01D8CB}"/>
            </c:ext>
          </c:extLst>
        </c:ser>
        <c:ser>
          <c:idx val="1"/>
          <c:order val="1"/>
          <c:tx>
            <c:strRef>
              <c:f>'1A3 Transport'!$C$130</c:f>
              <c:strCache>
                <c:ptCount val="1"/>
                <c:pt idx="0">
                  <c:v>Total CH4 Emissions</c:v>
                </c:pt>
              </c:strCache>
            </c:strRef>
          </c:tx>
          <c:spPr>
            <a:ln w="28575" cap="rnd">
              <a:solidFill>
                <a:schemeClr val="accent2"/>
              </a:solidFill>
              <a:round/>
            </a:ln>
            <a:effectLst/>
          </c:spPr>
          <c:marker>
            <c:symbol val="none"/>
          </c:marker>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Transport'!$F$130:$W$130</c:f>
              <c:numCache>
                <c:formatCode>General</c:formatCode>
                <c:ptCount val="18"/>
                <c:pt idx="0">
                  <c:v>220.9719303710437</c:v>
                </c:pt>
                <c:pt idx="1">
                  <c:v>232.44844193431268</c:v>
                </c:pt>
                <c:pt idx="2">
                  <c:v>247.86019502937998</c:v>
                </c:pt>
                <c:pt idx="3">
                  <c:v>259.31443261770858</c:v>
                </c:pt>
                <c:pt idx="4">
                  <c:v>277.78540170268076</c:v>
                </c:pt>
                <c:pt idx="5">
                  <c:v>299.60670074582288</c:v>
                </c:pt>
                <c:pt idx="6">
                  <c:v>322.87003503161895</c:v>
                </c:pt>
                <c:pt idx="7">
                  <c:v>343.23631340365182</c:v>
                </c:pt>
                <c:pt idx="8">
                  <c:v>355.16198759841825</c:v>
                </c:pt>
                <c:pt idx="9">
                  <c:v>341.1098960522408</c:v>
                </c:pt>
                <c:pt idx="10">
                  <c:v>351.74441354680653</c:v>
                </c:pt>
                <c:pt idx="11">
                  <c:v>366.86826352771271</c:v>
                </c:pt>
                <c:pt idx="12">
                  <c:v>376.31746377958223</c:v>
                </c:pt>
                <c:pt idx="13">
                  <c:v>387.8163987113399</c:v>
                </c:pt>
                <c:pt idx="14">
                  <c:v>395.78912357267671</c:v>
                </c:pt>
                <c:pt idx="15">
                  <c:v>399.7645414145365</c:v>
                </c:pt>
                <c:pt idx="16">
                  <c:v>399.64123232381468</c:v>
                </c:pt>
                <c:pt idx="17">
                  <c:v>405.15402562980756</c:v>
                </c:pt>
              </c:numCache>
            </c:numRef>
          </c:val>
          <c:smooth val="0"/>
          <c:extLst>
            <c:ext xmlns:c16="http://schemas.microsoft.com/office/drawing/2014/chart" uri="{C3380CC4-5D6E-409C-BE32-E72D297353CC}">
              <c16:uniqueId val="{00000001-E089-4720-8F6D-488E0E01D8CB}"/>
            </c:ext>
          </c:extLst>
        </c:ser>
        <c:ser>
          <c:idx val="2"/>
          <c:order val="2"/>
          <c:tx>
            <c:strRef>
              <c:f>'1A3 Transport'!$C$150</c:f>
              <c:strCache>
                <c:ptCount val="1"/>
                <c:pt idx="0">
                  <c:v>Total N2O emissions</c:v>
                </c:pt>
              </c:strCache>
            </c:strRef>
          </c:tx>
          <c:spPr>
            <a:ln w="28575" cap="rnd">
              <a:solidFill>
                <a:schemeClr val="accent3"/>
              </a:solidFill>
              <a:round/>
            </a:ln>
            <a:effectLst/>
          </c:spPr>
          <c:marker>
            <c:symbol val="none"/>
          </c:marker>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Transport'!$F$150:$W$150</c:f>
              <c:numCache>
                <c:formatCode>General</c:formatCode>
                <c:ptCount val="18"/>
                <c:pt idx="0">
                  <c:v>595.52045349418324</c:v>
                </c:pt>
                <c:pt idx="1">
                  <c:v>604.98940327547359</c:v>
                </c:pt>
                <c:pt idx="2">
                  <c:v>637.06351995884825</c:v>
                </c:pt>
                <c:pt idx="3">
                  <c:v>661.20915624758243</c:v>
                </c:pt>
                <c:pt idx="4">
                  <c:v>711.12694077763115</c:v>
                </c:pt>
                <c:pt idx="5">
                  <c:v>768.90527032361763</c:v>
                </c:pt>
                <c:pt idx="6">
                  <c:v>828.8759693729728</c:v>
                </c:pt>
                <c:pt idx="7">
                  <c:v>895.63023508192305</c:v>
                </c:pt>
                <c:pt idx="8">
                  <c:v>935.20802332337087</c:v>
                </c:pt>
                <c:pt idx="9">
                  <c:v>907.70645230001185</c:v>
                </c:pt>
                <c:pt idx="10">
                  <c:v>943.82860816171353</c:v>
                </c:pt>
                <c:pt idx="11">
                  <c:v>991.84955863155142</c:v>
                </c:pt>
                <c:pt idx="12">
                  <c:v>1023.4501627309089</c:v>
                </c:pt>
                <c:pt idx="13">
                  <c:v>1062.1360510287097</c:v>
                </c:pt>
                <c:pt idx="14">
                  <c:v>1101.7741163428736</c:v>
                </c:pt>
                <c:pt idx="15">
                  <c:v>1118.2323785009903</c:v>
                </c:pt>
                <c:pt idx="16">
                  <c:v>1113.3094704944101</c:v>
                </c:pt>
                <c:pt idx="17">
                  <c:v>1135.2968457495419</c:v>
                </c:pt>
              </c:numCache>
            </c:numRef>
          </c:val>
          <c:smooth val="0"/>
          <c:extLst>
            <c:ext xmlns:c16="http://schemas.microsoft.com/office/drawing/2014/chart" uri="{C3380CC4-5D6E-409C-BE32-E72D297353CC}">
              <c16:uniqueId val="{00000002-E089-4720-8F6D-488E0E01D8CB}"/>
            </c:ext>
          </c:extLst>
        </c:ser>
        <c:ser>
          <c:idx val="3"/>
          <c:order val="3"/>
          <c:tx>
            <c:strRef>
              <c:f>'1A3 Transport'!$C$152</c:f>
              <c:strCache>
                <c:ptCount val="1"/>
                <c:pt idx="0">
                  <c:v>Total Emissions</c:v>
                </c:pt>
              </c:strCache>
            </c:strRef>
          </c:tx>
          <c:spPr>
            <a:ln w="28575" cap="rnd">
              <a:solidFill>
                <a:schemeClr val="accent4"/>
              </a:solidFill>
              <a:round/>
            </a:ln>
            <a:effectLst/>
          </c:spPr>
          <c:marker>
            <c:symbol val="none"/>
          </c:marker>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Transport'!$F$152:$W$152</c:f>
              <c:numCache>
                <c:formatCode>General</c:formatCode>
                <c:ptCount val="18"/>
                <c:pt idx="0">
                  <c:v>38978.004292874743</c:v>
                </c:pt>
                <c:pt idx="1">
                  <c:v>39706.652575385597</c:v>
                </c:pt>
                <c:pt idx="2">
                  <c:v>42014.133755727322</c:v>
                </c:pt>
                <c:pt idx="3">
                  <c:v>44021.583789455835</c:v>
                </c:pt>
                <c:pt idx="4">
                  <c:v>47485.630542278668</c:v>
                </c:pt>
                <c:pt idx="5">
                  <c:v>51616.847705142143</c:v>
                </c:pt>
                <c:pt idx="6">
                  <c:v>55725.079318729055</c:v>
                </c:pt>
                <c:pt idx="7">
                  <c:v>60379.774551195689</c:v>
                </c:pt>
                <c:pt idx="8">
                  <c:v>63606.792767438696</c:v>
                </c:pt>
                <c:pt idx="9">
                  <c:v>61515.402827052989</c:v>
                </c:pt>
                <c:pt idx="10">
                  <c:v>64459.51923490459</c:v>
                </c:pt>
                <c:pt idx="11">
                  <c:v>67472.663876370774</c:v>
                </c:pt>
                <c:pt idx="12">
                  <c:v>69490.147983086732</c:v>
                </c:pt>
                <c:pt idx="13">
                  <c:v>72465.746349742069</c:v>
                </c:pt>
                <c:pt idx="14">
                  <c:v>74631.329554131618</c:v>
                </c:pt>
                <c:pt idx="15">
                  <c:v>75965.178479234033</c:v>
                </c:pt>
                <c:pt idx="16">
                  <c:v>76380.030311507871</c:v>
                </c:pt>
                <c:pt idx="17">
                  <c:v>78016.556492157717</c:v>
                </c:pt>
              </c:numCache>
            </c:numRef>
          </c:val>
          <c:smooth val="0"/>
          <c:extLst>
            <c:ext xmlns:c16="http://schemas.microsoft.com/office/drawing/2014/chart" uri="{C3380CC4-5D6E-409C-BE32-E72D297353CC}">
              <c16:uniqueId val="{00000000-F126-44D1-BD71-6BAA9FBEB377}"/>
            </c:ext>
          </c:extLst>
        </c:ser>
        <c:dLbls>
          <c:showLegendKey val="0"/>
          <c:showVal val="0"/>
          <c:showCatName val="0"/>
          <c:showSerName val="0"/>
          <c:showPercent val="0"/>
          <c:showBubbleSize val="0"/>
        </c:dLbls>
        <c:smooth val="0"/>
        <c:axId val="432024816"/>
        <c:axId val="432024424"/>
      </c:lineChart>
      <c:catAx>
        <c:axId val="43202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4424"/>
        <c:crosses val="autoZero"/>
        <c:auto val="1"/>
        <c:lblAlgn val="ctr"/>
        <c:lblOffset val="100"/>
        <c:noMultiLvlLbl val="0"/>
      </c:catAx>
      <c:valAx>
        <c:axId val="43202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4816"/>
        <c:crosses val="autoZero"/>
        <c:crossBetween val="between"/>
      </c:valAx>
      <c:spPr>
        <a:noFill/>
        <a:ln>
          <a:noFill/>
        </a:ln>
        <a:effectLst/>
      </c:spPr>
    </c:plotArea>
    <c:legend>
      <c:legendPos val="r"/>
      <c:layout>
        <c:manualLayout>
          <c:xMode val="edge"/>
          <c:yMode val="edge"/>
          <c:x val="0.73180311601891546"/>
          <c:y val="0.49684215697228079"/>
          <c:w val="0.25765877501820023"/>
          <c:h val="0.25677779298747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5798158426918"/>
          <c:y val="2.8336737719500543E-2"/>
          <c:w val="0.86739286175293662"/>
          <c:h val="0.81960102790498468"/>
        </c:manualLayout>
      </c:layout>
      <c:barChart>
        <c:barDir val="col"/>
        <c:grouping val="percentStacked"/>
        <c:varyColors val="0"/>
        <c:ser>
          <c:idx val="6"/>
          <c:order val="0"/>
          <c:tx>
            <c:strRef>
              <c:f>'1A3 Transport'!$C$18</c:f>
              <c:strCache>
                <c:ptCount val="1"/>
                <c:pt idx="0">
                  <c:v>Motor gasoline</c:v>
                </c:pt>
              </c:strCache>
            </c:strRef>
          </c:tx>
          <c:spPr>
            <a:solidFill>
              <a:srgbClr val="70AD47"/>
            </a:solidFill>
            <a:ln>
              <a:solidFill>
                <a:srgbClr val="70AD47"/>
              </a:solidFill>
            </a:ln>
            <a:effectLst/>
          </c:spPr>
          <c:invertIfNegative val="0"/>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Transport'!$F$18:$W$18</c:f>
              <c:numCache>
                <c:formatCode>_-* #\ ##0_-;\-* #\ ##0_-;_-* "-"??_-;_-@_-</c:formatCode>
                <c:ptCount val="18"/>
                <c:pt idx="0">
                  <c:v>288690.36012693378</c:v>
                </c:pt>
                <c:pt idx="1">
                  <c:v>306379.99999999994</c:v>
                </c:pt>
                <c:pt idx="2">
                  <c:v>327529.99999999994</c:v>
                </c:pt>
                <c:pt idx="3">
                  <c:v>343080</c:v>
                </c:pt>
                <c:pt idx="4">
                  <c:v>366840</c:v>
                </c:pt>
                <c:pt idx="5">
                  <c:v>394990</c:v>
                </c:pt>
                <c:pt idx="6">
                  <c:v>425900.00000000006</c:v>
                </c:pt>
                <c:pt idx="7">
                  <c:v>450960</c:v>
                </c:pt>
                <c:pt idx="8">
                  <c:v>463969.99999999994</c:v>
                </c:pt>
                <c:pt idx="9">
                  <c:v>444760</c:v>
                </c:pt>
                <c:pt idx="10">
                  <c:v>457030</c:v>
                </c:pt>
                <c:pt idx="11">
                  <c:v>475889.99999999994</c:v>
                </c:pt>
                <c:pt idx="12">
                  <c:v>487599.99999999994</c:v>
                </c:pt>
                <c:pt idx="13">
                  <c:v>501399.99999999994</c:v>
                </c:pt>
                <c:pt idx="14">
                  <c:v>510550</c:v>
                </c:pt>
                <c:pt idx="15">
                  <c:v>514670</c:v>
                </c:pt>
                <c:pt idx="16">
                  <c:v>513749.99999999994</c:v>
                </c:pt>
                <c:pt idx="17">
                  <c:v>519839.99999999994</c:v>
                </c:pt>
              </c:numCache>
            </c:numRef>
          </c:val>
          <c:extLst>
            <c:ext xmlns:c16="http://schemas.microsoft.com/office/drawing/2014/chart" uri="{C3380CC4-5D6E-409C-BE32-E72D297353CC}">
              <c16:uniqueId val="{00000000-76F5-4EEA-BD8F-92B686D58AE2}"/>
            </c:ext>
          </c:extLst>
        </c:ser>
        <c:ser>
          <c:idx val="7"/>
          <c:order val="1"/>
          <c:tx>
            <c:strRef>
              <c:f>'1A3 Transport'!$C$19</c:f>
              <c:strCache>
                <c:ptCount val="1"/>
                <c:pt idx="0">
                  <c:v>Other kerosene</c:v>
                </c:pt>
              </c:strCache>
            </c:strRef>
          </c:tx>
          <c:spPr>
            <a:solidFill>
              <a:srgbClr val="0070C0"/>
            </a:solidFill>
            <a:ln>
              <a:solidFill>
                <a:srgbClr val="0070C0"/>
              </a:solidFill>
            </a:ln>
            <a:effectLst/>
          </c:spPr>
          <c:invertIfNegative val="0"/>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Transport'!$F$19:$W$19</c:f>
              <c:numCache>
                <c:formatCode>_-* #\ ##0_-;\-* #\ ##0_-;_-* "-"??_-;_-@_-</c:formatCode>
                <c:ptCount val="18"/>
                <c:pt idx="0">
                  <c:v>315.50459999999998</c:v>
                </c:pt>
                <c:pt idx="1">
                  <c:v>289.36590000000001</c:v>
                </c:pt>
                <c:pt idx="2">
                  <c:v>274.27179999999998</c:v>
                </c:pt>
                <c:pt idx="3">
                  <c:v>283.10739999999998</c:v>
                </c:pt>
                <c:pt idx="4">
                  <c:v>293.55590000000001</c:v>
                </c:pt>
                <c:pt idx="5">
                  <c:v>280.16219999999998</c:v>
                </c:pt>
                <c:pt idx="6">
                  <c:v>271.69470000000001</c:v>
                </c:pt>
                <c:pt idx="7">
                  <c:v>256.60059999999999</c:v>
                </c:pt>
                <c:pt idx="8">
                  <c:v>195.85579999999999</c:v>
                </c:pt>
                <c:pt idx="9">
                  <c:v>200.64179999999999</c:v>
                </c:pt>
                <c:pt idx="10">
                  <c:v>200.64179999999999</c:v>
                </c:pt>
                <c:pt idx="11">
                  <c:v>213.89515</c:v>
                </c:pt>
                <c:pt idx="12">
                  <c:v>173.03050000000002</c:v>
                </c:pt>
                <c:pt idx="13">
                  <c:v>173.21599999999995</c:v>
                </c:pt>
                <c:pt idx="14">
                  <c:v>162.26499999999996</c:v>
                </c:pt>
                <c:pt idx="15">
                  <c:v>151.31399999999996</c:v>
                </c:pt>
                <c:pt idx="16">
                  <c:v>140</c:v>
                </c:pt>
                <c:pt idx="17">
                  <c:v>129</c:v>
                </c:pt>
              </c:numCache>
            </c:numRef>
          </c:val>
          <c:extLst>
            <c:ext xmlns:c16="http://schemas.microsoft.com/office/drawing/2014/chart" uri="{C3380CC4-5D6E-409C-BE32-E72D297353CC}">
              <c16:uniqueId val="{00000001-76F5-4EEA-BD8F-92B686D58AE2}"/>
            </c:ext>
          </c:extLst>
        </c:ser>
        <c:ser>
          <c:idx val="8"/>
          <c:order val="2"/>
          <c:tx>
            <c:strRef>
              <c:f>'1A3 Transport'!$C$20</c:f>
              <c:strCache>
                <c:ptCount val="1"/>
                <c:pt idx="0">
                  <c:v>Gas/Diesel oil</c:v>
                </c:pt>
              </c:strCache>
            </c:strRef>
          </c:tx>
          <c:spPr>
            <a:solidFill>
              <a:srgbClr val="FDCD03"/>
            </a:solidFill>
            <a:ln>
              <a:solidFill>
                <a:srgbClr val="FDCD03"/>
              </a:solidFill>
            </a:ln>
            <a:effectLst/>
          </c:spPr>
          <c:invertIfNegative val="0"/>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Transport'!$F$20:$W$20</c:f>
              <c:numCache>
                <c:formatCode>_-* #\ ##0_-;\-* #\ ##0_-;_-* "-"??_-;_-@_-</c:formatCode>
                <c:ptCount val="18"/>
                <c:pt idx="0">
                  <c:v>189142.17962122813</c:v>
                </c:pt>
                <c:pt idx="1">
                  <c:v>184239.27729319577</c:v>
                </c:pt>
                <c:pt idx="2">
                  <c:v>195091.80024884062</c:v>
                </c:pt>
                <c:pt idx="3">
                  <c:v>205478.00290486566</c:v>
                </c:pt>
                <c:pt idx="4">
                  <c:v>223919.84268108441</c:v>
                </c:pt>
                <c:pt idx="5">
                  <c:v>248240.79222079218</c:v>
                </c:pt>
                <c:pt idx="6">
                  <c:v>277623.05929595756</c:v>
                </c:pt>
                <c:pt idx="7">
                  <c:v>309331.94874226884</c:v>
                </c:pt>
                <c:pt idx="8">
                  <c:v>330619.37988837948</c:v>
                </c:pt>
                <c:pt idx="9">
                  <c:v>323088.77349744557</c:v>
                </c:pt>
                <c:pt idx="10">
                  <c:v>345026.12107083702</c:v>
                </c:pt>
                <c:pt idx="11">
                  <c:v>369627.4336840951</c:v>
                </c:pt>
                <c:pt idx="12">
                  <c:v>387749.35010314413</c:v>
                </c:pt>
                <c:pt idx="13">
                  <c:v>408470.36741223244</c:v>
                </c:pt>
                <c:pt idx="14">
                  <c:v>424971.64396167744</c:v>
                </c:pt>
                <c:pt idx="15">
                  <c:v>436719.50131977419</c:v>
                </c:pt>
                <c:pt idx="16">
                  <c:v>442116.62116990087</c:v>
                </c:pt>
                <c:pt idx="17">
                  <c:v>455789.74090119277</c:v>
                </c:pt>
              </c:numCache>
            </c:numRef>
          </c:val>
          <c:extLst>
            <c:ext xmlns:c16="http://schemas.microsoft.com/office/drawing/2014/chart" uri="{C3380CC4-5D6E-409C-BE32-E72D297353CC}">
              <c16:uniqueId val="{00000002-76F5-4EEA-BD8F-92B686D58AE2}"/>
            </c:ext>
          </c:extLst>
        </c:ser>
        <c:ser>
          <c:idx val="9"/>
          <c:order val="3"/>
          <c:tx>
            <c:v>Residual fuel oil</c:v>
          </c:tx>
          <c:spPr>
            <a:solidFill>
              <a:srgbClr val="006600"/>
            </a:solidFill>
            <a:ln>
              <a:solidFill>
                <a:srgbClr val="008000"/>
              </a:solidFill>
            </a:ln>
            <a:effectLst/>
          </c:spPr>
          <c:invertIfNegative val="0"/>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Transport'!$F$22:$W$22</c:f>
              <c:numCache>
                <c:formatCode>_-* #\ ##0_-;\-* #\ ##0_-;_-* "-"??_-;_-@_-</c:formatCode>
                <c:ptCount val="18"/>
                <c:pt idx="0">
                  <c:v>113.3621</c:v>
                </c:pt>
                <c:pt idx="1">
                  <c:v>113.63209999999999</c:v>
                </c:pt>
                <c:pt idx="2">
                  <c:v>109.4812</c:v>
                </c:pt>
                <c:pt idx="3">
                  <c:v>107.8472</c:v>
                </c:pt>
                <c:pt idx="4">
                  <c:v>116.2658</c:v>
                </c:pt>
                <c:pt idx="5">
                  <c:v>99.881180000000001</c:v>
                </c:pt>
                <c:pt idx="6">
                  <c:v>97.225859999999997</c:v>
                </c:pt>
                <c:pt idx="7">
                  <c:v>96.000320000000002</c:v>
                </c:pt>
                <c:pt idx="8">
                  <c:v>96.000320000000002</c:v>
                </c:pt>
                <c:pt idx="9">
                  <c:v>121.1238</c:v>
                </c:pt>
                <c:pt idx="10">
                  <c:v>128.16999999999999</c:v>
                </c:pt>
                <c:pt idx="11">
                  <c:v>97.430112000000477</c:v>
                </c:pt>
                <c:pt idx="12">
                  <c:v>116.01740800000056</c:v>
                </c:pt>
                <c:pt idx="13">
                  <c:v>108.842</c:v>
                </c:pt>
                <c:pt idx="14">
                  <c:v>108.87</c:v>
                </c:pt>
                <c:pt idx="15">
                  <c:v>108.898</c:v>
                </c:pt>
                <c:pt idx="16">
                  <c:v>109</c:v>
                </c:pt>
                <c:pt idx="17">
                  <c:v>109</c:v>
                </c:pt>
              </c:numCache>
            </c:numRef>
          </c:val>
          <c:extLst>
            <c:ext xmlns:c16="http://schemas.microsoft.com/office/drawing/2014/chart" uri="{C3380CC4-5D6E-409C-BE32-E72D297353CC}">
              <c16:uniqueId val="{00000003-76F5-4EEA-BD8F-92B686D58AE2}"/>
            </c:ext>
          </c:extLst>
        </c:ser>
        <c:ser>
          <c:idx val="10"/>
          <c:order val="4"/>
          <c:tx>
            <c:strRef>
              <c:f>'1A3 Transport'!$C$23</c:f>
              <c:strCache>
                <c:ptCount val="1"/>
                <c:pt idx="0">
                  <c:v>LPG</c:v>
                </c:pt>
              </c:strCache>
            </c:strRef>
          </c:tx>
          <c:spPr>
            <a:solidFill>
              <a:schemeClr val="bg1">
                <a:lumMod val="65000"/>
              </a:schemeClr>
            </a:solidFill>
            <a:ln>
              <a:solidFill>
                <a:schemeClr val="bg1">
                  <a:lumMod val="65000"/>
                </a:schemeClr>
              </a:solidFill>
            </a:ln>
            <a:effectLst/>
          </c:spPr>
          <c:invertIfNegative val="0"/>
          <c:cat>
            <c:numRef>
              <c:f>'1A3 Transport'!$F$12:$W$12</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'1A3 Transport'!$F$23:$W$23</c:f>
              <c:numCache>
                <c:formatCode>_-* #\ ##0_-;\-* #\ ##0_-;_-* "-"??_-;_-@_-</c:formatCode>
                <c:ptCount val="18"/>
                <c:pt idx="0">
                  <c:v>53.85</c:v>
                </c:pt>
                <c:pt idx="1">
                  <c:v>0</c:v>
                </c:pt>
                <c:pt idx="2">
                  <c:v>0</c:v>
                </c:pt>
                <c:pt idx="3">
                  <c:v>0</c:v>
                </c:pt>
                <c:pt idx="4">
                  <c:v>0</c:v>
                </c:pt>
                <c:pt idx="5">
                  <c:v>53.85</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76F5-4EEA-BD8F-92B686D58AE2}"/>
            </c:ext>
          </c:extLst>
        </c:ser>
        <c:dLbls>
          <c:showLegendKey val="0"/>
          <c:showVal val="0"/>
          <c:showCatName val="0"/>
          <c:showSerName val="0"/>
          <c:showPercent val="0"/>
          <c:showBubbleSize val="0"/>
        </c:dLbls>
        <c:gapWidth val="50"/>
        <c:overlap val="100"/>
        <c:axId val="432314704"/>
        <c:axId val="432315096"/>
      </c:barChart>
      <c:catAx>
        <c:axId val="43231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2315096"/>
        <c:crosses val="autoZero"/>
        <c:auto val="1"/>
        <c:lblAlgn val="ctr"/>
        <c:lblOffset val="100"/>
        <c:noMultiLvlLbl val="0"/>
      </c:catAx>
      <c:valAx>
        <c:axId val="432315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baseline="0">
                    <a:solidFill>
                      <a:sysClr val="windowText" lastClr="000000"/>
                    </a:solidFill>
                  </a:rPr>
                  <a:t>Contribution to fuel consumption (%)</a:t>
                </a:r>
                <a:endParaRPr lang="en-ZA" sz="1400" b="1">
                  <a:solidFill>
                    <a:sysClr val="windowText" lastClr="000000"/>
                  </a:solidFill>
                </a:endParaRPr>
              </a:p>
            </c:rich>
          </c:tx>
          <c:layout>
            <c:manualLayout>
              <c:xMode val="edge"/>
              <c:yMode val="edge"/>
              <c:x val="1.2295081967213115E-2"/>
              <c:y val="0.19720093565710145"/>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2314704"/>
        <c:crosses val="autoZero"/>
        <c:crossBetween val="between"/>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10377449747528"/>
          <c:y val="2.5741519152211238E-2"/>
          <c:w val="0.86088121048750965"/>
          <c:h val="0.81929133858267722"/>
        </c:manualLayout>
      </c:layout>
      <c:lineChart>
        <c:grouping val="standard"/>
        <c:varyColors val="0"/>
        <c:ser>
          <c:idx val="0"/>
          <c:order val="0"/>
          <c:tx>
            <c:strRef>
              <c:f>'Energy Summary'!$F$154</c:f>
              <c:strCache>
                <c:ptCount val="1"/>
                <c:pt idx="0">
                  <c:v>Current submission</c:v>
                </c:pt>
              </c:strCache>
            </c:strRef>
          </c:tx>
          <c:spPr>
            <a:ln w="28575" cap="rnd">
              <a:solidFill>
                <a:srgbClr val="009900"/>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 Summary'!$F$23:$W$23</c:f>
              <c:numCache>
                <c:formatCode>General</c:formatCode>
                <c:ptCount val="18"/>
                <c:pt idx="0">
                  <c:v>38978.004292874743</c:v>
                </c:pt>
                <c:pt idx="1">
                  <c:v>39706.652575385589</c:v>
                </c:pt>
                <c:pt idx="2">
                  <c:v>42014.133755727322</c:v>
                </c:pt>
                <c:pt idx="3">
                  <c:v>44021.583789455828</c:v>
                </c:pt>
                <c:pt idx="4">
                  <c:v>47485.630542278661</c:v>
                </c:pt>
                <c:pt idx="5">
                  <c:v>51616.847705142136</c:v>
                </c:pt>
                <c:pt idx="6">
                  <c:v>55725.079318729047</c:v>
                </c:pt>
                <c:pt idx="7">
                  <c:v>60379.774551195682</c:v>
                </c:pt>
                <c:pt idx="8">
                  <c:v>63606.79276743871</c:v>
                </c:pt>
                <c:pt idx="9">
                  <c:v>61515.402827052967</c:v>
                </c:pt>
                <c:pt idx="10">
                  <c:v>64459.519234904583</c:v>
                </c:pt>
                <c:pt idx="11">
                  <c:v>67472.663876370789</c:v>
                </c:pt>
                <c:pt idx="12">
                  <c:v>69490.147983086717</c:v>
                </c:pt>
                <c:pt idx="13">
                  <c:v>72465.746349742083</c:v>
                </c:pt>
                <c:pt idx="14">
                  <c:v>74631.329554131633</c:v>
                </c:pt>
                <c:pt idx="15">
                  <c:v>75965.178479234048</c:v>
                </c:pt>
                <c:pt idx="16">
                  <c:v>76380.030311507871</c:v>
                </c:pt>
                <c:pt idx="17">
                  <c:v>78016.556492157732</c:v>
                </c:pt>
              </c:numCache>
            </c:numRef>
          </c:val>
          <c:smooth val="0"/>
          <c:extLst>
            <c:ext xmlns:c16="http://schemas.microsoft.com/office/drawing/2014/chart" uri="{C3380CC4-5D6E-409C-BE32-E72D297353CC}">
              <c16:uniqueId val="{00000000-EC0E-47FE-A1C8-8B17071B7393}"/>
            </c:ext>
          </c:extLst>
        </c:ser>
        <c:ser>
          <c:idx val="1"/>
          <c:order val="1"/>
          <c:tx>
            <c:strRef>
              <c:f>'Energy Summary'!$G$154</c:f>
              <c:strCache>
                <c:ptCount val="1"/>
                <c:pt idx="0">
                  <c:v>Previous submission</c:v>
                </c:pt>
              </c:strCache>
            </c:strRef>
          </c:tx>
          <c:spPr>
            <a:ln w="28575" cap="rnd">
              <a:solidFill>
                <a:schemeClr val="accent6"/>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 Summary'!$F$158:$U$158</c:f>
              <c:numCache>
                <c:formatCode>General</c:formatCode>
                <c:ptCount val="16"/>
                <c:pt idx="0">
                  <c:v>37543.289345347308</c:v>
                </c:pt>
                <c:pt idx="1">
                  <c:v>37606.234863990998</c:v>
                </c:pt>
                <c:pt idx="2">
                  <c:v>38095.001011385</c:v>
                </c:pt>
                <c:pt idx="3">
                  <c:v>39626.544780032389</c:v>
                </c:pt>
                <c:pt idx="4">
                  <c:v>41366.812393479304</c:v>
                </c:pt>
                <c:pt idx="5">
                  <c:v>42734.182900636617</c:v>
                </c:pt>
                <c:pt idx="6">
                  <c:v>43581.761360490447</c:v>
                </c:pt>
                <c:pt idx="7">
                  <c:v>46277.299489983176</c:v>
                </c:pt>
                <c:pt idx="8">
                  <c:v>45855.610446077881</c:v>
                </c:pt>
                <c:pt idx="9">
                  <c:v>46258.3222350504</c:v>
                </c:pt>
                <c:pt idx="10">
                  <c:v>49422.25262155167</c:v>
                </c:pt>
                <c:pt idx="11">
                  <c:v>50178.156451916533</c:v>
                </c:pt>
                <c:pt idx="12">
                  <c:v>49472.435867125205</c:v>
                </c:pt>
                <c:pt idx="13">
                  <c:v>51739.819337003231</c:v>
                </c:pt>
                <c:pt idx="14">
                  <c:v>52991.056381031216</c:v>
                </c:pt>
                <c:pt idx="15">
                  <c:v>54125.978246685067</c:v>
                </c:pt>
              </c:numCache>
            </c:numRef>
          </c:val>
          <c:smooth val="0"/>
          <c:extLst>
            <c:ext xmlns:c16="http://schemas.microsoft.com/office/drawing/2014/chart" uri="{C3380CC4-5D6E-409C-BE32-E72D297353CC}">
              <c16:uniqueId val="{00000001-EC0E-47FE-A1C8-8B17071B7393}"/>
            </c:ext>
          </c:extLst>
        </c:ser>
        <c:dLbls>
          <c:showLegendKey val="0"/>
          <c:showVal val="0"/>
          <c:showCatName val="0"/>
          <c:showSerName val="0"/>
          <c:showPercent val="0"/>
          <c:showBubbleSize val="0"/>
        </c:dLbls>
        <c:smooth val="0"/>
        <c:axId val="1627685104"/>
        <c:axId val="1627684688"/>
      </c:lineChart>
      <c:catAx>
        <c:axId val="16276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4688"/>
        <c:crosses val="autoZero"/>
        <c:auto val="1"/>
        <c:lblAlgn val="ctr"/>
        <c:lblOffset val="100"/>
        <c:noMultiLvlLbl val="0"/>
      </c:catAx>
      <c:valAx>
        <c:axId val="162768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8.1900081900081901E-3"/>
              <c:y val="0.354915175076799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5104"/>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48311046755444353"/>
          <c:h val="0.74565664201062321"/>
        </c:manualLayout>
      </c:layout>
      <c:lineChart>
        <c:grouping val="standard"/>
        <c:varyColors val="0"/>
        <c:ser>
          <c:idx val="0"/>
          <c:order val="0"/>
          <c:tx>
            <c:strRef>
              <c:f>'1A4 Other Sectors'!$C$40</c:f>
              <c:strCache>
                <c:ptCount val="1"/>
                <c:pt idx="0">
                  <c:v>Other kerosene</c:v>
                </c:pt>
              </c:strCache>
            </c:strRef>
          </c:tx>
          <c:spPr>
            <a:ln w="28575" cap="rnd">
              <a:solidFill>
                <a:schemeClr val="accent1"/>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Sectors'!$F$40:$T$40</c:f>
              <c:numCache>
                <c:formatCode>General</c:formatCode>
                <c:ptCount val="15"/>
                <c:pt idx="0">
                  <c:v>71900</c:v>
                </c:pt>
                <c:pt idx="1">
                  <c:v>71900</c:v>
                </c:pt>
                <c:pt idx="2">
                  <c:v>71900</c:v>
                </c:pt>
                <c:pt idx="3">
                  <c:v>71900</c:v>
                </c:pt>
                <c:pt idx="4">
                  <c:v>71900</c:v>
                </c:pt>
                <c:pt idx="5">
                  <c:v>71900</c:v>
                </c:pt>
                <c:pt idx="6">
                  <c:v>71900</c:v>
                </c:pt>
                <c:pt idx="7">
                  <c:v>71900</c:v>
                </c:pt>
                <c:pt idx="8">
                  <c:v>71900</c:v>
                </c:pt>
                <c:pt idx="9">
                  <c:v>71900</c:v>
                </c:pt>
                <c:pt idx="10">
                  <c:v>71900</c:v>
                </c:pt>
                <c:pt idx="11">
                  <c:v>71900</c:v>
                </c:pt>
                <c:pt idx="12">
                  <c:v>71900</c:v>
                </c:pt>
                <c:pt idx="13">
                  <c:v>71900</c:v>
                </c:pt>
                <c:pt idx="14">
                  <c:v>71900</c:v>
                </c:pt>
              </c:numCache>
            </c:numRef>
          </c:val>
          <c:smooth val="0"/>
          <c:extLst>
            <c:ext xmlns:c16="http://schemas.microsoft.com/office/drawing/2014/chart" uri="{C3380CC4-5D6E-409C-BE32-E72D297353CC}">
              <c16:uniqueId val="{0000001B-17E6-426D-B14A-A678CACB2296}"/>
            </c:ext>
          </c:extLst>
        </c:ser>
        <c:ser>
          <c:idx val="1"/>
          <c:order val="1"/>
          <c:tx>
            <c:strRef>
              <c:f>'1A4 Other Sectors'!$C$41</c:f>
              <c:strCache>
                <c:ptCount val="1"/>
                <c:pt idx="0">
                  <c:v>Gas/diesel oil</c:v>
                </c:pt>
              </c:strCache>
            </c:strRef>
          </c:tx>
          <c:spPr>
            <a:ln w="28575" cap="rnd">
              <a:solidFill>
                <a:schemeClr val="accent2"/>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Sectors'!$F$41:$T$41</c:f>
              <c:numCache>
                <c:formatCode>General</c:formatCode>
                <c:ptCount val="15"/>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numCache>
            </c:numRef>
          </c:val>
          <c:smooth val="0"/>
          <c:extLst>
            <c:ext xmlns:c16="http://schemas.microsoft.com/office/drawing/2014/chart" uri="{C3380CC4-5D6E-409C-BE32-E72D297353CC}">
              <c16:uniqueId val="{0000001C-17E6-426D-B14A-A678CACB2296}"/>
            </c:ext>
          </c:extLst>
        </c:ser>
        <c:ser>
          <c:idx val="2"/>
          <c:order val="2"/>
          <c:tx>
            <c:strRef>
              <c:f>'1A4 Other Sectors'!$C$42</c:f>
              <c:strCache>
                <c:ptCount val="1"/>
                <c:pt idx="0">
                  <c:v>Redidual Fuel Oil (HFO)</c:v>
                </c:pt>
              </c:strCache>
            </c:strRef>
          </c:tx>
          <c:spPr>
            <a:ln w="28575" cap="rnd">
              <a:solidFill>
                <a:schemeClr val="accent3"/>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Sectors'!$F$42:$T$42</c:f>
              <c:numCache>
                <c:formatCode>General</c:formatCode>
                <c:ptCount val="15"/>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numCache>
            </c:numRef>
          </c:val>
          <c:smooth val="0"/>
          <c:extLst>
            <c:ext xmlns:c16="http://schemas.microsoft.com/office/drawing/2014/chart" uri="{C3380CC4-5D6E-409C-BE32-E72D297353CC}">
              <c16:uniqueId val="{0000001D-17E6-426D-B14A-A678CACB2296}"/>
            </c:ext>
          </c:extLst>
        </c:ser>
        <c:ser>
          <c:idx val="3"/>
          <c:order val="3"/>
          <c:tx>
            <c:strRef>
              <c:f>'1A4 Other Sectors'!$C$43</c:f>
              <c:strCache>
                <c:ptCount val="1"/>
                <c:pt idx="0">
                  <c:v>Sub-bituminous coal</c:v>
                </c:pt>
              </c:strCache>
            </c:strRef>
          </c:tx>
          <c:spPr>
            <a:ln w="28575" cap="rnd">
              <a:solidFill>
                <a:schemeClr val="accent4"/>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Sectors'!$F$43:$T$43</c:f>
              <c:numCache>
                <c:formatCode>General</c:formatCode>
                <c:ptCount val="15"/>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numCache>
            </c:numRef>
          </c:val>
          <c:smooth val="0"/>
          <c:extLst>
            <c:ext xmlns:c16="http://schemas.microsoft.com/office/drawing/2014/chart" uri="{C3380CC4-5D6E-409C-BE32-E72D297353CC}">
              <c16:uniqueId val="{0000001E-17E6-426D-B14A-A678CACB2296}"/>
            </c:ext>
          </c:extLst>
        </c:ser>
        <c:ser>
          <c:idx val="4"/>
          <c:order val="4"/>
          <c:tx>
            <c:strRef>
              <c:f>'1A4 Other Sectors'!$C$44</c:f>
              <c:strCache>
                <c:ptCount val="1"/>
                <c:pt idx="0">
                  <c:v>Gas work gas</c:v>
                </c:pt>
              </c:strCache>
            </c:strRef>
          </c:tx>
          <c:spPr>
            <a:ln w="28575" cap="rnd">
              <a:solidFill>
                <a:schemeClr val="accent5"/>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Sectors'!$F$44:$T$44</c:f>
              <c:numCache>
                <c:formatCode>General</c:formatCode>
                <c:ptCount val="15"/>
                <c:pt idx="0">
                  <c:v>44400</c:v>
                </c:pt>
                <c:pt idx="1">
                  <c:v>44400</c:v>
                </c:pt>
                <c:pt idx="2">
                  <c:v>44400</c:v>
                </c:pt>
                <c:pt idx="3">
                  <c:v>44400</c:v>
                </c:pt>
                <c:pt idx="4">
                  <c:v>44400</c:v>
                </c:pt>
                <c:pt idx="5">
                  <c:v>44400</c:v>
                </c:pt>
                <c:pt idx="6">
                  <c:v>44400</c:v>
                </c:pt>
                <c:pt idx="7">
                  <c:v>44400</c:v>
                </c:pt>
                <c:pt idx="8">
                  <c:v>44400</c:v>
                </c:pt>
                <c:pt idx="9">
                  <c:v>44400</c:v>
                </c:pt>
                <c:pt idx="10">
                  <c:v>44400</c:v>
                </c:pt>
                <c:pt idx="11">
                  <c:v>44400</c:v>
                </c:pt>
                <c:pt idx="12">
                  <c:v>44400</c:v>
                </c:pt>
                <c:pt idx="13">
                  <c:v>44400</c:v>
                </c:pt>
                <c:pt idx="14">
                  <c:v>44400</c:v>
                </c:pt>
              </c:numCache>
            </c:numRef>
          </c:val>
          <c:smooth val="0"/>
          <c:extLst>
            <c:ext xmlns:c16="http://schemas.microsoft.com/office/drawing/2014/chart" uri="{C3380CC4-5D6E-409C-BE32-E72D297353CC}">
              <c16:uniqueId val="{0000001F-17E6-426D-B14A-A678CACB2296}"/>
            </c:ext>
          </c:extLst>
        </c:ser>
        <c:ser>
          <c:idx val="5"/>
          <c:order val="5"/>
          <c:tx>
            <c:strRef>
              <c:f>'1A4 Other Sectors'!$C$45</c:f>
              <c:strCache>
                <c:ptCount val="1"/>
                <c:pt idx="0">
                  <c:v>Natural gas</c:v>
                </c:pt>
              </c:strCache>
            </c:strRef>
          </c:tx>
          <c:spPr>
            <a:ln w="28575" cap="rnd">
              <a:solidFill>
                <a:schemeClr val="accent6"/>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Sectors'!$F$45:$T$45</c:f>
              <c:numCache>
                <c:formatCode>General</c:formatCode>
                <c:ptCount val="15"/>
                <c:pt idx="0">
                  <c:v>56100</c:v>
                </c:pt>
                <c:pt idx="1">
                  <c:v>56100</c:v>
                </c:pt>
                <c:pt idx="2">
                  <c:v>56100</c:v>
                </c:pt>
                <c:pt idx="3">
                  <c:v>56100</c:v>
                </c:pt>
                <c:pt idx="4">
                  <c:v>56100</c:v>
                </c:pt>
                <c:pt idx="5">
                  <c:v>56100</c:v>
                </c:pt>
                <c:pt idx="6">
                  <c:v>56100</c:v>
                </c:pt>
                <c:pt idx="7">
                  <c:v>56100</c:v>
                </c:pt>
                <c:pt idx="8">
                  <c:v>56100</c:v>
                </c:pt>
                <c:pt idx="9">
                  <c:v>56100</c:v>
                </c:pt>
                <c:pt idx="10">
                  <c:v>56100</c:v>
                </c:pt>
                <c:pt idx="11">
                  <c:v>56100</c:v>
                </c:pt>
                <c:pt idx="12">
                  <c:v>56100</c:v>
                </c:pt>
                <c:pt idx="13">
                  <c:v>56100</c:v>
                </c:pt>
                <c:pt idx="14">
                  <c:v>56100</c:v>
                </c:pt>
              </c:numCache>
            </c:numRef>
          </c:val>
          <c:smooth val="0"/>
          <c:extLst>
            <c:ext xmlns:c16="http://schemas.microsoft.com/office/drawing/2014/chart" uri="{C3380CC4-5D6E-409C-BE32-E72D297353CC}">
              <c16:uniqueId val="{00000020-17E6-426D-B14A-A678CACB2296}"/>
            </c:ext>
          </c:extLst>
        </c:ser>
        <c:ser>
          <c:idx val="7"/>
          <c:order val="6"/>
          <c:tx>
            <c:strRef>
              <c:f>'1A4 Other Sectors'!$C$47</c:f>
              <c:strCache>
                <c:ptCount val="1"/>
                <c:pt idx="0">
                  <c:v>Other kerosene</c:v>
                </c:pt>
              </c:strCache>
            </c:strRef>
          </c:tx>
          <c:spPr>
            <a:ln w="28575" cap="rnd">
              <a:solidFill>
                <a:schemeClr val="accent2">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Sectors'!$F$47:$T$47</c:f>
              <c:numCache>
                <c:formatCode>General</c:formatCode>
                <c:ptCount val="15"/>
                <c:pt idx="0">
                  <c:v>71900</c:v>
                </c:pt>
                <c:pt idx="1">
                  <c:v>71900</c:v>
                </c:pt>
                <c:pt idx="2">
                  <c:v>71900</c:v>
                </c:pt>
                <c:pt idx="3">
                  <c:v>71900</c:v>
                </c:pt>
                <c:pt idx="4">
                  <c:v>71900</c:v>
                </c:pt>
                <c:pt idx="5">
                  <c:v>71900</c:v>
                </c:pt>
                <c:pt idx="6">
                  <c:v>71900</c:v>
                </c:pt>
                <c:pt idx="7">
                  <c:v>71900</c:v>
                </c:pt>
                <c:pt idx="8">
                  <c:v>71900</c:v>
                </c:pt>
                <c:pt idx="9">
                  <c:v>71900</c:v>
                </c:pt>
                <c:pt idx="10">
                  <c:v>71900</c:v>
                </c:pt>
                <c:pt idx="11">
                  <c:v>71900</c:v>
                </c:pt>
                <c:pt idx="12">
                  <c:v>71900</c:v>
                </c:pt>
                <c:pt idx="13">
                  <c:v>71900</c:v>
                </c:pt>
                <c:pt idx="14">
                  <c:v>71900</c:v>
                </c:pt>
              </c:numCache>
            </c:numRef>
          </c:val>
          <c:smooth val="0"/>
          <c:extLst>
            <c:ext xmlns:c16="http://schemas.microsoft.com/office/drawing/2014/chart" uri="{C3380CC4-5D6E-409C-BE32-E72D297353CC}">
              <c16:uniqueId val="{00000022-17E6-426D-B14A-A678CACB2296}"/>
            </c:ext>
          </c:extLst>
        </c:ser>
        <c:ser>
          <c:idx val="8"/>
          <c:order val="7"/>
          <c:tx>
            <c:strRef>
              <c:f>'1A4 Other Sectors'!$C$48</c:f>
              <c:strCache>
                <c:ptCount val="1"/>
                <c:pt idx="0">
                  <c:v>Residual Fuel Oil (Heavy Fuel Oil)</c:v>
                </c:pt>
              </c:strCache>
            </c:strRef>
          </c:tx>
          <c:spPr>
            <a:ln w="28575" cap="rnd">
              <a:solidFill>
                <a:schemeClr val="accent3">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Sectors'!$F$48:$T$48</c:f>
              <c:numCache>
                <c:formatCode>General</c:formatCode>
                <c:ptCount val="15"/>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numCache>
            </c:numRef>
          </c:val>
          <c:smooth val="0"/>
          <c:extLst>
            <c:ext xmlns:c16="http://schemas.microsoft.com/office/drawing/2014/chart" uri="{C3380CC4-5D6E-409C-BE32-E72D297353CC}">
              <c16:uniqueId val="{00000023-17E6-426D-B14A-A678CACB2296}"/>
            </c:ext>
          </c:extLst>
        </c:ser>
        <c:ser>
          <c:idx val="9"/>
          <c:order val="8"/>
          <c:tx>
            <c:strRef>
              <c:f>'1A4 Other Sectors'!$C$49</c:f>
              <c:strCache>
                <c:ptCount val="1"/>
                <c:pt idx="0">
                  <c:v>LPG</c:v>
                </c:pt>
              </c:strCache>
            </c:strRef>
          </c:tx>
          <c:spPr>
            <a:ln w="28575" cap="rnd">
              <a:solidFill>
                <a:schemeClr val="accent4">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Sectors'!$F$49:$T$49</c:f>
              <c:numCache>
                <c:formatCode>General</c:formatCode>
                <c:ptCount val="15"/>
                <c:pt idx="0">
                  <c:v>63100</c:v>
                </c:pt>
                <c:pt idx="1">
                  <c:v>63100</c:v>
                </c:pt>
                <c:pt idx="2">
                  <c:v>63100</c:v>
                </c:pt>
                <c:pt idx="3">
                  <c:v>63100</c:v>
                </c:pt>
                <c:pt idx="4">
                  <c:v>63100</c:v>
                </c:pt>
                <c:pt idx="5">
                  <c:v>63100</c:v>
                </c:pt>
                <c:pt idx="6">
                  <c:v>63100</c:v>
                </c:pt>
                <c:pt idx="7">
                  <c:v>63100</c:v>
                </c:pt>
                <c:pt idx="8">
                  <c:v>63100</c:v>
                </c:pt>
                <c:pt idx="9">
                  <c:v>63100</c:v>
                </c:pt>
                <c:pt idx="10">
                  <c:v>63100</c:v>
                </c:pt>
                <c:pt idx="11">
                  <c:v>63100</c:v>
                </c:pt>
                <c:pt idx="12">
                  <c:v>63100</c:v>
                </c:pt>
                <c:pt idx="13">
                  <c:v>63100</c:v>
                </c:pt>
                <c:pt idx="14">
                  <c:v>63100</c:v>
                </c:pt>
              </c:numCache>
            </c:numRef>
          </c:val>
          <c:smooth val="0"/>
          <c:extLst>
            <c:ext xmlns:c16="http://schemas.microsoft.com/office/drawing/2014/chart" uri="{C3380CC4-5D6E-409C-BE32-E72D297353CC}">
              <c16:uniqueId val="{00000024-17E6-426D-B14A-A678CACB2296}"/>
            </c:ext>
          </c:extLst>
        </c:ser>
        <c:ser>
          <c:idx val="10"/>
          <c:order val="9"/>
          <c:tx>
            <c:strRef>
              <c:f>'1A4 Other Sectors'!$C$50</c:f>
              <c:strCache>
                <c:ptCount val="1"/>
                <c:pt idx="0">
                  <c:v>Sub-bituminous coal</c:v>
                </c:pt>
              </c:strCache>
            </c:strRef>
          </c:tx>
          <c:spPr>
            <a:ln w="28575" cap="rnd">
              <a:solidFill>
                <a:schemeClr val="accent5">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Sectors'!$F$50:$T$50</c:f>
              <c:numCache>
                <c:formatCode>General</c:formatCode>
                <c:ptCount val="15"/>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numCache>
            </c:numRef>
          </c:val>
          <c:smooth val="0"/>
          <c:extLst>
            <c:ext xmlns:c16="http://schemas.microsoft.com/office/drawing/2014/chart" uri="{C3380CC4-5D6E-409C-BE32-E72D297353CC}">
              <c16:uniqueId val="{00000025-17E6-426D-B14A-A678CACB2296}"/>
            </c:ext>
          </c:extLst>
        </c:ser>
        <c:ser>
          <c:idx val="11"/>
          <c:order val="10"/>
          <c:tx>
            <c:strRef>
              <c:f>'1A4 Other Sectors'!$C$51</c:f>
              <c:strCache>
                <c:ptCount val="1"/>
                <c:pt idx="0">
                  <c:v>Wood/Wood Waste</c:v>
                </c:pt>
              </c:strCache>
            </c:strRef>
          </c:tx>
          <c:spPr>
            <a:ln w="28575" cap="rnd">
              <a:solidFill>
                <a:schemeClr val="accent6">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Sectors'!$F$51:$T$51</c:f>
              <c:numCache>
                <c:formatCode>General</c:formatCode>
                <c:ptCount val="15"/>
                <c:pt idx="0">
                  <c:v>112000</c:v>
                </c:pt>
                <c:pt idx="1">
                  <c:v>112000</c:v>
                </c:pt>
                <c:pt idx="2">
                  <c:v>112000</c:v>
                </c:pt>
                <c:pt idx="3">
                  <c:v>112000</c:v>
                </c:pt>
                <c:pt idx="4">
                  <c:v>112000</c:v>
                </c:pt>
                <c:pt idx="5">
                  <c:v>112000</c:v>
                </c:pt>
                <c:pt idx="6">
                  <c:v>112000</c:v>
                </c:pt>
                <c:pt idx="7">
                  <c:v>112000</c:v>
                </c:pt>
                <c:pt idx="8">
                  <c:v>112000</c:v>
                </c:pt>
                <c:pt idx="9">
                  <c:v>112000</c:v>
                </c:pt>
                <c:pt idx="10">
                  <c:v>112000</c:v>
                </c:pt>
                <c:pt idx="11">
                  <c:v>112000</c:v>
                </c:pt>
                <c:pt idx="12">
                  <c:v>112000</c:v>
                </c:pt>
                <c:pt idx="13">
                  <c:v>112000</c:v>
                </c:pt>
                <c:pt idx="14">
                  <c:v>112000</c:v>
                </c:pt>
              </c:numCache>
            </c:numRef>
          </c:val>
          <c:smooth val="0"/>
          <c:extLst>
            <c:ext xmlns:c16="http://schemas.microsoft.com/office/drawing/2014/chart" uri="{C3380CC4-5D6E-409C-BE32-E72D297353CC}">
              <c16:uniqueId val="{00000026-17E6-426D-B14A-A678CACB2296}"/>
            </c:ext>
          </c:extLst>
        </c:ser>
        <c:ser>
          <c:idx val="12"/>
          <c:order val="11"/>
          <c:tx>
            <c:strRef>
              <c:f>'1A4 Other Sectors'!$C$52</c:f>
              <c:strCache>
                <c:ptCount val="1"/>
                <c:pt idx="0">
                  <c:v>Other primary solid biomass</c:v>
                </c:pt>
              </c:strCache>
            </c:strRef>
          </c:tx>
          <c:spPr>
            <a:ln w="28575" cap="rnd">
              <a:solidFill>
                <a:schemeClr val="accent1">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Sectors'!$F$52:$T$52</c:f>
              <c:numCache>
                <c:formatCode>General</c:formatCode>
                <c:ptCount val="15"/>
                <c:pt idx="0">
                  <c:v>100000</c:v>
                </c:pt>
                <c:pt idx="1">
                  <c:v>100000</c:v>
                </c:pt>
                <c:pt idx="2">
                  <c:v>100000</c:v>
                </c:pt>
                <c:pt idx="3">
                  <c:v>100000</c:v>
                </c:pt>
                <c:pt idx="4">
                  <c:v>100000</c:v>
                </c:pt>
                <c:pt idx="5">
                  <c:v>100000</c:v>
                </c:pt>
                <c:pt idx="6">
                  <c:v>100000</c:v>
                </c:pt>
                <c:pt idx="7">
                  <c:v>100000</c:v>
                </c:pt>
                <c:pt idx="8">
                  <c:v>100000</c:v>
                </c:pt>
                <c:pt idx="9">
                  <c:v>100000</c:v>
                </c:pt>
                <c:pt idx="10">
                  <c:v>100000</c:v>
                </c:pt>
                <c:pt idx="11">
                  <c:v>100000</c:v>
                </c:pt>
                <c:pt idx="12">
                  <c:v>100000</c:v>
                </c:pt>
                <c:pt idx="13">
                  <c:v>100000</c:v>
                </c:pt>
                <c:pt idx="14">
                  <c:v>100000</c:v>
                </c:pt>
              </c:numCache>
            </c:numRef>
          </c:val>
          <c:smooth val="0"/>
          <c:extLst>
            <c:ext xmlns:c16="http://schemas.microsoft.com/office/drawing/2014/chart" uri="{C3380CC4-5D6E-409C-BE32-E72D297353CC}">
              <c16:uniqueId val="{00000027-17E6-426D-B14A-A678CACB2296}"/>
            </c:ext>
          </c:extLst>
        </c:ser>
        <c:ser>
          <c:idx val="13"/>
          <c:order val="12"/>
          <c:tx>
            <c:strRef>
              <c:f>'1A4 Other Sectors'!$C$53</c:f>
              <c:strCache>
                <c:ptCount val="1"/>
                <c:pt idx="0">
                  <c:v>Charcoal</c:v>
                </c:pt>
              </c:strCache>
            </c:strRef>
          </c:tx>
          <c:spPr>
            <a:ln w="28575" cap="rnd">
              <a:solidFill>
                <a:schemeClr val="accent2">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Sectors'!$F$53:$T$53</c:f>
              <c:numCache>
                <c:formatCode>General</c:formatCode>
                <c:ptCount val="15"/>
                <c:pt idx="0">
                  <c:v>112000</c:v>
                </c:pt>
                <c:pt idx="1">
                  <c:v>112000</c:v>
                </c:pt>
                <c:pt idx="2">
                  <c:v>112000</c:v>
                </c:pt>
                <c:pt idx="3">
                  <c:v>112000</c:v>
                </c:pt>
                <c:pt idx="4">
                  <c:v>112000</c:v>
                </c:pt>
                <c:pt idx="5">
                  <c:v>112000</c:v>
                </c:pt>
                <c:pt idx="6">
                  <c:v>112000</c:v>
                </c:pt>
                <c:pt idx="7">
                  <c:v>112000</c:v>
                </c:pt>
                <c:pt idx="8">
                  <c:v>112000</c:v>
                </c:pt>
                <c:pt idx="9">
                  <c:v>112000</c:v>
                </c:pt>
                <c:pt idx="10">
                  <c:v>112000</c:v>
                </c:pt>
                <c:pt idx="11">
                  <c:v>112000</c:v>
                </c:pt>
                <c:pt idx="12">
                  <c:v>112000</c:v>
                </c:pt>
                <c:pt idx="13">
                  <c:v>112000</c:v>
                </c:pt>
                <c:pt idx="14">
                  <c:v>112000</c:v>
                </c:pt>
              </c:numCache>
            </c:numRef>
          </c:val>
          <c:smooth val="0"/>
          <c:extLst>
            <c:ext xmlns:c16="http://schemas.microsoft.com/office/drawing/2014/chart" uri="{C3380CC4-5D6E-409C-BE32-E72D297353CC}">
              <c16:uniqueId val="{00000028-17E6-426D-B14A-A678CACB2296}"/>
            </c:ext>
          </c:extLst>
        </c:ser>
        <c:ser>
          <c:idx val="15"/>
          <c:order val="13"/>
          <c:tx>
            <c:strRef>
              <c:f>'1A4 Other Sectors'!$C$55</c:f>
              <c:strCache>
                <c:ptCount val="1"/>
                <c:pt idx="0">
                  <c:v>Motor gasoline</c:v>
                </c:pt>
              </c:strCache>
            </c:strRef>
          </c:tx>
          <c:spPr>
            <a:ln w="28575" cap="rnd">
              <a:solidFill>
                <a:schemeClr val="accent4">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Sectors'!$F$55:$T$55</c:f>
              <c:numCache>
                <c:formatCode>General</c:formatCode>
                <c:ptCount val="15"/>
                <c:pt idx="0">
                  <c:v>69300</c:v>
                </c:pt>
                <c:pt idx="1">
                  <c:v>69300</c:v>
                </c:pt>
                <c:pt idx="2">
                  <c:v>69300</c:v>
                </c:pt>
                <c:pt idx="3">
                  <c:v>69300</c:v>
                </c:pt>
                <c:pt idx="4">
                  <c:v>69300</c:v>
                </c:pt>
                <c:pt idx="5">
                  <c:v>69300</c:v>
                </c:pt>
                <c:pt idx="6">
                  <c:v>69300</c:v>
                </c:pt>
                <c:pt idx="7">
                  <c:v>69300</c:v>
                </c:pt>
                <c:pt idx="8">
                  <c:v>69300</c:v>
                </c:pt>
                <c:pt idx="9">
                  <c:v>69300</c:v>
                </c:pt>
                <c:pt idx="10">
                  <c:v>69300</c:v>
                </c:pt>
                <c:pt idx="11">
                  <c:v>69300</c:v>
                </c:pt>
                <c:pt idx="12">
                  <c:v>69300</c:v>
                </c:pt>
                <c:pt idx="13">
                  <c:v>69300</c:v>
                </c:pt>
                <c:pt idx="14">
                  <c:v>69300</c:v>
                </c:pt>
              </c:numCache>
            </c:numRef>
          </c:val>
          <c:smooth val="0"/>
          <c:extLst>
            <c:ext xmlns:c16="http://schemas.microsoft.com/office/drawing/2014/chart" uri="{C3380CC4-5D6E-409C-BE32-E72D297353CC}">
              <c16:uniqueId val="{0000002A-17E6-426D-B14A-A678CACB2296}"/>
            </c:ext>
          </c:extLst>
        </c:ser>
        <c:ser>
          <c:idx val="16"/>
          <c:order val="14"/>
          <c:tx>
            <c:strRef>
              <c:f>'1A4 Other Sectors'!$C$56</c:f>
              <c:strCache>
                <c:ptCount val="1"/>
                <c:pt idx="0">
                  <c:v>Other kerosene</c:v>
                </c:pt>
              </c:strCache>
            </c:strRef>
          </c:tx>
          <c:spPr>
            <a:ln w="28575" cap="rnd">
              <a:solidFill>
                <a:schemeClr val="accent5">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Sectors'!$F$56:$T$56</c:f>
              <c:numCache>
                <c:formatCode>General</c:formatCode>
                <c:ptCount val="15"/>
                <c:pt idx="0">
                  <c:v>71900</c:v>
                </c:pt>
                <c:pt idx="1">
                  <c:v>71900</c:v>
                </c:pt>
                <c:pt idx="2">
                  <c:v>71900</c:v>
                </c:pt>
                <c:pt idx="3">
                  <c:v>71900</c:v>
                </c:pt>
                <c:pt idx="4">
                  <c:v>71900</c:v>
                </c:pt>
                <c:pt idx="5">
                  <c:v>71900</c:v>
                </c:pt>
                <c:pt idx="6">
                  <c:v>71900</c:v>
                </c:pt>
                <c:pt idx="7">
                  <c:v>71900</c:v>
                </c:pt>
                <c:pt idx="8">
                  <c:v>71900</c:v>
                </c:pt>
                <c:pt idx="9">
                  <c:v>71900</c:v>
                </c:pt>
                <c:pt idx="10">
                  <c:v>71900</c:v>
                </c:pt>
                <c:pt idx="11">
                  <c:v>71900</c:v>
                </c:pt>
                <c:pt idx="12">
                  <c:v>71900</c:v>
                </c:pt>
                <c:pt idx="13">
                  <c:v>71900</c:v>
                </c:pt>
                <c:pt idx="14">
                  <c:v>71900</c:v>
                </c:pt>
              </c:numCache>
            </c:numRef>
          </c:val>
          <c:smooth val="0"/>
          <c:extLst>
            <c:ext xmlns:c16="http://schemas.microsoft.com/office/drawing/2014/chart" uri="{C3380CC4-5D6E-409C-BE32-E72D297353CC}">
              <c16:uniqueId val="{0000002B-17E6-426D-B14A-A678CACB2296}"/>
            </c:ext>
          </c:extLst>
        </c:ser>
        <c:ser>
          <c:idx val="17"/>
          <c:order val="15"/>
          <c:tx>
            <c:strRef>
              <c:f>'1A4 Other Sectors'!$C$57</c:f>
              <c:strCache>
                <c:ptCount val="1"/>
                <c:pt idx="0">
                  <c:v>Gas/diesel oil</c:v>
                </c:pt>
              </c:strCache>
            </c:strRef>
          </c:tx>
          <c:spPr>
            <a:ln w="28575" cap="rnd">
              <a:solidFill>
                <a:schemeClr val="accent6">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Sectors'!$F$57:$T$57</c:f>
              <c:numCache>
                <c:formatCode>General</c:formatCode>
                <c:ptCount val="15"/>
                <c:pt idx="0">
                  <c:v>74100</c:v>
                </c:pt>
                <c:pt idx="1">
                  <c:v>74100</c:v>
                </c:pt>
                <c:pt idx="2">
                  <c:v>74100</c:v>
                </c:pt>
                <c:pt idx="3">
                  <c:v>74100</c:v>
                </c:pt>
                <c:pt idx="4">
                  <c:v>74100</c:v>
                </c:pt>
                <c:pt idx="5">
                  <c:v>74100</c:v>
                </c:pt>
                <c:pt idx="6">
                  <c:v>74100</c:v>
                </c:pt>
                <c:pt idx="7">
                  <c:v>74100</c:v>
                </c:pt>
                <c:pt idx="8">
                  <c:v>74100</c:v>
                </c:pt>
                <c:pt idx="9">
                  <c:v>74100</c:v>
                </c:pt>
                <c:pt idx="10">
                  <c:v>74100</c:v>
                </c:pt>
                <c:pt idx="11">
                  <c:v>74100</c:v>
                </c:pt>
                <c:pt idx="12">
                  <c:v>74100</c:v>
                </c:pt>
                <c:pt idx="13">
                  <c:v>74100</c:v>
                </c:pt>
                <c:pt idx="14">
                  <c:v>74100</c:v>
                </c:pt>
              </c:numCache>
            </c:numRef>
          </c:val>
          <c:smooth val="0"/>
          <c:extLst>
            <c:ext xmlns:c16="http://schemas.microsoft.com/office/drawing/2014/chart" uri="{C3380CC4-5D6E-409C-BE32-E72D297353CC}">
              <c16:uniqueId val="{0000002C-17E6-426D-B14A-A678CACB2296}"/>
            </c:ext>
          </c:extLst>
        </c:ser>
        <c:ser>
          <c:idx val="18"/>
          <c:order val="16"/>
          <c:tx>
            <c:strRef>
              <c:f>'1A4 Other Sectors'!$C$58</c:f>
              <c:strCache>
                <c:ptCount val="1"/>
                <c:pt idx="0">
                  <c:v>Residual Fuel Oil (Heavy Fuel Oil)</c:v>
                </c:pt>
              </c:strCache>
            </c:strRef>
          </c:tx>
          <c:spPr>
            <a:ln w="28575" cap="rnd">
              <a:solidFill>
                <a:schemeClr val="accent1">
                  <a:lumMod val="8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Sectors'!$F$58:$T$58</c:f>
              <c:numCache>
                <c:formatCode>General</c:formatCode>
                <c:ptCount val="15"/>
                <c:pt idx="0">
                  <c:v>77400</c:v>
                </c:pt>
                <c:pt idx="1">
                  <c:v>77400</c:v>
                </c:pt>
                <c:pt idx="2">
                  <c:v>77400</c:v>
                </c:pt>
                <c:pt idx="3">
                  <c:v>77400</c:v>
                </c:pt>
                <c:pt idx="4">
                  <c:v>77400</c:v>
                </c:pt>
                <c:pt idx="5">
                  <c:v>77400</c:v>
                </c:pt>
                <c:pt idx="6">
                  <c:v>77400</c:v>
                </c:pt>
                <c:pt idx="7">
                  <c:v>77400</c:v>
                </c:pt>
                <c:pt idx="8">
                  <c:v>77400</c:v>
                </c:pt>
                <c:pt idx="9">
                  <c:v>77400</c:v>
                </c:pt>
                <c:pt idx="10">
                  <c:v>77400</c:v>
                </c:pt>
                <c:pt idx="11">
                  <c:v>77400</c:v>
                </c:pt>
                <c:pt idx="12">
                  <c:v>77400</c:v>
                </c:pt>
                <c:pt idx="13">
                  <c:v>77400</c:v>
                </c:pt>
                <c:pt idx="14">
                  <c:v>77400</c:v>
                </c:pt>
              </c:numCache>
            </c:numRef>
          </c:val>
          <c:smooth val="0"/>
          <c:extLst>
            <c:ext xmlns:c16="http://schemas.microsoft.com/office/drawing/2014/chart" uri="{C3380CC4-5D6E-409C-BE32-E72D297353CC}">
              <c16:uniqueId val="{0000002D-17E6-426D-B14A-A678CACB2296}"/>
            </c:ext>
          </c:extLst>
        </c:ser>
        <c:ser>
          <c:idx val="19"/>
          <c:order val="17"/>
          <c:tx>
            <c:strRef>
              <c:f>'1A4 Other Sectors'!$C$59</c:f>
              <c:strCache>
                <c:ptCount val="1"/>
                <c:pt idx="0">
                  <c:v>LPG</c:v>
                </c:pt>
              </c:strCache>
            </c:strRef>
          </c:tx>
          <c:spPr>
            <a:ln w="28575" cap="rnd">
              <a:solidFill>
                <a:schemeClr val="accent2">
                  <a:lumMod val="8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Sectors'!$F$59:$T$59</c:f>
              <c:numCache>
                <c:formatCode>General</c:formatCode>
                <c:ptCount val="15"/>
                <c:pt idx="0">
                  <c:v>63100</c:v>
                </c:pt>
                <c:pt idx="1">
                  <c:v>63100</c:v>
                </c:pt>
                <c:pt idx="2">
                  <c:v>63100</c:v>
                </c:pt>
                <c:pt idx="3">
                  <c:v>63100</c:v>
                </c:pt>
                <c:pt idx="4">
                  <c:v>63100</c:v>
                </c:pt>
                <c:pt idx="5">
                  <c:v>63100</c:v>
                </c:pt>
                <c:pt idx="6">
                  <c:v>63100</c:v>
                </c:pt>
                <c:pt idx="7">
                  <c:v>63100</c:v>
                </c:pt>
                <c:pt idx="8">
                  <c:v>63100</c:v>
                </c:pt>
                <c:pt idx="9">
                  <c:v>63100</c:v>
                </c:pt>
                <c:pt idx="10">
                  <c:v>63100</c:v>
                </c:pt>
                <c:pt idx="11">
                  <c:v>63100</c:v>
                </c:pt>
                <c:pt idx="12">
                  <c:v>63100</c:v>
                </c:pt>
                <c:pt idx="13">
                  <c:v>63100</c:v>
                </c:pt>
                <c:pt idx="14">
                  <c:v>63100</c:v>
                </c:pt>
              </c:numCache>
            </c:numRef>
          </c:val>
          <c:smooth val="0"/>
          <c:extLst>
            <c:ext xmlns:c16="http://schemas.microsoft.com/office/drawing/2014/chart" uri="{C3380CC4-5D6E-409C-BE32-E72D297353CC}">
              <c16:uniqueId val="{0000002E-17E6-426D-B14A-A678CACB2296}"/>
            </c:ext>
          </c:extLst>
        </c:ser>
        <c:ser>
          <c:idx val="20"/>
          <c:order val="18"/>
          <c:tx>
            <c:strRef>
              <c:f>'1A4 Other Sectors'!$C$60</c:f>
              <c:strCache>
                <c:ptCount val="1"/>
                <c:pt idx="0">
                  <c:v>Sub-bituminous coal</c:v>
                </c:pt>
              </c:strCache>
            </c:strRef>
          </c:tx>
          <c:spPr>
            <a:ln w="28575" cap="rnd">
              <a:solidFill>
                <a:schemeClr val="accent3">
                  <a:lumMod val="8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Sectors'!$F$60:$T$60</c:f>
              <c:numCache>
                <c:formatCode>General</c:formatCode>
                <c:ptCount val="15"/>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numCache>
            </c:numRef>
          </c:val>
          <c:smooth val="0"/>
          <c:extLst>
            <c:ext xmlns:c16="http://schemas.microsoft.com/office/drawing/2014/chart" uri="{C3380CC4-5D6E-409C-BE32-E72D297353CC}">
              <c16:uniqueId val="{0000002F-17E6-426D-B14A-A678CACB2296}"/>
            </c:ext>
          </c:extLst>
        </c:ser>
        <c:ser>
          <c:idx val="23"/>
          <c:order val="19"/>
          <c:tx>
            <c:strRef>
              <c:f>'1A4 Other Sectors'!$C$63</c:f>
              <c:strCache>
                <c:ptCount val="1"/>
                <c:pt idx="0">
                  <c:v>Other kerosene</c:v>
                </c:pt>
              </c:strCache>
            </c:strRef>
          </c:tx>
          <c:spPr>
            <a:ln w="28575" cap="rnd">
              <a:solidFill>
                <a:schemeClr val="accent6">
                  <a:lumMod val="8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Sectors'!$F$63:$T$63</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2-17E6-426D-B14A-A678CACB2296}"/>
            </c:ext>
          </c:extLst>
        </c:ser>
        <c:ser>
          <c:idx val="24"/>
          <c:order val="20"/>
          <c:tx>
            <c:strRef>
              <c:f>'1A4 Other Sectors'!$C$64</c:f>
              <c:strCache>
                <c:ptCount val="1"/>
                <c:pt idx="0">
                  <c:v>Gas/diesel oil</c:v>
                </c:pt>
              </c:strCache>
            </c:strRef>
          </c:tx>
          <c:spPr>
            <a:ln w="28575" cap="rnd">
              <a:solidFill>
                <a:schemeClr val="accent1">
                  <a:lumMod val="60000"/>
                  <a:lumOff val="4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Sectors'!$F$64:$T$64</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3-17E6-426D-B14A-A678CACB2296}"/>
            </c:ext>
          </c:extLst>
        </c:ser>
        <c:ser>
          <c:idx val="25"/>
          <c:order val="21"/>
          <c:tx>
            <c:strRef>
              <c:f>'1A4 Other Sectors'!$C$65</c:f>
              <c:strCache>
                <c:ptCount val="1"/>
                <c:pt idx="0">
                  <c:v>Redidual Fuel Oil (HFO)</c:v>
                </c:pt>
              </c:strCache>
            </c:strRef>
          </c:tx>
          <c:spPr>
            <a:ln w="28575" cap="rnd">
              <a:solidFill>
                <a:schemeClr val="accent2">
                  <a:lumMod val="60000"/>
                  <a:lumOff val="4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Sectors'!$F$65:$T$65</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4-17E6-426D-B14A-A678CACB2296}"/>
            </c:ext>
          </c:extLst>
        </c:ser>
        <c:ser>
          <c:idx val="26"/>
          <c:order val="22"/>
          <c:tx>
            <c:strRef>
              <c:f>'1A4 Other Sectors'!$C$66</c:f>
              <c:strCache>
                <c:ptCount val="1"/>
                <c:pt idx="0">
                  <c:v>Sub-bituminous coal</c:v>
                </c:pt>
              </c:strCache>
            </c:strRef>
          </c:tx>
          <c:spPr>
            <a:ln w="28575" cap="rnd">
              <a:solidFill>
                <a:schemeClr val="accent3">
                  <a:lumMod val="60000"/>
                  <a:lumOff val="4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Sectors'!$F$66:$T$66</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35-17E6-426D-B14A-A678CACB2296}"/>
            </c:ext>
          </c:extLst>
        </c:ser>
        <c:ser>
          <c:idx val="27"/>
          <c:order val="23"/>
          <c:tx>
            <c:strRef>
              <c:f>'1A4 Other Sectors'!$C$67</c:f>
              <c:strCache>
                <c:ptCount val="1"/>
                <c:pt idx="0">
                  <c:v>Gas work gas</c:v>
                </c:pt>
              </c:strCache>
            </c:strRef>
          </c:tx>
          <c:spPr>
            <a:ln w="28575" cap="rnd">
              <a:solidFill>
                <a:schemeClr val="accent4">
                  <a:lumMod val="60000"/>
                  <a:lumOff val="4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Sectors'!$F$67:$T$67</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36-17E6-426D-B14A-A678CACB2296}"/>
            </c:ext>
          </c:extLst>
        </c:ser>
        <c:ser>
          <c:idx val="28"/>
          <c:order val="24"/>
          <c:tx>
            <c:strRef>
              <c:f>'1A4 Other Sectors'!$C$68</c:f>
              <c:strCache>
                <c:ptCount val="1"/>
                <c:pt idx="0">
                  <c:v>Natural gas</c:v>
                </c:pt>
              </c:strCache>
            </c:strRef>
          </c:tx>
          <c:spPr>
            <a:ln w="28575" cap="rnd">
              <a:solidFill>
                <a:schemeClr val="accent5">
                  <a:lumMod val="60000"/>
                  <a:lumOff val="4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Sectors'!$F$68:$T$68</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37-17E6-426D-B14A-A678CACB2296}"/>
            </c:ext>
          </c:extLst>
        </c:ser>
        <c:ser>
          <c:idx val="30"/>
          <c:order val="25"/>
          <c:tx>
            <c:strRef>
              <c:f>'1A4 Other Sectors'!$C$70</c:f>
              <c:strCache>
                <c:ptCount val="1"/>
                <c:pt idx="0">
                  <c:v>Other kerosene</c:v>
                </c:pt>
              </c:strCache>
            </c:strRef>
          </c:tx>
          <c:spPr>
            <a:ln w="28575" cap="rnd">
              <a:solidFill>
                <a:schemeClr val="accent1">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Sectors'!$F$70:$T$70</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9-17E6-426D-B14A-A678CACB2296}"/>
            </c:ext>
          </c:extLst>
        </c:ser>
        <c:ser>
          <c:idx val="31"/>
          <c:order val="26"/>
          <c:tx>
            <c:strRef>
              <c:f>'1A4 Other Sectors'!$C$71</c:f>
              <c:strCache>
                <c:ptCount val="1"/>
                <c:pt idx="0">
                  <c:v>Residual Fuel Oil (Heavy Fuel Oil)</c:v>
                </c:pt>
              </c:strCache>
            </c:strRef>
          </c:tx>
          <c:spPr>
            <a:ln w="28575" cap="rnd">
              <a:solidFill>
                <a:schemeClr val="accent2">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Sectors'!$F$71:$T$71</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3A-17E6-426D-B14A-A678CACB2296}"/>
            </c:ext>
          </c:extLst>
        </c:ser>
        <c:ser>
          <c:idx val="32"/>
          <c:order val="27"/>
          <c:tx>
            <c:strRef>
              <c:f>'1A4 Other Sectors'!$C$72</c:f>
              <c:strCache>
                <c:ptCount val="1"/>
                <c:pt idx="0">
                  <c:v>LPG</c:v>
                </c:pt>
              </c:strCache>
            </c:strRef>
          </c:tx>
          <c:spPr>
            <a:ln w="28575" cap="rnd">
              <a:solidFill>
                <a:schemeClr val="accent3">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Sectors'!$F$72:$T$72</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3B-17E6-426D-B14A-A678CACB2296}"/>
            </c:ext>
          </c:extLst>
        </c:ser>
        <c:ser>
          <c:idx val="33"/>
          <c:order val="28"/>
          <c:tx>
            <c:strRef>
              <c:f>'1A4 Other Sectors'!$C$73</c:f>
              <c:strCache>
                <c:ptCount val="1"/>
                <c:pt idx="0">
                  <c:v>Sub-bituminous coal</c:v>
                </c:pt>
              </c:strCache>
            </c:strRef>
          </c:tx>
          <c:spPr>
            <a:ln w="28575" cap="rnd">
              <a:solidFill>
                <a:schemeClr val="accent4">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Sectors'!$F$73:$T$73</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3C-17E6-426D-B14A-A678CACB2296}"/>
            </c:ext>
          </c:extLst>
        </c:ser>
        <c:ser>
          <c:idx val="34"/>
          <c:order val="29"/>
          <c:tx>
            <c:strRef>
              <c:f>'1A4 Other Sectors'!$C$74</c:f>
              <c:strCache>
                <c:ptCount val="1"/>
                <c:pt idx="0">
                  <c:v>Wood/Wood Waste</c:v>
                </c:pt>
              </c:strCache>
            </c:strRef>
          </c:tx>
          <c:spPr>
            <a:ln w="28575" cap="rnd">
              <a:solidFill>
                <a:schemeClr val="accent5">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Sectors'!$F$74:$T$74</c:f>
              <c:numCache>
                <c:formatCode>General</c:formatCode>
                <c:ptCount val="15"/>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numCache>
            </c:numRef>
          </c:val>
          <c:smooth val="0"/>
          <c:extLst>
            <c:ext xmlns:c16="http://schemas.microsoft.com/office/drawing/2014/chart" uri="{C3380CC4-5D6E-409C-BE32-E72D297353CC}">
              <c16:uniqueId val="{0000003D-17E6-426D-B14A-A678CACB2296}"/>
            </c:ext>
          </c:extLst>
        </c:ser>
        <c:ser>
          <c:idx val="35"/>
          <c:order val="30"/>
          <c:tx>
            <c:strRef>
              <c:f>'1A4 Other Sectors'!$C$75</c:f>
              <c:strCache>
                <c:ptCount val="1"/>
                <c:pt idx="0">
                  <c:v>Other primary solid biomass</c:v>
                </c:pt>
              </c:strCache>
            </c:strRef>
          </c:tx>
          <c:spPr>
            <a:ln w="28575" cap="rnd">
              <a:solidFill>
                <a:schemeClr val="accent6">
                  <a:lumMod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Sectors'!$F$75:$T$75</c:f>
              <c:numCache>
                <c:formatCode>General</c:formatCode>
                <c:ptCount val="15"/>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numCache>
            </c:numRef>
          </c:val>
          <c:smooth val="0"/>
          <c:extLst>
            <c:ext xmlns:c16="http://schemas.microsoft.com/office/drawing/2014/chart" uri="{C3380CC4-5D6E-409C-BE32-E72D297353CC}">
              <c16:uniqueId val="{0000003E-17E6-426D-B14A-A678CACB2296}"/>
            </c:ext>
          </c:extLst>
        </c:ser>
        <c:ser>
          <c:idx val="36"/>
          <c:order val="31"/>
          <c:tx>
            <c:strRef>
              <c:f>'1A4 Other Sectors'!$C$76</c:f>
              <c:strCache>
                <c:ptCount val="1"/>
                <c:pt idx="0">
                  <c:v>Charcoal</c:v>
                </c:pt>
              </c:strCache>
            </c:strRef>
          </c:tx>
          <c:spPr>
            <a:ln w="28575" cap="rnd">
              <a:solidFill>
                <a:schemeClr val="accent1">
                  <a:lumMod val="70000"/>
                  <a:lumOff val="3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Sectors'!$F$76:$T$76</c:f>
              <c:numCache>
                <c:formatCode>General</c:formatCode>
                <c:ptCount val="15"/>
                <c:pt idx="0">
                  <c:v>30</c:v>
                </c:pt>
                <c:pt idx="1">
                  <c:v>30</c:v>
                </c:pt>
                <c:pt idx="2">
                  <c:v>30</c:v>
                </c:pt>
                <c:pt idx="3">
                  <c:v>30</c:v>
                </c:pt>
                <c:pt idx="4">
                  <c:v>30</c:v>
                </c:pt>
                <c:pt idx="5">
                  <c:v>30</c:v>
                </c:pt>
                <c:pt idx="6">
                  <c:v>30</c:v>
                </c:pt>
                <c:pt idx="7">
                  <c:v>30</c:v>
                </c:pt>
                <c:pt idx="8">
                  <c:v>30</c:v>
                </c:pt>
                <c:pt idx="9">
                  <c:v>30</c:v>
                </c:pt>
                <c:pt idx="10">
                  <c:v>30</c:v>
                </c:pt>
                <c:pt idx="11">
                  <c:v>30</c:v>
                </c:pt>
                <c:pt idx="12">
                  <c:v>30</c:v>
                </c:pt>
                <c:pt idx="13">
                  <c:v>30</c:v>
                </c:pt>
                <c:pt idx="14">
                  <c:v>30</c:v>
                </c:pt>
              </c:numCache>
            </c:numRef>
          </c:val>
          <c:smooth val="0"/>
          <c:extLst>
            <c:ext xmlns:c16="http://schemas.microsoft.com/office/drawing/2014/chart" uri="{C3380CC4-5D6E-409C-BE32-E72D297353CC}">
              <c16:uniqueId val="{0000003F-17E6-426D-B14A-A678CACB2296}"/>
            </c:ext>
          </c:extLst>
        </c:ser>
        <c:ser>
          <c:idx val="38"/>
          <c:order val="32"/>
          <c:tx>
            <c:strRef>
              <c:f>'1A4 Other Sectors'!$C$78</c:f>
              <c:strCache>
                <c:ptCount val="1"/>
                <c:pt idx="0">
                  <c:v>Motor gasoline</c:v>
                </c:pt>
              </c:strCache>
            </c:strRef>
          </c:tx>
          <c:spPr>
            <a:ln w="28575" cap="rnd">
              <a:solidFill>
                <a:schemeClr val="accent3">
                  <a:lumMod val="70000"/>
                  <a:lumOff val="3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Sectors'!$F$78:$T$78</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41-17E6-426D-B14A-A678CACB2296}"/>
            </c:ext>
          </c:extLst>
        </c:ser>
        <c:ser>
          <c:idx val="39"/>
          <c:order val="33"/>
          <c:tx>
            <c:strRef>
              <c:f>'1A4 Other Sectors'!$C$79</c:f>
              <c:strCache>
                <c:ptCount val="1"/>
                <c:pt idx="0">
                  <c:v>Other kerosene</c:v>
                </c:pt>
              </c:strCache>
            </c:strRef>
          </c:tx>
          <c:spPr>
            <a:ln w="28575" cap="rnd">
              <a:solidFill>
                <a:schemeClr val="accent4">
                  <a:lumMod val="70000"/>
                  <a:lumOff val="3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Sectors'!$F$79:$T$79</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42-17E6-426D-B14A-A678CACB2296}"/>
            </c:ext>
          </c:extLst>
        </c:ser>
        <c:ser>
          <c:idx val="40"/>
          <c:order val="34"/>
          <c:tx>
            <c:strRef>
              <c:f>'1A4 Other Sectors'!$C$80</c:f>
              <c:strCache>
                <c:ptCount val="1"/>
                <c:pt idx="0">
                  <c:v>Gas/diesel oil</c:v>
                </c:pt>
              </c:strCache>
            </c:strRef>
          </c:tx>
          <c:spPr>
            <a:ln w="28575" cap="rnd">
              <a:solidFill>
                <a:schemeClr val="accent5">
                  <a:lumMod val="70000"/>
                  <a:lumOff val="3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Sectors'!$F$80:$T$80</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43-17E6-426D-B14A-A678CACB2296}"/>
            </c:ext>
          </c:extLst>
        </c:ser>
        <c:ser>
          <c:idx val="41"/>
          <c:order val="35"/>
          <c:tx>
            <c:strRef>
              <c:f>'1A4 Other Sectors'!$C$81</c:f>
              <c:strCache>
                <c:ptCount val="1"/>
                <c:pt idx="0">
                  <c:v>Residual Fuel Oil (Heavy Fuel Oil)</c:v>
                </c:pt>
              </c:strCache>
            </c:strRef>
          </c:tx>
          <c:spPr>
            <a:ln w="28575" cap="rnd">
              <a:solidFill>
                <a:schemeClr val="accent6">
                  <a:lumMod val="70000"/>
                  <a:lumOff val="3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Sectors'!$F$81:$T$81</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44-17E6-426D-B14A-A678CACB2296}"/>
            </c:ext>
          </c:extLst>
        </c:ser>
        <c:ser>
          <c:idx val="42"/>
          <c:order val="36"/>
          <c:tx>
            <c:strRef>
              <c:f>'1A4 Other Sectors'!$C$82</c:f>
              <c:strCache>
                <c:ptCount val="1"/>
                <c:pt idx="0">
                  <c:v>LPG</c:v>
                </c:pt>
              </c:strCache>
            </c:strRef>
          </c:tx>
          <c:spPr>
            <a:ln w="28575" cap="rnd">
              <a:solidFill>
                <a:schemeClr val="accent1">
                  <a:lumMod val="7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Sectors'!$F$82:$T$82</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45-17E6-426D-B14A-A678CACB2296}"/>
            </c:ext>
          </c:extLst>
        </c:ser>
        <c:ser>
          <c:idx val="43"/>
          <c:order val="37"/>
          <c:tx>
            <c:strRef>
              <c:f>'1A4 Other Sectors'!$C$83</c:f>
              <c:strCache>
                <c:ptCount val="1"/>
                <c:pt idx="0">
                  <c:v>Sub-bituminous coal</c:v>
                </c:pt>
              </c:strCache>
            </c:strRef>
          </c:tx>
          <c:spPr>
            <a:ln w="28575" cap="rnd">
              <a:solidFill>
                <a:schemeClr val="accent2">
                  <a:lumMod val="7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Sectors'!$F$83:$T$83</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46-17E6-426D-B14A-A678CACB2296}"/>
            </c:ext>
          </c:extLst>
        </c:ser>
        <c:ser>
          <c:idx val="46"/>
          <c:order val="38"/>
          <c:tx>
            <c:strRef>
              <c:f>'1A4 Other Sectors'!$C$86</c:f>
              <c:strCache>
                <c:ptCount val="1"/>
                <c:pt idx="0">
                  <c:v>Other kerosene</c:v>
                </c:pt>
              </c:strCache>
            </c:strRef>
          </c:tx>
          <c:spPr>
            <a:ln w="28575" cap="rnd">
              <a:solidFill>
                <a:schemeClr val="accent5">
                  <a:lumMod val="7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Sectors'!$F$86:$T$86</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49-17E6-426D-B14A-A678CACB2296}"/>
            </c:ext>
          </c:extLst>
        </c:ser>
        <c:ser>
          <c:idx val="47"/>
          <c:order val="39"/>
          <c:tx>
            <c:strRef>
              <c:f>'1A4 Other Sectors'!$C$87</c:f>
              <c:strCache>
                <c:ptCount val="1"/>
                <c:pt idx="0">
                  <c:v>Gas/diesel oil</c:v>
                </c:pt>
              </c:strCache>
            </c:strRef>
          </c:tx>
          <c:spPr>
            <a:ln w="28575" cap="rnd">
              <a:solidFill>
                <a:schemeClr val="accent6">
                  <a:lumMod val="7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Sectors'!$F$87:$T$87</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4A-17E6-426D-B14A-A678CACB2296}"/>
            </c:ext>
          </c:extLst>
        </c:ser>
        <c:ser>
          <c:idx val="48"/>
          <c:order val="40"/>
          <c:tx>
            <c:strRef>
              <c:f>'1A4 Other Sectors'!$C$88</c:f>
              <c:strCache>
                <c:ptCount val="1"/>
                <c:pt idx="0">
                  <c:v>Redidual Fuel Oil (HFO)</c:v>
                </c:pt>
              </c:strCache>
            </c:strRef>
          </c:tx>
          <c:spPr>
            <a:ln w="28575" cap="rnd">
              <a:solidFill>
                <a:schemeClr val="accent1">
                  <a:lumMod val="50000"/>
                  <a:lumOff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Sectors'!$F$88:$T$88</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4B-17E6-426D-B14A-A678CACB2296}"/>
            </c:ext>
          </c:extLst>
        </c:ser>
        <c:ser>
          <c:idx val="49"/>
          <c:order val="41"/>
          <c:tx>
            <c:strRef>
              <c:f>'1A4 Other Sectors'!$C$89</c:f>
              <c:strCache>
                <c:ptCount val="1"/>
                <c:pt idx="0">
                  <c:v>Sub-bituminous coal</c:v>
                </c:pt>
              </c:strCache>
            </c:strRef>
          </c:tx>
          <c:spPr>
            <a:ln w="28575" cap="rnd">
              <a:solidFill>
                <a:schemeClr val="accent2">
                  <a:lumMod val="50000"/>
                  <a:lumOff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Sectors'!$F$89:$T$89</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4C-17E6-426D-B14A-A678CACB2296}"/>
            </c:ext>
          </c:extLst>
        </c:ser>
        <c:ser>
          <c:idx val="50"/>
          <c:order val="42"/>
          <c:tx>
            <c:strRef>
              <c:f>'1A4 Other Sectors'!$C$90</c:f>
              <c:strCache>
                <c:ptCount val="1"/>
                <c:pt idx="0">
                  <c:v>Gas work gas</c:v>
                </c:pt>
              </c:strCache>
            </c:strRef>
          </c:tx>
          <c:spPr>
            <a:ln w="28575" cap="rnd">
              <a:solidFill>
                <a:schemeClr val="accent3">
                  <a:lumMod val="50000"/>
                  <a:lumOff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Sectors'!$F$90:$T$90</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4D-17E6-426D-B14A-A678CACB2296}"/>
            </c:ext>
          </c:extLst>
        </c:ser>
        <c:ser>
          <c:idx val="51"/>
          <c:order val="43"/>
          <c:tx>
            <c:strRef>
              <c:f>'1A4 Other Sectors'!$C$91</c:f>
              <c:strCache>
                <c:ptCount val="1"/>
                <c:pt idx="0">
                  <c:v>Natural gas</c:v>
                </c:pt>
              </c:strCache>
            </c:strRef>
          </c:tx>
          <c:spPr>
            <a:ln w="28575" cap="rnd">
              <a:solidFill>
                <a:schemeClr val="accent4">
                  <a:lumMod val="50000"/>
                  <a:lumOff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Sectors'!$F$91:$T$91</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4E-17E6-426D-B14A-A678CACB2296}"/>
            </c:ext>
          </c:extLst>
        </c:ser>
        <c:ser>
          <c:idx val="53"/>
          <c:order val="44"/>
          <c:tx>
            <c:strRef>
              <c:f>'1A4 Other Sectors'!$C$93</c:f>
              <c:strCache>
                <c:ptCount val="1"/>
                <c:pt idx="0">
                  <c:v>Other kerosene</c:v>
                </c:pt>
              </c:strCache>
            </c:strRef>
          </c:tx>
          <c:spPr>
            <a:ln w="28575" cap="rnd">
              <a:solidFill>
                <a:schemeClr val="accent6">
                  <a:lumMod val="50000"/>
                  <a:lumOff val="5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Sectors'!$F$93:$T$93</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0-17E6-426D-B14A-A678CACB2296}"/>
            </c:ext>
          </c:extLst>
        </c:ser>
        <c:ser>
          <c:idx val="54"/>
          <c:order val="45"/>
          <c:tx>
            <c:strRef>
              <c:f>'1A4 Other Sectors'!$C$94</c:f>
              <c:strCache>
                <c:ptCount val="1"/>
                <c:pt idx="0">
                  <c:v>Residual Fuel Oil (Heavy Fuel Oil)</c:v>
                </c:pt>
              </c:strCache>
            </c:strRef>
          </c:tx>
          <c:spPr>
            <a:ln w="28575" cap="rnd">
              <a:solidFill>
                <a:schemeClr val="accent1"/>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Sectors'!$F$94:$T$94</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1-17E6-426D-B14A-A678CACB2296}"/>
            </c:ext>
          </c:extLst>
        </c:ser>
        <c:ser>
          <c:idx val="55"/>
          <c:order val="46"/>
          <c:tx>
            <c:strRef>
              <c:f>'1A4 Other Sectors'!$C$95</c:f>
              <c:strCache>
                <c:ptCount val="1"/>
                <c:pt idx="0">
                  <c:v>LPG</c:v>
                </c:pt>
              </c:strCache>
            </c:strRef>
          </c:tx>
          <c:spPr>
            <a:ln w="28575" cap="rnd">
              <a:solidFill>
                <a:schemeClr val="accent2"/>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Sectors'!$F$95:$T$95</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52-17E6-426D-B14A-A678CACB2296}"/>
            </c:ext>
          </c:extLst>
        </c:ser>
        <c:ser>
          <c:idx val="56"/>
          <c:order val="47"/>
          <c:tx>
            <c:strRef>
              <c:f>'1A4 Other Sectors'!$C$96</c:f>
              <c:strCache>
                <c:ptCount val="1"/>
                <c:pt idx="0">
                  <c:v>Sub-bituminous coal</c:v>
                </c:pt>
              </c:strCache>
            </c:strRef>
          </c:tx>
          <c:spPr>
            <a:ln w="28575" cap="rnd">
              <a:solidFill>
                <a:schemeClr val="accent3"/>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Sectors'!$F$96:$T$96</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53-17E6-426D-B14A-A678CACB2296}"/>
            </c:ext>
          </c:extLst>
        </c:ser>
        <c:ser>
          <c:idx val="57"/>
          <c:order val="48"/>
          <c:tx>
            <c:strRef>
              <c:f>'1A4 Other Sectors'!$C$97</c:f>
              <c:strCache>
                <c:ptCount val="1"/>
                <c:pt idx="0">
                  <c:v>Wood/Wood Product</c:v>
                </c:pt>
              </c:strCache>
            </c:strRef>
          </c:tx>
          <c:spPr>
            <a:ln w="28575" cap="rnd">
              <a:solidFill>
                <a:schemeClr val="accent4"/>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Sectors'!$F$97:$T$97</c:f>
              <c:numCache>
                <c:formatCode>General</c:formatCode>
                <c:ptCount val="1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numCache>
            </c:numRef>
          </c:val>
          <c:smooth val="0"/>
          <c:extLst>
            <c:ext xmlns:c16="http://schemas.microsoft.com/office/drawing/2014/chart" uri="{C3380CC4-5D6E-409C-BE32-E72D297353CC}">
              <c16:uniqueId val="{00000054-17E6-426D-B14A-A678CACB2296}"/>
            </c:ext>
          </c:extLst>
        </c:ser>
        <c:ser>
          <c:idx val="58"/>
          <c:order val="49"/>
          <c:tx>
            <c:strRef>
              <c:f>'1A4 Other Sectors'!$C$98</c:f>
              <c:strCache>
                <c:ptCount val="1"/>
                <c:pt idx="0">
                  <c:v>Other primary solid biomass</c:v>
                </c:pt>
              </c:strCache>
            </c:strRef>
          </c:tx>
          <c:spPr>
            <a:ln w="28575" cap="rnd">
              <a:solidFill>
                <a:schemeClr val="accent5"/>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Sectors'!$F$98:$T$98</c:f>
              <c:numCache>
                <c:formatCode>General</c:formatCode>
                <c:ptCount val="1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numCache>
            </c:numRef>
          </c:val>
          <c:smooth val="0"/>
          <c:extLst>
            <c:ext xmlns:c16="http://schemas.microsoft.com/office/drawing/2014/chart" uri="{C3380CC4-5D6E-409C-BE32-E72D297353CC}">
              <c16:uniqueId val="{00000055-17E6-426D-B14A-A678CACB2296}"/>
            </c:ext>
          </c:extLst>
        </c:ser>
        <c:ser>
          <c:idx val="59"/>
          <c:order val="50"/>
          <c:tx>
            <c:strRef>
              <c:f>'1A4 Other Sectors'!$C$99</c:f>
              <c:strCache>
                <c:ptCount val="1"/>
                <c:pt idx="0">
                  <c:v>Charcoal</c:v>
                </c:pt>
              </c:strCache>
            </c:strRef>
          </c:tx>
          <c:spPr>
            <a:ln w="28575" cap="rnd">
              <a:solidFill>
                <a:schemeClr val="accent6"/>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Sectors'!$F$99:$T$99</c:f>
              <c:numCache>
                <c:formatCode>General</c:formatCode>
                <c:ptCount val="1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numCache>
            </c:numRef>
          </c:val>
          <c:smooth val="0"/>
          <c:extLst>
            <c:ext xmlns:c16="http://schemas.microsoft.com/office/drawing/2014/chart" uri="{C3380CC4-5D6E-409C-BE32-E72D297353CC}">
              <c16:uniqueId val="{00000056-17E6-426D-B14A-A678CACB2296}"/>
            </c:ext>
          </c:extLst>
        </c:ser>
        <c:ser>
          <c:idx val="61"/>
          <c:order val="51"/>
          <c:tx>
            <c:strRef>
              <c:f>'1A4 Other Sectors'!$C$101</c:f>
              <c:strCache>
                <c:ptCount val="1"/>
                <c:pt idx="0">
                  <c:v>Motor gasoline</c:v>
                </c:pt>
              </c:strCache>
            </c:strRef>
          </c:tx>
          <c:spPr>
            <a:ln w="28575" cap="rnd">
              <a:solidFill>
                <a:schemeClr val="accent2">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Sectors'!$F$101:$T$101</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8-17E6-426D-B14A-A678CACB2296}"/>
            </c:ext>
          </c:extLst>
        </c:ser>
        <c:ser>
          <c:idx val="62"/>
          <c:order val="52"/>
          <c:tx>
            <c:strRef>
              <c:f>'1A4 Other Sectors'!$C$102</c:f>
              <c:strCache>
                <c:ptCount val="1"/>
                <c:pt idx="0">
                  <c:v>Other kerosene</c:v>
                </c:pt>
              </c:strCache>
            </c:strRef>
          </c:tx>
          <c:spPr>
            <a:ln w="28575" cap="rnd">
              <a:solidFill>
                <a:schemeClr val="accent3">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Sectors'!$F$102:$T$102</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9-17E6-426D-B14A-A678CACB2296}"/>
            </c:ext>
          </c:extLst>
        </c:ser>
        <c:ser>
          <c:idx val="63"/>
          <c:order val="53"/>
          <c:tx>
            <c:strRef>
              <c:f>'1A4 Other Sectors'!$C$103</c:f>
              <c:strCache>
                <c:ptCount val="1"/>
                <c:pt idx="0">
                  <c:v>Gas/diesel oil</c:v>
                </c:pt>
              </c:strCache>
            </c:strRef>
          </c:tx>
          <c:spPr>
            <a:ln w="28575" cap="rnd">
              <a:solidFill>
                <a:schemeClr val="accent4">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Sectors'!$F$103:$T$103</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A-17E6-426D-B14A-A678CACB2296}"/>
            </c:ext>
          </c:extLst>
        </c:ser>
        <c:ser>
          <c:idx val="64"/>
          <c:order val="54"/>
          <c:tx>
            <c:strRef>
              <c:f>'1A4 Other Sectors'!$C$104</c:f>
              <c:strCache>
                <c:ptCount val="1"/>
                <c:pt idx="0">
                  <c:v>Residual Fuel Oil (Heavy Fuel Oil)</c:v>
                </c:pt>
              </c:strCache>
            </c:strRef>
          </c:tx>
          <c:spPr>
            <a:ln w="28575" cap="rnd">
              <a:solidFill>
                <a:schemeClr val="accent5">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Sectors'!$F$104:$T$104</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5B-17E6-426D-B14A-A678CACB2296}"/>
            </c:ext>
          </c:extLst>
        </c:ser>
        <c:ser>
          <c:idx val="65"/>
          <c:order val="55"/>
          <c:tx>
            <c:strRef>
              <c:f>'1A4 Other Sectors'!$C$105</c:f>
              <c:strCache>
                <c:ptCount val="1"/>
                <c:pt idx="0">
                  <c:v>LPG</c:v>
                </c:pt>
              </c:strCache>
            </c:strRef>
          </c:tx>
          <c:spPr>
            <a:ln w="28575" cap="rnd">
              <a:solidFill>
                <a:schemeClr val="accent6">
                  <a:lumMod val="6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Sectors'!$F$105:$T$105</c:f>
              <c:numCache>
                <c:formatCode>General</c:formatCode>
                <c:ptCount val="15"/>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numCache>
            </c:numRef>
          </c:val>
          <c:smooth val="0"/>
          <c:extLst>
            <c:ext xmlns:c16="http://schemas.microsoft.com/office/drawing/2014/chart" uri="{C3380CC4-5D6E-409C-BE32-E72D297353CC}">
              <c16:uniqueId val="{0000005C-17E6-426D-B14A-A678CACB2296}"/>
            </c:ext>
          </c:extLst>
        </c:ser>
        <c:ser>
          <c:idx val="66"/>
          <c:order val="56"/>
          <c:tx>
            <c:strRef>
              <c:f>'1A4 Other Sectors'!$C$106</c:f>
              <c:strCache>
                <c:ptCount val="1"/>
                <c:pt idx="0">
                  <c:v>Sub-bituminous coal</c:v>
                </c:pt>
              </c:strCache>
            </c:strRef>
          </c:tx>
          <c:spPr>
            <a:ln w="28575" cap="rnd">
              <a:solidFill>
                <a:schemeClr val="accent1">
                  <a:lumMod val="80000"/>
                  <a:lumOff val="20000"/>
                </a:schemeClr>
              </a:solidFill>
              <a:round/>
            </a:ln>
            <a:effectLst/>
          </c:spPr>
          <c:marker>
            <c:symbol val="none"/>
          </c:marker>
          <c:cat>
            <c:numRef>
              <c:f>'1A4 Other Sectors'!$F$13:$T$13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'1A4 Other Sectors'!$F$106:$T$106</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5D-17E6-426D-B14A-A678CACB2296}"/>
            </c:ext>
          </c:extLst>
        </c:ser>
        <c:dLbls>
          <c:showLegendKey val="0"/>
          <c:showVal val="0"/>
          <c:showCatName val="0"/>
          <c:showSerName val="0"/>
          <c:showPercent val="0"/>
          <c:showBubbleSize val="0"/>
        </c:dLbls>
        <c:smooth val="0"/>
        <c:axId val="432317448"/>
        <c:axId val="432317056"/>
      </c:lineChart>
      <c:catAx>
        <c:axId val="43231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17056"/>
        <c:crosses val="autoZero"/>
        <c:auto val="1"/>
        <c:lblAlgn val="ctr"/>
        <c:lblOffset val="100"/>
        <c:noMultiLvlLbl val="0"/>
      </c:catAx>
      <c:valAx>
        <c:axId val="43231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17448"/>
        <c:crosses val="autoZero"/>
        <c:crossBetween val="between"/>
      </c:valAx>
      <c:spPr>
        <a:noFill/>
        <a:ln>
          <a:noFill/>
        </a:ln>
        <a:effectLst/>
      </c:spPr>
    </c:plotArea>
    <c:legend>
      <c:legendPos val="r"/>
      <c:layout>
        <c:manualLayout>
          <c:xMode val="edge"/>
          <c:yMode val="edge"/>
          <c:x val="0.55614448015683637"/>
          <c:y val="9.5249489492102452E-3"/>
          <c:w val="0.4438554653706967"/>
          <c:h val="0.98417765402927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'1A4 Other Sectors'!$C$132</c:f>
              <c:strCache>
                <c:ptCount val="1"/>
                <c:pt idx="0">
                  <c:v>Total CO2 emissions</c:v>
                </c:pt>
              </c:strCache>
            </c:strRef>
          </c:tx>
          <c:spPr>
            <a:ln w="28575" cap="rnd">
              <a:solidFill>
                <a:schemeClr val="accent1"/>
              </a:solidFill>
              <a:round/>
            </a:ln>
            <a:effectLst/>
          </c:spPr>
          <c:marker>
            <c:symbol val="none"/>
          </c:marker>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Sectors'!$F$132:$W$132</c:f>
              <c:numCache>
                <c:formatCode>General</c:formatCode>
                <c:ptCount val="18"/>
                <c:pt idx="0">
                  <c:v>18366.367075118997</c:v>
                </c:pt>
                <c:pt idx="1">
                  <c:v>21825.269379166995</c:v>
                </c:pt>
                <c:pt idx="2">
                  <c:v>24918.023242129999</c:v>
                </c:pt>
                <c:pt idx="3">
                  <c:v>27194.235942915999</c:v>
                </c:pt>
                <c:pt idx="4">
                  <c:v>30244.466376058994</c:v>
                </c:pt>
                <c:pt idx="5">
                  <c:v>32109.203326237999</c:v>
                </c:pt>
                <c:pt idx="6">
                  <c:v>35075.219248931004</c:v>
                </c:pt>
                <c:pt idx="7">
                  <c:v>36194.578610754092</c:v>
                </c:pt>
                <c:pt idx="8">
                  <c:v>38190.81848643472</c:v>
                </c:pt>
                <c:pt idx="9">
                  <c:v>40956.300005854471</c:v>
                </c:pt>
                <c:pt idx="10">
                  <c:v>44683.801865698872</c:v>
                </c:pt>
                <c:pt idx="11">
                  <c:v>39157.742900880192</c:v>
                </c:pt>
                <c:pt idx="12">
                  <c:v>40174.667293650789</c:v>
                </c:pt>
                <c:pt idx="13">
                  <c:v>46514.738868992601</c:v>
                </c:pt>
                <c:pt idx="14">
                  <c:v>47759.864784324367</c:v>
                </c:pt>
                <c:pt idx="15">
                  <c:v>48253.825131036094</c:v>
                </c:pt>
                <c:pt idx="16">
                  <c:v>51208.135300000002</c:v>
                </c:pt>
                <c:pt idx="17">
                  <c:v>53234.857650000005</c:v>
                </c:pt>
              </c:numCache>
            </c:numRef>
          </c:val>
          <c:smooth val="0"/>
          <c:extLst>
            <c:ext xmlns:c16="http://schemas.microsoft.com/office/drawing/2014/chart" uri="{C3380CC4-5D6E-409C-BE32-E72D297353CC}">
              <c16:uniqueId val="{00000000-5553-4559-906E-F103B2372926}"/>
            </c:ext>
          </c:extLst>
        </c:ser>
        <c:ser>
          <c:idx val="1"/>
          <c:order val="1"/>
          <c:tx>
            <c:strRef>
              <c:f>'1A4 Other Sectors'!$C$156</c:f>
              <c:strCache>
                <c:ptCount val="1"/>
                <c:pt idx="0">
                  <c:v>Total CH4 Emissions</c:v>
                </c:pt>
              </c:strCache>
            </c:strRef>
          </c:tx>
          <c:spPr>
            <a:ln w="28575" cap="rnd">
              <a:solidFill>
                <a:schemeClr val="accent2"/>
              </a:solidFill>
              <a:round/>
            </a:ln>
            <a:effectLst/>
          </c:spPr>
          <c:marker>
            <c:symbol val="none"/>
          </c:marker>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Sectors'!$F$156:$W$156</c:f>
              <c:numCache>
                <c:formatCode>General</c:formatCode>
                <c:ptCount val="18"/>
                <c:pt idx="0">
                  <c:v>209.32570561800821</c:v>
                </c:pt>
                <c:pt idx="1">
                  <c:v>210.12136560954903</c:v>
                </c:pt>
                <c:pt idx="2">
                  <c:v>210.88305880448644</c:v>
                </c:pt>
                <c:pt idx="3">
                  <c:v>211.95846594333202</c:v>
                </c:pt>
                <c:pt idx="4">
                  <c:v>213.11352327638829</c:v>
                </c:pt>
                <c:pt idx="5">
                  <c:v>213.75656084916</c:v>
                </c:pt>
                <c:pt idx="6">
                  <c:v>94.894341718469988</c:v>
                </c:pt>
                <c:pt idx="7">
                  <c:v>95.911688765378102</c:v>
                </c:pt>
                <c:pt idx="8">
                  <c:v>96.005606631077711</c:v>
                </c:pt>
                <c:pt idx="9">
                  <c:v>96.921505112157163</c:v>
                </c:pt>
                <c:pt idx="10">
                  <c:v>98.588869290307855</c:v>
                </c:pt>
                <c:pt idx="11">
                  <c:v>97.661792502413959</c:v>
                </c:pt>
                <c:pt idx="12">
                  <c:v>98.030638631015975</c:v>
                </c:pt>
                <c:pt idx="13">
                  <c:v>83.577298605738164</c:v>
                </c:pt>
                <c:pt idx="14">
                  <c:v>81.900213623170984</c:v>
                </c:pt>
                <c:pt idx="15">
                  <c:v>81.339782422773581</c:v>
                </c:pt>
                <c:pt idx="16">
                  <c:v>80.500880249999994</c:v>
                </c:pt>
                <c:pt idx="17">
                  <c:v>79.662680999999992</c:v>
                </c:pt>
              </c:numCache>
            </c:numRef>
          </c:val>
          <c:smooth val="0"/>
          <c:extLst>
            <c:ext xmlns:c16="http://schemas.microsoft.com/office/drawing/2014/chart" uri="{C3380CC4-5D6E-409C-BE32-E72D297353CC}">
              <c16:uniqueId val="{00000001-5553-4559-906E-F103B2372926}"/>
            </c:ext>
          </c:extLst>
        </c:ser>
        <c:ser>
          <c:idx val="2"/>
          <c:order val="2"/>
          <c:tx>
            <c:strRef>
              <c:f>'1A4 Other Sectors'!$C$180</c:f>
              <c:strCache>
                <c:ptCount val="1"/>
                <c:pt idx="0">
                  <c:v>Total N2O emissions</c:v>
                </c:pt>
              </c:strCache>
            </c:strRef>
          </c:tx>
          <c:spPr>
            <a:ln w="28575" cap="rnd">
              <a:solidFill>
                <a:schemeClr val="accent3"/>
              </a:solidFill>
              <a:round/>
            </a:ln>
            <a:effectLst/>
          </c:spPr>
          <c:marker>
            <c:symbol val="none"/>
          </c:marker>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Sectors'!$F$180:$W$180</c:f>
              <c:numCache>
                <c:formatCode>General</c:formatCode>
                <c:ptCount val="18"/>
                <c:pt idx="0">
                  <c:v>473.22193982087651</c:v>
                </c:pt>
                <c:pt idx="1">
                  <c:v>505.47370703671447</c:v>
                </c:pt>
                <c:pt idx="2">
                  <c:v>533.61790794696537</c:v>
                </c:pt>
                <c:pt idx="3">
                  <c:v>552.50505643086672</c:v>
                </c:pt>
                <c:pt idx="4">
                  <c:v>576.82671904927247</c:v>
                </c:pt>
                <c:pt idx="5">
                  <c:v>593.83717827962005</c:v>
                </c:pt>
                <c:pt idx="6">
                  <c:v>381.16531829558994</c:v>
                </c:pt>
                <c:pt idx="7">
                  <c:v>383.313513596017</c:v>
                </c:pt>
                <c:pt idx="8">
                  <c:v>405.87119026155477</c:v>
                </c:pt>
                <c:pt idx="9">
                  <c:v>430.6041868848684</c:v>
                </c:pt>
                <c:pt idx="10">
                  <c:v>457.67168195191022</c:v>
                </c:pt>
                <c:pt idx="11">
                  <c:v>400.11480495379794</c:v>
                </c:pt>
                <c:pt idx="12">
                  <c:v>409.26250757267206</c:v>
                </c:pt>
                <c:pt idx="13">
                  <c:v>422.22945897903651</c:v>
                </c:pt>
                <c:pt idx="14">
                  <c:v>428.14038248198113</c:v>
                </c:pt>
                <c:pt idx="15">
                  <c:v>426.20956146180765</c:v>
                </c:pt>
                <c:pt idx="16">
                  <c:v>447.92392899999993</c:v>
                </c:pt>
                <c:pt idx="17">
                  <c:v>460.75076799999988</c:v>
                </c:pt>
              </c:numCache>
            </c:numRef>
          </c:val>
          <c:smooth val="0"/>
          <c:extLst>
            <c:ext xmlns:c16="http://schemas.microsoft.com/office/drawing/2014/chart" uri="{C3380CC4-5D6E-409C-BE32-E72D297353CC}">
              <c16:uniqueId val="{00000002-5553-4559-906E-F103B2372926}"/>
            </c:ext>
          </c:extLst>
        </c:ser>
        <c:ser>
          <c:idx val="3"/>
          <c:order val="3"/>
          <c:tx>
            <c:strRef>
              <c:f>'1A4 Other Sectors'!$C$182</c:f>
              <c:strCache>
                <c:ptCount val="1"/>
                <c:pt idx="0">
                  <c:v>Total Emissions</c:v>
                </c:pt>
              </c:strCache>
            </c:strRef>
          </c:tx>
          <c:spPr>
            <a:ln w="28575" cap="rnd">
              <a:solidFill>
                <a:schemeClr val="accent4"/>
              </a:solidFill>
              <a:round/>
            </a:ln>
            <a:effectLst/>
          </c:spPr>
          <c:marker>
            <c:symbol val="none"/>
          </c:marker>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Sectors'!$F$182:$W$182</c:f>
              <c:numCache>
                <c:formatCode>General</c:formatCode>
                <c:ptCount val="18"/>
                <c:pt idx="0">
                  <c:v>19048.914720557881</c:v>
                </c:pt>
                <c:pt idx="1">
                  <c:v>22540.864451813261</c:v>
                </c:pt>
                <c:pt idx="2">
                  <c:v>25662.524208881452</c:v>
                </c:pt>
                <c:pt idx="3">
                  <c:v>27958.699465290196</c:v>
                </c:pt>
                <c:pt idx="4">
                  <c:v>31034.406618384655</c:v>
                </c:pt>
                <c:pt idx="5">
                  <c:v>32916.79706536678</c:v>
                </c:pt>
                <c:pt idx="6">
                  <c:v>35551.278908945067</c:v>
                </c:pt>
                <c:pt idx="7">
                  <c:v>36673.80381311549</c:v>
                </c:pt>
                <c:pt idx="8">
                  <c:v>38692.695283327354</c:v>
                </c:pt>
                <c:pt idx="9">
                  <c:v>41483.825697851498</c:v>
                </c:pt>
                <c:pt idx="10">
                  <c:v>45240.062416941095</c:v>
                </c:pt>
                <c:pt idx="11">
                  <c:v>39655.519498336398</c:v>
                </c:pt>
                <c:pt idx="12">
                  <c:v>40681.960439854483</c:v>
                </c:pt>
                <c:pt idx="13">
                  <c:v>47020.545626577376</c:v>
                </c:pt>
                <c:pt idx="14">
                  <c:v>48269.905380429518</c:v>
                </c:pt>
                <c:pt idx="15">
                  <c:v>48761.374474920674</c:v>
                </c:pt>
                <c:pt idx="16">
                  <c:v>51736.56010925</c:v>
                </c:pt>
                <c:pt idx="17">
                  <c:v>53775.271099000005</c:v>
                </c:pt>
              </c:numCache>
            </c:numRef>
          </c:val>
          <c:smooth val="0"/>
          <c:extLst>
            <c:ext xmlns:c16="http://schemas.microsoft.com/office/drawing/2014/chart" uri="{C3380CC4-5D6E-409C-BE32-E72D297353CC}">
              <c16:uniqueId val="{00000000-E749-44FE-AE15-2651B115B090}"/>
            </c:ext>
          </c:extLst>
        </c:ser>
        <c:dLbls>
          <c:showLegendKey val="0"/>
          <c:showVal val="0"/>
          <c:showCatName val="0"/>
          <c:showSerName val="0"/>
          <c:showPercent val="0"/>
          <c:showBubbleSize val="0"/>
        </c:dLbls>
        <c:smooth val="0"/>
        <c:axId val="432316272"/>
        <c:axId val="432315488"/>
      </c:lineChart>
      <c:catAx>
        <c:axId val="43231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15488"/>
        <c:crosses val="autoZero"/>
        <c:auto val="1"/>
        <c:lblAlgn val="ctr"/>
        <c:lblOffset val="100"/>
        <c:noMultiLvlLbl val="0"/>
      </c:catAx>
      <c:valAx>
        <c:axId val="43231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16272"/>
        <c:crosses val="autoZero"/>
        <c:crossBetween val="between"/>
      </c:valAx>
      <c:spPr>
        <a:noFill/>
        <a:ln>
          <a:noFill/>
        </a:ln>
        <a:effectLst/>
      </c:spPr>
    </c:plotArea>
    <c:legend>
      <c:legendPos val="r"/>
      <c:layout>
        <c:manualLayout>
          <c:xMode val="edge"/>
          <c:yMode val="edge"/>
          <c:x val="0.73180311601891546"/>
          <c:y val="0.49684215697228079"/>
          <c:w val="0.25583255724870096"/>
          <c:h val="0.25091283631524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24101802848415"/>
          <c:y val="2.8336737719500543E-2"/>
          <c:w val="0.85373165956714425"/>
          <c:h val="0.81960102790498468"/>
        </c:manualLayout>
      </c:layout>
      <c:barChart>
        <c:barDir val="col"/>
        <c:grouping val="stacked"/>
        <c:varyColors val="0"/>
        <c:ser>
          <c:idx val="0"/>
          <c:order val="0"/>
          <c:tx>
            <c:strRef>
              <c:f>'1A4 Other Sectors'!$C$15</c:f>
              <c:strCache>
                <c:ptCount val="1"/>
                <c:pt idx="0">
                  <c:v>Other kerosene</c:v>
                </c:pt>
              </c:strCache>
            </c:strRef>
          </c:tx>
          <c:spPr>
            <a:solidFill>
              <a:srgbClr val="92D050"/>
            </a:solidFill>
            <a:ln>
              <a:solidFill>
                <a:srgbClr val="92D05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Sectors'!$F$15:$W$15</c:f>
              <c:numCache>
                <c:formatCode>General</c:formatCode>
                <c:ptCount val="18"/>
                <c:pt idx="0">
                  <c:v>1173.2329999999999</c:v>
                </c:pt>
                <c:pt idx="1">
                  <c:v>1076.0340000000001</c:v>
                </c:pt>
                <c:pt idx="2">
                  <c:v>1019.905</c:v>
                </c:pt>
                <c:pt idx="3">
                  <c:v>1052.761</c:v>
                </c:pt>
                <c:pt idx="4">
                  <c:v>930.7399999999999</c:v>
                </c:pt>
                <c:pt idx="5">
                  <c:v>1041.809</c:v>
                </c:pt>
                <c:pt idx="6">
                  <c:v>1010.322</c:v>
                </c:pt>
                <c:pt idx="7">
                  <c:v>954.19299999999998</c:v>
                </c:pt>
                <c:pt idx="8">
                  <c:v>728.30799999999999</c:v>
                </c:pt>
                <c:pt idx="9">
                  <c:v>746.10500000000002</c:v>
                </c:pt>
                <c:pt idx="10">
                  <c:v>789.5087160983577</c:v>
                </c:pt>
                <c:pt idx="11">
                  <c:v>795.38900000000001</c:v>
                </c:pt>
                <c:pt idx="12">
                  <c:v>643.42999999999995</c:v>
                </c:pt>
                <c:pt idx="13">
                  <c:v>687.9079999999999</c:v>
                </c:pt>
                <c:pt idx="14">
                  <c:v>647.43599999999992</c:v>
                </c:pt>
                <c:pt idx="15">
                  <c:v>606.96399999999994</c:v>
                </c:pt>
                <c:pt idx="16" formatCode="0.000">
                  <c:v>566</c:v>
                </c:pt>
                <c:pt idx="17" formatCode="0.000">
                  <c:v>526</c:v>
                </c:pt>
              </c:numCache>
            </c:numRef>
          </c:val>
          <c:extLst>
            <c:ext xmlns:c16="http://schemas.microsoft.com/office/drawing/2014/chart" uri="{C3380CC4-5D6E-409C-BE32-E72D297353CC}">
              <c16:uniqueId val="{00000000-4524-49BD-AEBB-99C938CF8064}"/>
            </c:ext>
          </c:extLst>
        </c:ser>
        <c:ser>
          <c:idx val="1"/>
          <c:order val="1"/>
          <c:tx>
            <c:strRef>
              <c:f>'1A4 Other Sectors'!$C$16</c:f>
              <c:strCache>
                <c:ptCount val="1"/>
                <c:pt idx="0">
                  <c:v>Gas/diesel oil</c:v>
                </c:pt>
              </c:strCache>
            </c:strRef>
          </c:tx>
          <c:spPr>
            <a:solidFill>
              <a:srgbClr val="0070C0"/>
            </a:solidFill>
            <a:ln>
              <a:solidFill>
                <a:srgbClr val="0070C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Sectors'!$F$16:$W$16</c:f>
              <c:numCache>
                <c:formatCode>General</c:formatCode>
                <c:ptCount val="18"/>
                <c:pt idx="0">
                  <c:v>81014.320000000007</c:v>
                </c:pt>
                <c:pt idx="1">
                  <c:v>84045.549999999988</c:v>
                </c:pt>
                <c:pt idx="2">
                  <c:v>88488.78</c:v>
                </c:pt>
                <c:pt idx="3">
                  <c:v>94084.91</c:v>
                </c:pt>
                <c:pt idx="4">
                  <c:v>99468.68</c:v>
                </c:pt>
                <c:pt idx="5">
                  <c:v>105121.72</c:v>
                </c:pt>
                <c:pt idx="6">
                  <c:v>112803.43</c:v>
                </c:pt>
                <c:pt idx="7">
                  <c:v>126392.18</c:v>
                </c:pt>
                <c:pt idx="8">
                  <c:v>126456.95</c:v>
                </c:pt>
                <c:pt idx="9">
                  <c:v>126456.95</c:v>
                </c:pt>
                <c:pt idx="10">
                  <c:v>137097.53094948753</c:v>
                </c:pt>
                <c:pt idx="11">
                  <c:v>145408.65</c:v>
                </c:pt>
                <c:pt idx="12">
                  <c:v>145887.948</c:v>
                </c:pt>
                <c:pt idx="13">
                  <c:v>172851.8</c:v>
                </c:pt>
                <c:pt idx="14">
                  <c:v>178844</c:v>
                </c:pt>
                <c:pt idx="15">
                  <c:v>184836.2</c:v>
                </c:pt>
                <c:pt idx="16" formatCode="#\ ##0.0">
                  <c:v>190828</c:v>
                </c:pt>
                <c:pt idx="17" formatCode="#\ ##0.0">
                  <c:v>196821</c:v>
                </c:pt>
              </c:numCache>
            </c:numRef>
          </c:val>
          <c:extLst>
            <c:ext xmlns:c16="http://schemas.microsoft.com/office/drawing/2014/chart" uri="{C3380CC4-5D6E-409C-BE32-E72D297353CC}">
              <c16:uniqueId val="{00000001-4524-49BD-AEBB-99C938CF8064}"/>
            </c:ext>
          </c:extLst>
        </c:ser>
        <c:ser>
          <c:idx val="2"/>
          <c:order val="2"/>
          <c:tx>
            <c:strRef>
              <c:f>'1A4 Other Sectors'!$C$17</c:f>
              <c:strCache>
                <c:ptCount val="1"/>
                <c:pt idx="0">
                  <c:v>Residual Fuel Oil (HFO)</c:v>
                </c:pt>
              </c:strCache>
            </c:strRef>
          </c:tx>
          <c:spPr>
            <a:solidFill>
              <a:srgbClr val="FFC000"/>
            </a:solidFill>
            <a:ln>
              <a:solidFill>
                <a:srgbClr val="FFC00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Sectors'!$F$17:$W$17</c:f>
              <c:numCache>
                <c:formatCode>General</c:formatCode>
                <c:ptCount val="18"/>
                <c:pt idx="0">
                  <c:v>20709.939999999999</c:v>
                </c:pt>
                <c:pt idx="1">
                  <c:v>20709.939999999999</c:v>
                </c:pt>
                <c:pt idx="2">
                  <c:v>20000.95</c:v>
                </c:pt>
                <c:pt idx="3">
                  <c:v>19702.43</c:v>
                </c:pt>
                <c:pt idx="4">
                  <c:v>21240.41</c:v>
                </c:pt>
                <c:pt idx="5">
                  <c:v>18247.13</c:v>
                </c:pt>
                <c:pt idx="6">
                  <c:v>17762.04</c:v>
                </c:pt>
                <c:pt idx="7">
                  <c:v>17538.14</c:v>
                </c:pt>
                <c:pt idx="8">
                  <c:v>17538.14</c:v>
                </c:pt>
                <c:pt idx="9">
                  <c:v>22127.91</c:v>
                </c:pt>
                <c:pt idx="10">
                  <c:v>23415.177027725844</c:v>
                </c:pt>
                <c:pt idx="11">
                  <c:v>17799.350399999999</c:v>
                </c:pt>
                <c:pt idx="12">
                  <c:v>23628.799999999999</c:v>
                </c:pt>
                <c:pt idx="13">
                  <c:v>20066.991526002676</c:v>
                </c:pt>
                <c:pt idx="14">
                  <c:v>20064.520477317499</c:v>
                </c:pt>
                <c:pt idx="15">
                  <c:v>20069.303037675742</c:v>
                </c:pt>
                <c:pt idx="16" formatCode="#,##0.00">
                  <c:v>20071</c:v>
                </c:pt>
                <c:pt idx="17" formatCode="#,##0.00">
                  <c:v>20074</c:v>
                </c:pt>
              </c:numCache>
            </c:numRef>
          </c:val>
          <c:extLst>
            <c:ext xmlns:c16="http://schemas.microsoft.com/office/drawing/2014/chart" uri="{C3380CC4-5D6E-409C-BE32-E72D297353CC}">
              <c16:uniqueId val="{00000002-4524-49BD-AEBB-99C938CF8064}"/>
            </c:ext>
          </c:extLst>
        </c:ser>
        <c:ser>
          <c:idx val="3"/>
          <c:order val="3"/>
          <c:tx>
            <c:strRef>
              <c:f>'1A4 Other Sectors'!$C$18</c:f>
              <c:strCache>
                <c:ptCount val="1"/>
                <c:pt idx="0">
                  <c:v>Sub-bituminous coal</c:v>
                </c:pt>
              </c:strCache>
            </c:strRef>
          </c:tx>
          <c:spPr>
            <a:solidFill>
              <a:srgbClr val="006600"/>
            </a:solidFill>
            <a:ln>
              <a:solidFill>
                <a:srgbClr val="00660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Sectors'!$F$18:$W$18</c:f>
              <c:numCache>
                <c:formatCode>General</c:formatCode>
                <c:ptCount val="18"/>
                <c:pt idx="0">
                  <c:v>18711</c:v>
                </c:pt>
                <c:pt idx="1">
                  <c:v>31954.5</c:v>
                </c:pt>
                <c:pt idx="2">
                  <c:v>41164.199999999997</c:v>
                </c:pt>
                <c:pt idx="3">
                  <c:v>47263.5</c:v>
                </c:pt>
                <c:pt idx="4">
                  <c:v>54869.399999999994</c:v>
                </c:pt>
                <c:pt idx="5">
                  <c:v>60701.399999999994</c:v>
                </c:pt>
                <c:pt idx="6">
                  <c:v>68501.7</c:v>
                </c:pt>
                <c:pt idx="7">
                  <c:v>44509.184642288274</c:v>
                </c:pt>
                <c:pt idx="8">
                  <c:v>47016.530311792398</c:v>
                </c:pt>
                <c:pt idx="9">
                  <c:v>49328.860207001751</c:v>
                </c:pt>
                <c:pt idx="10">
                  <c:v>51891.924669161483</c:v>
                </c:pt>
                <c:pt idx="11">
                  <c:v>34232.144</c:v>
                </c:pt>
                <c:pt idx="12">
                  <c:v>35685.944000000003</c:v>
                </c:pt>
                <c:pt idx="13">
                  <c:v>35787</c:v>
                </c:pt>
                <c:pt idx="14">
                  <c:v>33504</c:v>
                </c:pt>
                <c:pt idx="15">
                  <c:v>31221</c:v>
                </c:pt>
                <c:pt idx="16" formatCode="#,##0">
                  <c:v>28938</c:v>
                </c:pt>
                <c:pt idx="17" formatCode="#,##0">
                  <c:v>26655</c:v>
                </c:pt>
              </c:numCache>
            </c:numRef>
          </c:val>
          <c:extLst>
            <c:ext xmlns:c16="http://schemas.microsoft.com/office/drawing/2014/chart" uri="{C3380CC4-5D6E-409C-BE32-E72D297353CC}">
              <c16:uniqueId val="{00000003-4524-49BD-AEBB-99C938CF8064}"/>
            </c:ext>
          </c:extLst>
        </c:ser>
        <c:ser>
          <c:idx val="4"/>
          <c:order val="4"/>
          <c:tx>
            <c:strRef>
              <c:f>'1A4 Other Sectors'!$C$19</c:f>
              <c:strCache>
                <c:ptCount val="1"/>
                <c:pt idx="0">
                  <c:v>Gas work gas</c:v>
                </c:pt>
              </c:strCache>
            </c:strRef>
          </c:tx>
          <c:spPr>
            <a:solidFill>
              <a:schemeClr val="bg1">
                <a:lumMod val="65000"/>
              </a:schemeClr>
            </a:solidFill>
            <a:ln>
              <a:solidFill>
                <a:schemeClr val="bg1">
                  <a:lumMod val="65000"/>
                </a:schemeClr>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Sectors'!$F$19:$W$19</c:f>
              <c:numCache>
                <c:formatCode>General</c:formatCode>
                <c:ptCount val="18"/>
                <c:pt idx="0">
                  <c:v>231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524-49BD-AEBB-99C938CF8064}"/>
            </c:ext>
          </c:extLst>
        </c:ser>
        <c:ser>
          <c:idx val="5"/>
          <c:order val="5"/>
          <c:tx>
            <c:strRef>
              <c:f>'1A4 Other Sectors'!$C$20</c:f>
              <c:strCache>
                <c:ptCount val="1"/>
                <c:pt idx="0">
                  <c:v>Natural gas</c:v>
                </c:pt>
              </c:strCache>
            </c:strRef>
          </c:tx>
          <c:spPr>
            <a:solidFill>
              <a:schemeClr val="tx1">
                <a:lumMod val="65000"/>
                <a:lumOff val="35000"/>
              </a:schemeClr>
            </a:solidFill>
            <a:ln>
              <a:solidFill>
                <a:schemeClr val="tx1">
                  <a:lumMod val="65000"/>
                  <a:lumOff val="35000"/>
                </a:schemeClr>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Sectors'!$F$20:$W$20</c:f>
              <c:numCache>
                <c:formatCode>General</c:formatCode>
                <c:ptCount val="18"/>
                <c:pt idx="0">
                  <c:v>231</c:v>
                </c:pt>
                <c:pt idx="1">
                  <c:v>241</c:v>
                </c:pt>
                <c:pt idx="2">
                  <c:v>251</c:v>
                </c:pt>
                <c:pt idx="3">
                  <c:v>95</c:v>
                </c:pt>
                <c:pt idx="4">
                  <c:v>310</c:v>
                </c:pt>
                <c:pt idx="5">
                  <c:v>374.78440000000001</c:v>
                </c:pt>
                <c:pt idx="6">
                  <c:v>395.0301</c:v>
                </c:pt>
                <c:pt idx="7">
                  <c:v>415.26580000000001</c:v>
                </c:pt>
                <c:pt idx="8">
                  <c:v>435.49130000000002</c:v>
                </c:pt>
                <c:pt idx="9">
                  <c:v>455.70679999999999</c:v>
                </c:pt>
                <c:pt idx="10">
                  <c:v>482.21695629279759</c:v>
                </c:pt>
                <c:pt idx="11">
                  <c:v>362.20800000000031</c:v>
                </c:pt>
                <c:pt idx="12">
                  <c:v>313.8240000000003</c:v>
                </c:pt>
                <c:pt idx="13">
                  <c:v>466.39600000000002</c:v>
                </c:pt>
                <c:pt idx="14">
                  <c:v>485.08499999999998</c:v>
                </c:pt>
                <c:pt idx="15">
                  <c:v>503.774</c:v>
                </c:pt>
                <c:pt idx="16" formatCode="0.000">
                  <c:v>522</c:v>
                </c:pt>
                <c:pt idx="17" formatCode="0.000">
                  <c:v>541</c:v>
                </c:pt>
              </c:numCache>
            </c:numRef>
          </c:val>
          <c:extLst>
            <c:ext xmlns:c16="http://schemas.microsoft.com/office/drawing/2014/chart" uri="{C3380CC4-5D6E-409C-BE32-E72D297353CC}">
              <c16:uniqueId val="{00000005-4524-49BD-AEBB-99C938CF8064}"/>
            </c:ext>
          </c:extLst>
        </c:ser>
        <c:dLbls>
          <c:showLegendKey val="0"/>
          <c:showVal val="0"/>
          <c:showCatName val="0"/>
          <c:showSerName val="0"/>
          <c:showPercent val="0"/>
          <c:showBubbleSize val="0"/>
        </c:dLbls>
        <c:gapWidth val="50"/>
        <c:overlap val="100"/>
        <c:axId val="433700760"/>
        <c:axId val="433701152"/>
      </c:barChart>
      <c:catAx>
        <c:axId val="433700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1152"/>
        <c:crosses val="autoZero"/>
        <c:auto val="1"/>
        <c:lblAlgn val="ctr"/>
        <c:lblOffset val="100"/>
        <c:noMultiLvlLbl val="0"/>
      </c:catAx>
      <c:valAx>
        <c:axId val="43370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baseline="0">
                    <a:solidFill>
                      <a:sysClr val="windowText" lastClr="000000"/>
                    </a:solidFill>
                  </a:rPr>
                  <a:t>Fuel consumption (TJ)</a:t>
                </a:r>
                <a:endParaRPr lang="en-ZA" sz="1400" b="1">
                  <a:solidFill>
                    <a:sysClr val="windowText" lastClr="000000"/>
                  </a:solidFill>
                </a:endParaRPr>
              </a:p>
            </c:rich>
          </c:tx>
          <c:layout>
            <c:manualLayout>
              <c:xMode val="edge"/>
              <c:yMode val="edge"/>
              <c:x val="1.3661202185792349E-2"/>
              <c:y val="0.2536862913056370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0760"/>
        <c:crosses val="autoZero"/>
        <c:crossBetween val="between"/>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24101802848415"/>
          <c:y val="2.8336737719500543E-2"/>
          <c:w val="0.85373165956714425"/>
          <c:h val="0.70663031660791353"/>
        </c:manualLayout>
      </c:layout>
      <c:barChart>
        <c:barDir val="col"/>
        <c:grouping val="stacked"/>
        <c:varyColors val="0"/>
        <c:ser>
          <c:idx val="0"/>
          <c:order val="0"/>
          <c:tx>
            <c:strRef>
              <c:f>'1A4 Other Sectors'!$C$22</c:f>
              <c:strCache>
                <c:ptCount val="1"/>
                <c:pt idx="0">
                  <c:v>Other kerosene</c:v>
                </c:pt>
              </c:strCache>
            </c:strRef>
          </c:tx>
          <c:spPr>
            <a:solidFill>
              <a:srgbClr val="70AD47"/>
            </a:solidFill>
            <a:ln>
              <a:solidFill>
                <a:srgbClr val="70AD47"/>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Sectors'!$F$22:$W$22</c:f>
              <c:numCache>
                <c:formatCode>General</c:formatCode>
                <c:ptCount val="18"/>
                <c:pt idx="0">
                  <c:v>26613.360000000001</c:v>
                </c:pt>
                <c:pt idx="1">
                  <c:v>24408.52</c:v>
                </c:pt>
                <c:pt idx="2">
                  <c:v>23135.3</c:v>
                </c:pt>
                <c:pt idx="3">
                  <c:v>23880.6</c:v>
                </c:pt>
                <c:pt idx="4">
                  <c:v>24761.96</c:v>
                </c:pt>
                <c:pt idx="5">
                  <c:v>23632.17</c:v>
                </c:pt>
                <c:pt idx="6">
                  <c:v>22917.93</c:v>
                </c:pt>
                <c:pt idx="7">
                  <c:v>21644.71</c:v>
                </c:pt>
                <c:pt idx="8">
                  <c:v>16520.78</c:v>
                </c:pt>
                <c:pt idx="9">
                  <c:v>16924.48</c:v>
                </c:pt>
                <c:pt idx="10">
                  <c:v>17909.045011387883</c:v>
                </c:pt>
                <c:pt idx="11">
                  <c:v>18042.432100000002</c:v>
                </c:pt>
                <c:pt idx="12">
                  <c:v>14595.427000000001</c:v>
                </c:pt>
                <c:pt idx="13">
                  <c:v>14595</c:v>
                </c:pt>
                <c:pt idx="14">
                  <c:v>10662</c:v>
                </c:pt>
                <c:pt idx="15">
                  <c:v>12275.37</c:v>
                </c:pt>
                <c:pt idx="16" formatCode="#,##0.00">
                  <c:v>11087</c:v>
                </c:pt>
                <c:pt idx="17" formatCode="#,##0.00">
                  <c:v>9649</c:v>
                </c:pt>
              </c:numCache>
            </c:numRef>
          </c:val>
          <c:extLst>
            <c:ext xmlns:c16="http://schemas.microsoft.com/office/drawing/2014/chart" uri="{C3380CC4-5D6E-409C-BE32-E72D297353CC}">
              <c16:uniqueId val="{00000000-72E6-4D30-8364-AB1461FD5B8D}"/>
            </c:ext>
          </c:extLst>
        </c:ser>
        <c:ser>
          <c:idx val="1"/>
          <c:order val="1"/>
          <c:tx>
            <c:v>Residual fuel oil</c:v>
          </c:tx>
          <c:spPr>
            <a:solidFill>
              <a:srgbClr val="0070C0"/>
            </a:solidFill>
            <a:ln>
              <a:solidFill>
                <a:srgbClr val="0070C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Sectors'!$F$23:$W$23</c:f>
              <c:numCache>
                <c:formatCode>General</c:formatCode>
                <c:ptCount val="18"/>
                <c:pt idx="0">
                  <c:v>13.621919999999999</c:v>
                </c:pt>
                <c:pt idx="1">
                  <c:v>0</c:v>
                </c:pt>
                <c:pt idx="2">
                  <c:v>13.15558</c:v>
                </c:pt>
                <c:pt idx="3">
                  <c:v>12.95923</c:v>
                </c:pt>
                <c:pt idx="4">
                  <c:v>13.970840000000001</c:v>
                </c:pt>
                <c:pt idx="5">
                  <c:v>12.00202</c:v>
                </c:pt>
                <c:pt idx="6">
                  <c:v>11.68294</c:v>
                </c:pt>
                <c:pt idx="7">
                  <c:v>11.535679999999999</c:v>
                </c:pt>
                <c:pt idx="8">
                  <c:v>11.535679999999999</c:v>
                </c:pt>
                <c:pt idx="9">
                  <c:v>14.554589999999999</c:v>
                </c:pt>
                <c:pt idx="10">
                  <c:v>15.401287008203175</c:v>
                </c:pt>
                <c:pt idx="11">
                  <c:v>11.707488000000001</c:v>
                </c:pt>
                <c:pt idx="12">
                  <c:v>13.940992</c:v>
                </c:pt>
                <c:pt idx="13">
                  <c:v>13.0984</c:v>
                </c:pt>
                <c:pt idx="14">
                  <c:v>13.172699999999999</c:v>
                </c:pt>
                <c:pt idx="15">
                  <c:v>13.247</c:v>
                </c:pt>
                <c:pt idx="16" formatCode="0.000">
                  <c:v>13</c:v>
                </c:pt>
                <c:pt idx="17" formatCode="0.000">
                  <c:v>13</c:v>
                </c:pt>
              </c:numCache>
            </c:numRef>
          </c:val>
          <c:extLst>
            <c:ext xmlns:c16="http://schemas.microsoft.com/office/drawing/2014/chart" uri="{C3380CC4-5D6E-409C-BE32-E72D297353CC}">
              <c16:uniqueId val="{00000001-72E6-4D30-8364-AB1461FD5B8D}"/>
            </c:ext>
          </c:extLst>
        </c:ser>
        <c:ser>
          <c:idx val="2"/>
          <c:order val="2"/>
          <c:tx>
            <c:strRef>
              <c:f>'1A4 Other Sectors'!$C$24</c:f>
              <c:strCache>
                <c:ptCount val="1"/>
                <c:pt idx="0">
                  <c:v>LPG</c:v>
                </c:pt>
              </c:strCache>
            </c:strRef>
          </c:tx>
          <c:spPr>
            <a:solidFill>
              <a:srgbClr val="FDCD03"/>
            </a:solidFill>
            <a:ln>
              <a:solidFill>
                <a:srgbClr val="FDCD03"/>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Sectors'!$F$24:$W$24</c:f>
              <c:numCache>
                <c:formatCode>General</c:formatCode>
                <c:ptCount val="18"/>
                <c:pt idx="0">
                  <c:v>15123.76</c:v>
                </c:pt>
                <c:pt idx="1">
                  <c:v>15977.31</c:v>
                </c:pt>
                <c:pt idx="2">
                  <c:v>15630.55</c:v>
                </c:pt>
                <c:pt idx="3">
                  <c:v>14883.7</c:v>
                </c:pt>
                <c:pt idx="4">
                  <c:v>15022.39</c:v>
                </c:pt>
                <c:pt idx="5">
                  <c:v>14670.32</c:v>
                </c:pt>
                <c:pt idx="6">
                  <c:v>16137.35</c:v>
                </c:pt>
                <c:pt idx="7">
                  <c:v>16937.55</c:v>
                </c:pt>
                <c:pt idx="8">
                  <c:v>16350.73</c:v>
                </c:pt>
                <c:pt idx="9">
                  <c:v>14616.97</c:v>
                </c:pt>
                <c:pt idx="10">
                  <c:v>15467.292076496295</c:v>
                </c:pt>
                <c:pt idx="11">
                  <c:v>19124.756100000002</c:v>
                </c:pt>
                <c:pt idx="12">
                  <c:v>17497.684799999999</c:v>
                </c:pt>
                <c:pt idx="13">
                  <c:v>17243.2</c:v>
                </c:pt>
                <c:pt idx="14">
                  <c:v>17427</c:v>
                </c:pt>
                <c:pt idx="15">
                  <c:v>17610.8</c:v>
                </c:pt>
                <c:pt idx="16" formatCode="#\ ##0.0">
                  <c:v>17795</c:v>
                </c:pt>
                <c:pt idx="17" formatCode="#\ ##0.0">
                  <c:v>17978</c:v>
                </c:pt>
              </c:numCache>
            </c:numRef>
          </c:val>
          <c:extLst>
            <c:ext xmlns:c16="http://schemas.microsoft.com/office/drawing/2014/chart" uri="{C3380CC4-5D6E-409C-BE32-E72D297353CC}">
              <c16:uniqueId val="{00000002-72E6-4D30-8364-AB1461FD5B8D}"/>
            </c:ext>
          </c:extLst>
        </c:ser>
        <c:ser>
          <c:idx val="3"/>
          <c:order val="3"/>
          <c:tx>
            <c:strRef>
              <c:f>'1A4 Other Sectors'!$C$25</c:f>
              <c:strCache>
                <c:ptCount val="1"/>
                <c:pt idx="0">
                  <c:v>Sub-bituminous coal</c:v>
                </c:pt>
              </c:strCache>
            </c:strRef>
          </c:tx>
          <c:spPr>
            <a:solidFill>
              <a:srgbClr val="006600"/>
            </a:solidFill>
            <a:ln>
              <a:solidFill>
                <a:srgbClr val="00660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Sectors'!$F$25:$W$25</c:f>
              <c:numCache>
                <c:formatCode>General</c:formatCode>
                <c:ptCount val="18"/>
                <c:pt idx="0">
                  <c:v>37446.299999999996</c:v>
                </c:pt>
                <c:pt idx="1">
                  <c:v>60434.1</c:v>
                </c:pt>
                <c:pt idx="2">
                  <c:v>80967.599999999991</c:v>
                </c:pt>
                <c:pt idx="3">
                  <c:v>93190.5</c:v>
                </c:pt>
                <c:pt idx="4">
                  <c:v>109738.79999999999</c:v>
                </c:pt>
                <c:pt idx="5">
                  <c:v>121427.09999999999</c:v>
                </c:pt>
                <c:pt idx="6">
                  <c:v>137003.4</c:v>
                </c:pt>
                <c:pt idx="7">
                  <c:v>160083.5470095257</c:v>
                </c:pt>
                <c:pt idx="8">
                  <c:v>183163.69401905141</c:v>
                </c:pt>
                <c:pt idx="9">
                  <c:v>206243.84102857715</c:v>
                </c:pt>
                <c:pt idx="10">
                  <c:v>229323.98803810286</c:v>
                </c:pt>
                <c:pt idx="11">
                  <c:v>183997.77399999998</c:v>
                </c:pt>
                <c:pt idx="12">
                  <c:v>191811.94899999999</c:v>
                </c:pt>
                <c:pt idx="13">
                  <c:v>235951</c:v>
                </c:pt>
                <c:pt idx="14">
                  <c:v>248137</c:v>
                </c:pt>
                <c:pt idx="15">
                  <c:v>248137</c:v>
                </c:pt>
                <c:pt idx="16" formatCode="#,##0">
                  <c:v>276299</c:v>
                </c:pt>
                <c:pt idx="17" formatCode="#,##0">
                  <c:v>294415</c:v>
                </c:pt>
              </c:numCache>
            </c:numRef>
          </c:val>
          <c:extLst>
            <c:ext xmlns:c16="http://schemas.microsoft.com/office/drawing/2014/chart" uri="{C3380CC4-5D6E-409C-BE32-E72D297353CC}">
              <c16:uniqueId val="{00000003-72E6-4D30-8364-AB1461FD5B8D}"/>
            </c:ext>
          </c:extLst>
        </c:ser>
        <c:ser>
          <c:idx val="4"/>
          <c:order val="4"/>
          <c:tx>
            <c:strRef>
              <c:f>'1A4 Other Sectors'!$C$26</c:f>
              <c:strCache>
                <c:ptCount val="1"/>
                <c:pt idx="0">
                  <c:v>Wood/Wood Waste</c:v>
                </c:pt>
              </c:strCache>
            </c:strRef>
          </c:tx>
          <c:spPr>
            <a:solidFill>
              <a:schemeClr val="tx2"/>
            </a:solidFill>
            <a:ln>
              <a:solidFill>
                <a:schemeClr val="tx2"/>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Sectors'!$F$26:$W$26</c:f>
              <c:numCache>
                <c:formatCode>General</c:formatCode>
                <c:ptCount val="18"/>
                <c:pt idx="0">
                  <c:v>121680</c:v>
                </c:pt>
                <c:pt idx="1">
                  <c:v>121680</c:v>
                </c:pt>
                <c:pt idx="2">
                  <c:v>121680</c:v>
                </c:pt>
                <c:pt idx="3">
                  <c:v>121680</c:v>
                </c:pt>
                <c:pt idx="4">
                  <c:v>121680</c:v>
                </c:pt>
                <c:pt idx="5">
                  <c:v>121680</c:v>
                </c:pt>
                <c:pt idx="6">
                  <c:v>121680</c:v>
                </c:pt>
                <c:pt idx="7">
                  <c:v>121680</c:v>
                </c:pt>
                <c:pt idx="8">
                  <c:v>121533.55811999999</c:v>
                </c:pt>
                <c:pt idx="9">
                  <c:v>121577.22096000001</c:v>
                </c:pt>
                <c:pt idx="10">
                  <c:v>121655.10629999998</c:v>
                </c:pt>
                <c:pt idx="11">
                  <c:v>121655.10629999998</c:v>
                </c:pt>
                <c:pt idx="12">
                  <c:v>121655.10629999998</c:v>
                </c:pt>
                <c:pt idx="13">
                  <c:v>94381</c:v>
                </c:pt>
                <c:pt idx="14">
                  <c:v>90975</c:v>
                </c:pt>
                <c:pt idx="15">
                  <c:v>89211</c:v>
                </c:pt>
                <c:pt idx="16" formatCode="#,##0">
                  <c:v>86352</c:v>
                </c:pt>
                <c:pt idx="17" formatCode="#,##0">
                  <c:v>83767</c:v>
                </c:pt>
              </c:numCache>
            </c:numRef>
          </c:val>
          <c:extLst>
            <c:ext xmlns:c16="http://schemas.microsoft.com/office/drawing/2014/chart" uri="{C3380CC4-5D6E-409C-BE32-E72D297353CC}">
              <c16:uniqueId val="{00000004-72E6-4D30-8364-AB1461FD5B8D}"/>
            </c:ext>
          </c:extLst>
        </c:ser>
        <c:ser>
          <c:idx val="5"/>
          <c:order val="5"/>
          <c:tx>
            <c:strRef>
              <c:f>'1A4 Other Sectors'!$C$27</c:f>
              <c:strCache>
                <c:ptCount val="1"/>
                <c:pt idx="0">
                  <c:v>Other primary solid biomass</c:v>
                </c:pt>
              </c:strCache>
            </c:strRef>
          </c:tx>
          <c:spPr>
            <a:solidFill>
              <a:schemeClr val="bg1">
                <a:lumMod val="65000"/>
              </a:schemeClr>
            </a:solidFill>
            <a:ln>
              <a:solidFill>
                <a:schemeClr val="bg1">
                  <a:lumMod val="65000"/>
                </a:schemeClr>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Sectors'!$F$27:$W$27</c:f>
              <c:numCache>
                <c:formatCode>General</c:formatCode>
                <c:ptCount val="18"/>
                <c:pt idx="0">
                  <c:v>190400</c:v>
                </c:pt>
                <c:pt idx="1">
                  <c:v>190400</c:v>
                </c:pt>
                <c:pt idx="2">
                  <c:v>190400</c:v>
                </c:pt>
                <c:pt idx="3">
                  <c:v>190400</c:v>
                </c:pt>
                <c:pt idx="4">
                  <c:v>190400</c:v>
                </c:pt>
                <c:pt idx="5">
                  <c:v>190400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2E6-4D30-8364-AB1461FD5B8D}"/>
            </c:ext>
          </c:extLst>
        </c:ser>
        <c:ser>
          <c:idx val="6"/>
          <c:order val="6"/>
          <c:tx>
            <c:strRef>
              <c:f>'1A4 Other Sectors'!$C$28</c:f>
              <c:strCache>
                <c:ptCount val="1"/>
                <c:pt idx="0">
                  <c:v>Charcoal</c:v>
                </c:pt>
              </c:strCache>
            </c:strRef>
          </c:tx>
          <c:spPr>
            <a:solidFill>
              <a:schemeClr val="accent6"/>
            </a:solidFill>
            <a:ln>
              <a:solidFill>
                <a:schemeClr val="accent6"/>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Sectors'!$F$28:$W$28</c:f>
              <c:numCache>
                <c:formatCode>General</c:formatCode>
                <c:ptCount val="18"/>
                <c:pt idx="0">
                  <c:v>1780.8159714891353</c:v>
                </c:pt>
                <c:pt idx="1">
                  <c:v>1748.56430568106</c:v>
                </c:pt>
                <c:pt idx="2">
                  <c:v>1639.1706513752945</c:v>
                </c:pt>
                <c:pt idx="3">
                  <c:v>1993.3452128602914</c:v>
                </c:pt>
                <c:pt idx="4">
                  <c:v>2063.3055037116483</c:v>
                </c:pt>
                <c:pt idx="5">
                  <c:v>2232</c:v>
                </c:pt>
                <c:pt idx="6">
                  <c:v>2293.2249999999995</c:v>
                </c:pt>
                <c:pt idx="7">
                  <c:v>2354.4499999999994</c:v>
                </c:pt>
                <c:pt idx="8">
                  <c:v>2415.6749999999997</c:v>
                </c:pt>
                <c:pt idx="9">
                  <c:v>2476.8999999999992</c:v>
                </c:pt>
                <c:pt idx="10">
                  <c:v>2538.1249999999995</c:v>
                </c:pt>
                <c:pt idx="11">
                  <c:v>2599.35</c:v>
                </c:pt>
                <c:pt idx="12">
                  <c:v>2660.5750000000003</c:v>
                </c:pt>
                <c:pt idx="13">
                  <c:v>2721.8000000000006</c:v>
                </c:pt>
                <c:pt idx="14">
                  <c:v>2783.0250000000005</c:v>
                </c:pt>
                <c:pt idx="15">
                  <c:v>2844.2500000000009</c:v>
                </c:pt>
                <c:pt idx="16">
                  <c:v>2905.4750000000013</c:v>
                </c:pt>
                <c:pt idx="17">
                  <c:v>2966.7000000000012</c:v>
                </c:pt>
              </c:numCache>
            </c:numRef>
          </c:val>
          <c:extLst>
            <c:ext xmlns:c16="http://schemas.microsoft.com/office/drawing/2014/chart" uri="{C3380CC4-5D6E-409C-BE32-E72D297353CC}">
              <c16:uniqueId val="{00000006-72E6-4D30-8364-AB1461FD5B8D}"/>
            </c:ext>
          </c:extLst>
        </c:ser>
        <c:dLbls>
          <c:showLegendKey val="0"/>
          <c:showVal val="0"/>
          <c:showCatName val="0"/>
          <c:showSerName val="0"/>
          <c:showPercent val="0"/>
          <c:showBubbleSize val="0"/>
        </c:dLbls>
        <c:gapWidth val="50"/>
        <c:overlap val="100"/>
        <c:axId val="433701936"/>
        <c:axId val="433702328"/>
      </c:barChart>
      <c:catAx>
        <c:axId val="43370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2328"/>
        <c:crosses val="autoZero"/>
        <c:auto val="1"/>
        <c:lblAlgn val="ctr"/>
        <c:lblOffset val="100"/>
        <c:noMultiLvlLbl val="0"/>
      </c:catAx>
      <c:valAx>
        <c:axId val="433702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baseline="0">
                    <a:solidFill>
                      <a:sysClr val="windowText" lastClr="000000"/>
                    </a:solidFill>
                  </a:rPr>
                  <a:t>Fuel consumption (TJ)</a:t>
                </a:r>
                <a:endParaRPr lang="en-ZA" sz="1400" b="1">
                  <a:solidFill>
                    <a:sysClr val="windowText" lastClr="000000"/>
                  </a:solidFill>
                </a:endParaRPr>
              </a:p>
            </c:rich>
          </c:tx>
          <c:layout>
            <c:manualLayout>
              <c:xMode val="edge"/>
              <c:yMode val="edge"/>
              <c:x val="1.3661202185792349E-2"/>
              <c:y val="0.2536862913056370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1936"/>
        <c:crosses val="autoZero"/>
        <c:crossBetween val="between"/>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24101802848415"/>
          <c:y val="2.8336737719500543E-2"/>
          <c:w val="0.85373165956714425"/>
          <c:h val="0.81332487727736946"/>
        </c:manualLayout>
      </c:layout>
      <c:barChart>
        <c:barDir val="col"/>
        <c:grouping val="stacked"/>
        <c:varyColors val="0"/>
        <c:ser>
          <c:idx val="0"/>
          <c:order val="0"/>
          <c:tx>
            <c:strRef>
              <c:f>'1A4 Other Sectors'!$C$30</c:f>
              <c:strCache>
                <c:ptCount val="1"/>
                <c:pt idx="0">
                  <c:v>Motor gasoline</c:v>
                </c:pt>
              </c:strCache>
            </c:strRef>
          </c:tx>
          <c:spPr>
            <a:solidFill>
              <a:srgbClr val="70AD47"/>
            </a:solidFill>
            <a:ln>
              <a:solidFill>
                <a:srgbClr val="70AD47"/>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Sectors'!$F$30:$W$30</c:f>
              <c:numCache>
                <c:formatCode>General</c:formatCode>
                <c:ptCount val="18"/>
                <c:pt idx="0">
                  <c:v>3555.4319999999998</c:v>
                </c:pt>
                <c:pt idx="1">
                  <c:v>3536.28</c:v>
                </c:pt>
                <c:pt idx="2">
                  <c:v>3534.57</c:v>
                </c:pt>
                <c:pt idx="3">
                  <c:v>3648.114</c:v>
                </c:pt>
                <c:pt idx="4">
                  <c:v>3756.721</c:v>
                </c:pt>
                <c:pt idx="5">
                  <c:v>3818.43</c:v>
                </c:pt>
                <c:pt idx="6">
                  <c:v>3857.4180000000001</c:v>
                </c:pt>
                <c:pt idx="7">
                  <c:v>3952.8359999999998</c:v>
                </c:pt>
                <c:pt idx="8">
                  <c:v>3785.598</c:v>
                </c:pt>
                <c:pt idx="9">
                  <c:v>3869.0459999999998</c:v>
                </c:pt>
                <c:pt idx="10">
                  <c:v>4094.1228647247867</c:v>
                </c:pt>
                <c:pt idx="11">
                  <c:v>4091.346</c:v>
                </c:pt>
                <c:pt idx="12">
                  <c:v>4006.1880000000001</c:v>
                </c:pt>
                <c:pt idx="13">
                  <c:v>3814</c:v>
                </c:pt>
                <c:pt idx="14">
                  <c:v>3880</c:v>
                </c:pt>
                <c:pt idx="15">
                  <c:v>4129</c:v>
                </c:pt>
                <c:pt idx="16" formatCode="#,##0">
                  <c:v>4248</c:v>
                </c:pt>
                <c:pt idx="17" formatCode="#,##0">
                  <c:v>4495</c:v>
                </c:pt>
              </c:numCache>
            </c:numRef>
          </c:val>
          <c:extLst>
            <c:ext xmlns:c16="http://schemas.microsoft.com/office/drawing/2014/chart" uri="{C3380CC4-5D6E-409C-BE32-E72D297353CC}">
              <c16:uniqueId val="{00000000-DF3C-4C4C-88F8-F943C978BA10}"/>
            </c:ext>
          </c:extLst>
        </c:ser>
        <c:ser>
          <c:idx val="1"/>
          <c:order val="1"/>
          <c:tx>
            <c:strRef>
              <c:f>'1A4 Other Sectors'!$C$31</c:f>
              <c:strCache>
                <c:ptCount val="1"/>
                <c:pt idx="0">
                  <c:v>Other kerosene</c:v>
                </c:pt>
              </c:strCache>
            </c:strRef>
          </c:tx>
          <c:spPr>
            <a:solidFill>
              <a:srgbClr val="0070C0"/>
            </a:solidFill>
            <a:ln>
              <a:solidFill>
                <a:srgbClr val="0070C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Sectors'!$F$31:$W$31</c:f>
              <c:numCache>
                <c:formatCode>General</c:formatCode>
                <c:ptCount val="18"/>
                <c:pt idx="0">
                  <c:v>2917.2280000000001</c:v>
                </c:pt>
                <c:pt idx="1">
                  <c:v>2675.5439999999999</c:v>
                </c:pt>
                <c:pt idx="2">
                  <c:v>2535.98</c:v>
                </c:pt>
                <c:pt idx="3">
                  <c:v>2617.6759999999999</c:v>
                </c:pt>
                <c:pt idx="4">
                  <c:v>2714.2860000000001</c:v>
                </c:pt>
                <c:pt idx="5">
                  <c:v>2590.444</c:v>
                </c:pt>
                <c:pt idx="6">
                  <c:v>2512.152</c:v>
                </c:pt>
                <c:pt idx="7">
                  <c:v>2372.5880000000002</c:v>
                </c:pt>
                <c:pt idx="8">
                  <c:v>1810.9280000000001</c:v>
                </c:pt>
                <c:pt idx="9">
                  <c:v>1855.18</c:v>
                </c:pt>
                <c:pt idx="10">
                  <c:v>1963.1027535418625</c:v>
                </c:pt>
                <c:pt idx="11">
                  <c:v>1977.7239999999999</c:v>
                </c:pt>
                <c:pt idx="12">
                  <c:v>1599.8799999999999</c:v>
                </c:pt>
                <c:pt idx="13">
                  <c:v>3428</c:v>
                </c:pt>
                <c:pt idx="14">
                  <c:v>4330.84</c:v>
                </c:pt>
                <c:pt idx="15">
                  <c:v>5703.65</c:v>
                </c:pt>
                <c:pt idx="16" formatCode="#,##0.00">
                  <c:v>2941</c:v>
                </c:pt>
                <c:pt idx="17" formatCode="#,##0.00">
                  <c:v>3162</c:v>
                </c:pt>
              </c:numCache>
            </c:numRef>
          </c:val>
          <c:extLst>
            <c:ext xmlns:c16="http://schemas.microsoft.com/office/drawing/2014/chart" uri="{C3380CC4-5D6E-409C-BE32-E72D297353CC}">
              <c16:uniqueId val="{00000001-DF3C-4C4C-88F8-F943C978BA10}"/>
            </c:ext>
          </c:extLst>
        </c:ser>
        <c:ser>
          <c:idx val="2"/>
          <c:order val="2"/>
          <c:tx>
            <c:strRef>
              <c:f>'1A4 Other Sectors'!$C$32</c:f>
              <c:strCache>
                <c:ptCount val="1"/>
                <c:pt idx="0">
                  <c:v>Gas/diesel oil</c:v>
                </c:pt>
              </c:strCache>
            </c:strRef>
          </c:tx>
          <c:spPr>
            <a:solidFill>
              <a:srgbClr val="FDCD03"/>
            </a:solidFill>
            <a:ln>
              <a:solidFill>
                <a:srgbClr val="FDCD03"/>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Sectors'!$F$32:$W$32</c:f>
              <c:numCache>
                <c:formatCode>General</c:formatCode>
                <c:ptCount val="18"/>
                <c:pt idx="0">
                  <c:v>21444.967999999997</c:v>
                </c:pt>
                <c:pt idx="1">
                  <c:v>22247.356</c:v>
                </c:pt>
                <c:pt idx="2">
                  <c:v>23423.502</c:v>
                </c:pt>
                <c:pt idx="3">
                  <c:v>24904.825999999997</c:v>
                </c:pt>
                <c:pt idx="4">
                  <c:v>26329.949000000001</c:v>
                </c:pt>
                <c:pt idx="5">
                  <c:v>27826.34</c:v>
                </c:pt>
                <c:pt idx="6">
                  <c:v>29859.736000000001</c:v>
                </c:pt>
                <c:pt idx="7">
                  <c:v>33456.754000000001</c:v>
                </c:pt>
                <c:pt idx="8">
                  <c:v>33473.894</c:v>
                </c:pt>
                <c:pt idx="9">
                  <c:v>33473.894</c:v>
                </c:pt>
                <c:pt idx="10">
                  <c:v>36290.522898393756</c:v>
                </c:pt>
                <c:pt idx="11">
                  <c:v>38490.525000000009</c:v>
                </c:pt>
                <c:pt idx="12">
                  <c:v>38617.398000000001</c:v>
                </c:pt>
                <c:pt idx="13">
                  <c:v>41317</c:v>
                </c:pt>
                <c:pt idx="14">
                  <c:v>41624.199999999997</c:v>
                </c:pt>
                <c:pt idx="15">
                  <c:v>40900.129999999997</c:v>
                </c:pt>
                <c:pt idx="16" formatCode="#,##0.00">
                  <c:v>44633</c:v>
                </c:pt>
                <c:pt idx="17" formatCode="#,##0.00">
                  <c:v>46107</c:v>
                </c:pt>
              </c:numCache>
            </c:numRef>
          </c:val>
          <c:extLst>
            <c:ext xmlns:c16="http://schemas.microsoft.com/office/drawing/2014/chart" uri="{C3380CC4-5D6E-409C-BE32-E72D297353CC}">
              <c16:uniqueId val="{00000002-DF3C-4C4C-88F8-F943C978BA10}"/>
            </c:ext>
          </c:extLst>
        </c:ser>
        <c:ser>
          <c:idx val="3"/>
          <c:order val="3"/>
          <c:tx>
            <c:v>Residual fuel oil</c:v>
          </c:tx>
          <c:spPr>
            <a:solidFill>
              <a:srgbClr val="006600"/>
            </a:solidFill>
            <a:ln>
              <a:solidFill>
                <a:srgbClr val="008000"/>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Sectors'!$F$33:$W$33</c:f>
              <c:numCache>
                <c:formatCode>General</c:formatCode>
                <c:ptCount val="18"/>
                <c:pt idx="0">
                  <c:v>2057.1410000000001</c:v>
                </c:pt>
                <c:pt idx="1">
                  <c:v>2057.1410000000001</c:v>
                </c:pt>
                <c:pt idx="2">
                  <c:v>1986.7159999999999</c:v>
                </c:pt>
                <c:pt idx="3">
                  <c:v>1957.0640000000001</c:v>
                </c:pt>
                <c:pt idx="4">
                  <c:v>2109.8330000000001</c:v>
                </c:pt>
                <c:pt idx="5">
                  <c:v>1812.508</c:v>
                </c:pt>
                <c:pt idx="6">
                  <c:v>1764.3230000000001</c:v>
                </c:pt>
                <c:pt idx="7">
                  <c:v>1742.0830000000001</c:v>
                </c:pt>
                <c:pt idx="8">
                  <c:v>1742.0830000000001</c:v>
                </c:pt>
                <c:pt idx="9">
                  <c:v>2197.9899999999998</c:v>
                </c:pt>
                <c:pt idx="10">
                  <c:v>2325.8553770015301</c:v>
                </c:pt>
                <c:pt idx="11">
                  <c:v>1768.0291200000001</c:v>
                </c:pt>
                <c:pt idx="12">
                  <c:v>2105.3260799999998</c:v>
                </c:pt>
                <c:pt idx="13">
                  <c:v>2186.7907999999998</c:v>
                </c:pt>
                <c:pt idx="14">
                  <c:v>2277.88</c:v>
                </c:pt>
                <c:pt idx="15">
                  <c:v>2381.0288</c:v>
                </c:pt>
                <c:pt idx="16" formatCode="#\ ##0.000">
                  <c:v>2496</c:v>
                </c:pt>
                <c:pt idx="17" formatCode="#\ ##0.000">
                  <c:v>2624</c:v>
                </c:pt>
              </c:numCache>
            </c:numRef>
          </c:val>
          <c:extLst>
            <c:ext xmlns:c16="http://schemas.microsoft.com/office/drawing/2014/chart" uri="{C3380CC4-5D6E-409C-BE32-E72D297353CC}">
              <c16:uniqueId val="{00000003-DF3C-4C4C-88F8-F943C978BA10}"/>
            </c:ext>
          </c:extLst>
        </c:ser>
        <c:ser>
          <c:idx val="4"/>
          <c:order val="4"/>
          <c:tx>
            <c:strRef>
              <c:f>'1A4 Other Sectors'!$C$34</c:f>
              <c:strCache>
                <c:ptCount val="1"/>
                <c:pt idx="0">
                  <c:v>LPG</c:v>
                </c:pt>
              </c:strCache>
            </c:strRef>
          </c:tx>
          <c:spPr>
            <a:solidFill>
              <a:schemeClr val="bg1">
                <a:lumMod val="65000"/>
              </a:schemeClr>
            </a:solidFill>
            <a:ln>
              <a:solidFill>
                <a:schemeClr val="bg1">
                  <a:lumMod val="65000"/>
                </a:schemeClr>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Sectors'!$F$34:$W$34</c:f>
              <c:numCache>
                <c:formatCode>General</c:formatCode>
                <c:ptCount val="18"/>
                <c:pt idx="0">
                  <c:v>43.902810000000002</c:v>
                </c:pt>
                <c:pt idx="1">
                  <c:v>46.380569999999999</c:v>
                </c:pt>
                <c:pt idx="2">
                  <c:v>45.373980000000003</c:v>
                </c:pt>
                <c:pt idx="3">
                  <c:v>43.205939999999998</c:v>
                </c:pt>
                <c:pt idx="4">
                  <c:v>43.608530000000002</c:v>
                </c:pt>
                <c:pt idx="5">
                  <c:v>42.586500000000001</c:v>
                </c:pt>
                <c:pt idx="6">
                  <c:v>46.845149999999997</c:v>
                </c:pt>
                <c:pt idx="7">
                  <c:v>49.168050000000001</c:v>
                </c:pt>
                <c:pt idx="8">
                  <c:v>47.464590000000001</c:v>
                </c:pt>
                <c:pt idx="9">
                  <c:v>42.431640000000002</c:v>
                </c:pt>
                <c:pt idx="10">
                  <c:v>44.900047068908158</c:v>
                </c:pt>
                <c:pt idx="11">
                  <c:v>55.517310000000002</c:v>
                </c:pt>
                <c:pt idx="12">
                  <c:v>50.794080000000001</c:v>
                </c:pt>
                <c:pt idx="13">
                  <c:v>40</c:v>
                </c:pt>
                <c:pt idx="14">
                  <c:v>37</c:v>
                </c:pt>
                <c:pt idx="15">
                  <c:v>45</c:v>
                </c:pt>
                <c:pt idx="16">
                  <c:v>45</c:v>
                </c:pt>
                <c:pt idx="17">
                  <c:v>45</c:v>
                </c:pt>
              </c:numCache>
            </c:numRef>
          </c:val>
          <c:extLst>
            <c:ext xmlns:c16="http://schemas.microsoft.com/office/drawing/2014/chart" uri="{C3380CC4-5D6E-409C-BE32-E72D297353CC}">
              <c16:uniqueId val="{00000004-DF3C-4C4C-88F8-F943C978BA10}"/>
            </c:ext>
          </c:extLst>
        </c:ser>
        <c:ser>
          <c:idx val="6"/>
          <c:order val="5"/>
          <c:tx>
            <c:strRef>
              <c:f>'1A4 Other Sectors'!$C$35</c:f>
              <c:strCache>
                <c:ptCount val="1"/>
                <c:pt idx="0">
                  <c:v>Sub-bituminous coal</c:v>
                </c:pt>
              </c:strCache>
            </c:strRef>
          </c:tx>
          <c:spPr>
            <a:solidFill>
              <a:schemeClr val="accent6"/>
            </a:solidFill>
            <a:ln>
              <a:solidFill>
                <a:schemeClr val="accent6"/>
              </a:solidFill>
            </a:ln>
            <a:effectLst/>
          </c:spPr>
          <c:invertIfNegative val="0"/>
          <c:cat>
            <c:numRef>
              <c:f>'1A4 Other Sectors'!$F$13:$W$13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'1A4 Other Sectors'!$F$35:$W$35</c:f>
              <c:numCache>
                <c:formatCode>General</c:formatCode>
                <c:ptCount val="18"/>
                <c:pt idx="0">
                  <c:v>1781.57</c:v>
                </c:pt>
                <c:pt idx="1">
                  <c:v>0</c:v>
                </c:pt>
                <c:pt idx="2">
                  <c:v>0</c:v>
                </c:pt>
                <c:pt idx="3">
                  <c:v>0</c:v>
                </c:pt>
                <c:pt idx="4">
                  <c:v>0</c:v>
                </c:pt>
                <c:pt idx="5">
                  <c:v>0</c:v>
                </c:pt>
                <c:pt idx="6">
                  <c:v>0</c:v>
                </c:pt>
                <c:pt idx="7">
                  <c:v>0</c:v>
                </c:pt>
                <c:pt idx="8">
                  <c:v>0</c:v>
                </c:pt>
                <c:pt idx="9">
                  <c:v>0</c:v>
                </c:pt>
                <c:pt idx="10">
                  <c:v>0</c:v>
                </c:pt>
                <c:pt idx="11">
                  <c:v>0</c:v>
                </c:pt>
                <c:pt idx="12">
                  <c:v>0</c:v>
                </c:pt>
                <c:pt idx="13">
                  <c:v>418</c:v>
                </c:pt>
                <c:pt idx="14">
                  <c:v>647.19000000000005</c:v>
                </c:pt>
                <c:pt idx="15">
                  <c:v>1403.22</c:v>
                </c:pt>
                <c:pt idx="16" formatCode="#,##0.00">
                  <c:v>1403</c:v>
                </c:pt>
                <c:pt idx="17" formatCode="#,##0.00">
                  <c:v>1403</c:v>
                </c:pt>
              </c:numCache>
            </c:numRef>
          </c:val>
          <c:extLst>
            <c:ext xmlns:c16="http://schemas.microsoft.com/office/drawing/2014/chart" uri="{C3380CC4-5D6E-409C-BE32-E72D297353CC}">
              <c16:uniqueId val="{00000005-DF3C-4C4C-88F8-F943C978BA10}"/>
            </c:ext>
          </c:extLst>
        </c:ser>
        <c:dLbls>
          <c:showLegendKey val="0"/>
          <c:showVal val="0"/>
          <c:showCatName val="0"/>
          <c:showSerName val="0"/>
          <c:showPercent val="0"/>
          <c:showBubbleSize val="0"/>
        </c:dLbls>
        <c:gapWidth val="50"/>
        <c:overlap val="100"/>
        <c:axId val="433703112"/>
        <c:axId val="433703504"/>
      </c:barChart>
      <c:catAx>
        <c:axId val="43370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3504"/>
        <c:crosses val="autoZero"/>
        <c:auto val="1"/>
        <c:lblAlgn val="ctr"/>
        <c:lblOffset val="100"/>
        <c:noMultiLvlLbl val="0"/>
      </c:catAx>
      <c:valAx>
        <c:axId val="43370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baseline="0">
                    <a:solidFill>
                      <a:sysClr val="windowText" lastClr="000000"/>
                    </a:solidFill>
                  </a:rPr>
                  <a:t>Fuel consumption (TJ)</a:t>
                </a:r>
                <a:endParaRPr lang="en-ZA" sz="1400" b="1">
                  <a:solidFill>
                    <a:sysClr val="windowText" lastClr="000000"/>
                  </a:solidFill>
                </a:endParaRPr>
              </a:p>
            </c:rich>
          </c:tx>
          <c:layout>
            <c:manualLayout>
              <c:xMode val="edge"/>
              <c:yMode val="edge"/>
              <c:x val="1.3661202185792349E-2"/>
              <c:y val="0.2536862913056370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3703112"/>
        <c:crosses val="autoZero"/>
        <c:crossBetween val="between"/>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10377449747528"/>
          <c:y val="2.5741519152211238E-2"/>
          <c:w val="0.86088121048750965"/>
          <c:h val="0.81929133858267722"/>
        </c:manualLayout>
      </c:layout>
      <c:lineChart>
        <c:grouping val="standard"/>
        <c:varyColors val="0"/>
        <c:ser>
          <c:idx val="0"/>
          <c:order val="0"/>
          <c:tx>
            <c:strRef>
              <c:f>'Energy Summary'!$F$154</c:f>
              <c:strCache>
                <c:ptCount val="1"/>
                <c:pt idx="0">
                  <c:v>Current submission</c:v>
                </c:pt>
              </c:strCache>
            </c:strRef>
          </c:tx>
          <c:spPr>
            <a:ln w="28575" cap="rnd">
              <a:solidFill>
                <a:srgbClr val="009900"/>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 Summary'!$F$29:$W$29</c:f>
              <c:numCache>
                <c:formatCode>General</c:formatCode>
                <c:ptCount val="18"/>
                <c:pt idx="0">
                  <c:v>19048.914720557885</c:v>
                </c:pt>
                <c:pt idx="1">
                  <c:v>22540.864451813257</c:v>
                </c:pt>
                <c:pt idx="2">
                  <c:v>25662.524208881445</c:v>
                </c:pt>
                <c:pt idx="3">
                  <c:v>27958.699465290199</c:v>
                </c:pt>
                <c:pt idx="4">
                  <c:v>31034.406618384659</c:v>
                </c:pt>
                <c:pt idx="5">
                  <c:v>32916.79706536678</c:v>
                </c:pt>
                <c:pt idx="6">
                  <c:v>35551.278908945067</c:v>
                </c:pt>
                <c:pt idx="7">
                  <c:v>36673.80381311549</c:v>
                </c:pt>
                <c:pt idx="8">
                  <c:v>38692.695283327354</c:v>
                </c:pt>
                <c:pt idx="9">
                  <c:v>41483.825697851491</c:v>
                </c:pt>
                <c:pt idx="10">
                  <c:v>45240.062416941088</c:v>
                </c:pt>
                <c:pt idx="11">
                  <c:v>39655.519498336405</c:v>
                </c:pt>
                <c:pt idx="12">
                  <c:v>40681.960439854491</c:v>
                </c:pt>
                <c:pt idx="13">
                  <c:v>47020.54562657739</c:v>
                </c:pt>
                <c:pt idx="14">
                  <c:v>48269.905380429525</c:v>
                </c:pt>
                <c:pt idx="15">
                  <c:v>48761.374474920682</c:v>
                </c:pt>
                <c:pt idx="16">
                  <c:v>51736.56010925</c:v>
                </c:pt>
                <c:pt idx="17">
                  <c:v>53775.271098999998</c:v>
                </c:pt>
              </c:numCache>
            </c:numRef>
          </c:val>
          <c:smooth val="0"/>
          <c:extLst>
            <c:ext xmlns:c16="http://schemas.microsoft.com/office/drawing/2014/chart" uri="{C3380CC4-5D6E-409C-BE32-E72D297353CC}">
              <c16:uniqueId val="{00000000-0924-4CA6-B27A-B4298A7BCCD8}"/>
            </c:ext>
          </c:extLst>
        </c:ser>
        <c:ser>
          <c:idx val="1"/>
          <c:order val="1"/>
          <c:tx>
            <c:strRef>
              <c:f>'Energy Summary'!$G$154</c:f>
              <c:strCache>
                <c:ptCount val="1"/>
                <c:pt idx="0">
                  <c:v>Previous submission</c:v>
                </c:pt>
              </c:strCache>
            </c:strRef>
          </c:tx>
          <c:spPr>
            <a:ln w="28575" cap="rnd">
              <a:solidFill>
                <a:schemeClr val="accent6"/>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 Summary'!$F$164:$U$164</c:f>
              <c:numCache>
                <c:formatCode>General</c:formatCode>
                <c:ptCount val="16"/>
                <c:pt idx="0">
                  <c:v>19045.8052546912</c:v>
                </c:pt>
                <c:pt idx="1">
                  <c:v>22538.256616561637</c:v>
                </c:pt>
                <c:pt idx="2">
                  <c:v>25660.010609763376</c:v>
                </c:pt>
                <c:pt idx="3">
                  <c:v>27965.067104742149</c:v>
                </c:pt>
                <c:pt idx="4">
                  <c:v>31036.064737092718</c:v>
                </c:pt>
                <c:pt idx="5">
                  <c:v>32921.11863536678</c:v>
                </c:pt>
                <c:pt idx="6">
                  <c:v>35556.092803195068</c:v>
                </c:pt>
                <c:pt idx="7">
                  <c:v>36679.772011615489</c:v>
                </c:pt>
                <c:pt idx="8">
                  <c:v>38726.407316077355</c:v>
                </c:pt>
                <c:pt idx="9">
                  <c:v>41516.76125985149</c:v>
                </c:pt>
                <c:pt idx="10">
                  <c:v>45272.71799319108</c:v>
                </c:pt>
                <c:pt idx="11">
                  <c:v>39688.060583836406</c:v>
                </c:pt>
                <c:pt idx="12">
                  <c:v>40714.387034604486</c:v>
                </c:pt>
                <c:pt idx="13">
                  <c:v>47052.857730577387</c:v>
                </c:pt>
                <c:pt idx="14">
                  <c:v>48302.102993679524</c:v>
                </c:pt>
                <c:pt idx="15">
                  <c:v>48793.457597420682</c:v>
                </c:pt>
              </c:numCache>
            </c:numRef>
          </c:val>
          <c:smooth val="0"/>
          <c:extLst>
            <c:ext xmlns:c16="http://schemas.microsoft.com/office/drawing/2014/chart" uri="{C3380CC4-5D6E-409C-BE32-E72D297353CC}">
              <c16:uniqueId val="{00000001-0924-4CA6-B27A-B4298A7BCCD8}"/>
            </c:ext>
          </c:extLst>
        </c:ser>
        <c:dLbls>
          <c:showLegendKey val="0"/>
          <c:showVal val="0"/>
          <c:showCatName val="0"/>
          <c:showSerName val="0"/>
          <c:showPercent val="0"/>
          <c:showBubbleSize val="0"/>
        </c:dLbls>
        <c:smooth val="0"/>
        <c:axId val="1627685104"/>
        <c:axId val="1627684688"/>
      </c:lineChart>
      <c:catAx>
        <c:axId val="16276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4688"/>
        <c:crosses val="autoZero"/>
        <c:auto val="1"/>
        <c:lblAlgn val="ctr"/>
        <c:lblOffset val="100"/>
        <c:noMultiLvlLbl val="0"/>
      </c:catAx>
      <c:valAx>
        <c:axId val="162768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8.1900081900081901E-3"/>
              <c:y val="0.354915175076799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5104"/>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65057898688756199"/>
          <c:h val="0.74565664201062321"/>
        </c:manualLayout>
      </c:layout>
      <c:lineChart>
        <c:grouping val="standard"/>
        <c:varyColors val="0"/>
        <c:ser>
          <c:idx val="0"/>
          <c:order val="0"/>
          <c:tx>
            <c:strRef>
              <c:f>'1A5 Non-Specified'!$C$21</c:f>
              <c:strCache>
                <c:ptCount val="1"/>
                <c:pt idx="0">
                  <c:v>Motor gasoline</c:v>
                </c:pt>
              </c:strCache>
            </c:strRef>
          </c:tx>
          <c:spPr>
            <a:ln w="28575" cap="rnd">
              <a:solidFill>
                <a:schemeClr val="accent1"/>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Non-Specified'!$F$21:$T$21</c:f>
              <c:numCache>
                <c:formatCode>General</c:formatCode>
                <c:ptCount val="15"/>
                <c:pt idx="0">
                  <c:v>69300</c:v>
                </c:pt>
                <c:pt idx="1">
                  <c:v>69300</c:v>
                </c:pt>
                <c:pt idx="2">
                  <c:v>69300</c:v>
                </c:pt>
                <c:pt idx="3">
                  <c:v>69300</c:v>
                </c:pt>
                <c:pt idx="4">
                  <c:v>69300</c:v>
                </c:pt>
                <c:pt idx="5">
                  <c:v>69300</c:v>
                </c:pt>
                <c:pt idx="6">
                  <c:v>69300</c:v>
                </c:pt>
                <c:pt idx="7">
                  <c:v>69300</c:v>
                </c:pt>
                <c:pt idx="8">
                  <c:v>69300</c:v>
                </c:pt>
                <c:pt idx="9">
                  <c:v>69300</c:v>
                </c:pt>
                <c:pt idx="10">
                  <c:v>69300</c:v>
                </c:pt>
                <c:pt idx="11">
                  <c:v>69300</c:v>
                </c:pt>
                <c:pt idx="12">
                  <c:v>69300</c:v>
                </c:pt>
                <c:pt idx="13">
                  <c:v>69300</c:v>
                </c:pt>
                <c:pt idx="14">
                  <c:v>69300</c:v>
                </c:pt>
              </c:numCache>
            </c:numRef>
          </c:val>
          <c:smooth val="0"/>
          <c:extLst>
            <c:ext xmlns:c16="http://schemas.microsoft.com/office/drawing/2014/chart" uri="{C3380CC4-5D6E-409C-BE32-E72D297353CC}">
              <c16:uniqueId val="{00000000-18BB-43AF-BB60-F21460BBF5AD}"/>
            </c:ext>
          </c:extLst>
        </c:ser>
        <c:ser>
          <c:idx val="1"/>
          <c:order val="1"/>
          <c:tx>
            <c:strRef>
              <c:f>'1A5 Non-Specified'!$C$23</c:f>
              <c:strCache>
                <c:ptCount val="1"/>
                <c:pt idx="0">
                  <c:v>Sub-bituminous coal</c:v>
                </c:pt>
              </c:strCache>
            </c:strRef>
          </c:tx>
          <c:spPr>
            <a:ln w="28575" cap="rnd">
              <a:solidFill>
                <a:schemeClr val="accent2"/>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Non-Specified'!$F$23:$T$23</c:f>
              <c:numCache>
                <c:formatCode>General</c:formatCode>
                <c:ptCount val="15"/>
                <c:pt idx="0">
                  <c:v>96250</c:v>
                </c:pt>
                <c:pt idx="1">
                  <c:v>96250</c:v>
                </c:pt>
                <c:pt idx="2">
                  <c:v>96250</c:v>
                </c:pt>
                <c:pt idx="3">
                  <c:v>96250</c:v>
                </c:pt>
                <c:pt idx="4">
                  <c:v>96250</c:v>
                </c:pt>
                <c:pt idx="5">
                  <c:v>96250</c:v>
                </c:pt>
                <c:pt idx="6">
                  <c:v>96250</c:v>
                </c:pt>
                <c:pt idx="7">
                  <c:v>96250</c:v>
                </c:pt>
                <c:pt idx="8">
                  <c:v>96250</c:v>
                </c:pt>
                <c:pt idx="9">
                  <c:v>96250</c:v>
                </c:pt>
                <c:pt idx="10">
                  <c:v>96250</c:v>
                </c:pt>
                <c:pt idx="11">
                  <c:v>96250</c:v>
                </c:pt>
                <c:pt idx="12">
                  <c:v>96250</c:v>
                </c:pt>
                <c:pt idx="13">
                  <c:v>96250</c:v>
                </c:pt>
                <c:pt idx="14">
                  <c:v>96250</c:v>
                </c:pt>
              </c:numCache>
            </c:numRef>
          </c:val>
          <c:smooth val="0"/>
          <c:extLst>
            <c:ext xmlns:c16="http://schemas.microsoft.com/office/drawing/2014/chart" uri="{C3380CC4-5D6E-409C-BE32-E72D297353CC}">
              <c16:uniqueId val="{0000001B-18BB-43AF-BB60-F21460BBF5AD}"/>
            </c:ext>
          </c:extLst>
        </c:ser>
        <c:ser>
          <c:idx val="4"/>
          <c:order val="2"/>
          <c:tx>
            <c:strRef>
              <c:f>'1A5 Non-Specified'!$C$26</c:f>
              <c:strCache>
                <c:ptCount val="1"/>
                <c:pt idx="0">
                  <c:v>Motor gasoline</c:v>
                </c:pt>
              </c:strCache>
            </c:strRef>
          </c:tx>
          <c:spPr>
            <a:ln w="28575" cap="rnd">
              <a:solidFill>
                <a:schemeClr val="accent5"/>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Non-Specified'!$F$26:$T$26</c:f>
              <c:numCache>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Cache>
            </c:numRef>
          </c:val>
          <c:smooth val="0"/>
          <c:extLst>
            <c:ext xmlns:c16="http://schemas.microsoft.com/office/drawing/2014/chart" uri="{C3380CC4-5D6E-409C-BE32-E72D297353CC}">
              <c16:uniqueId val="{0000001E-18BB-43AF-BB60-F21460BBF5AD}"/>
            </c:ext>
          </c:extLst>
        </c:ser>
        <c:ser>
          <c:idx val="5"/>
          <c:order val="3"/>
          <c:tx>
            <c:strRef>
              <c:f>'1A5 Non-Specified'!$C$28</c:f>
              <c:strCache>
                <c:ptCount val="1"/>
                <c:pt idx="0">
                  <c:v>Sub-bituminous coal</c:v>
                </c:pt>
              </c:strCache>
            </c:strRef>
          </c:tx>
          <c:spPr>
            <a:ln w="28575" cap="rnd">
              <a:solidFill>
                <a:schemeClr val="accent6"/>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Non-Specified'!$F$28:$T$28</c:f>
              <c:numCache>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Cache>
            </c:numRef>
          </c:val>
          <c:smooth val="0"/>
          <c:extLst>
            <c:ext xmlns:c16="http://schemas.microsoft.com/office/drawing/2014/chart" uri="{C3380CC4-5D6E-409C-BE32-E72D297353CC}">
              <c16:uniqueId val="{0000001F-18BB-43AF-BB60-F21460BBF5AD}"/>
            </c:ext>
          </c:extLst>
        </c:ser>
        <c:ser>
          <c:idx val="8"/>
          <c:order val="4"/>
          <c:tx>
            <c:strRef>
              <c:f>'1A5 Non-Specified'!$C$31</c:f>
              <c:strCache>
                <c:ptCount val="1"/>
                <c:pt idx="0">
                  <c:v>Motor gasoline</c:v>
                </c:pt>
              </c:strCache>
            </c:strRef>
          </c:tx>
          <c:spPr>
            <a:ln w="28575" cap="rnd">
              <a:solidFill>
                <a:schemeClr val="accent3">
                  <a:lumMod val="60000"/>
                </a:schemeClr>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Non-Specified'!$F$31:$T$31</c:f>
              <c:numCache>
                <c:formatCode>General</c:formatCode>
                <c:ptCount val="15"/>
                <c:pt idx="0">
                  <c:v>0.6</c:v>
                </c:pt>
                <c:pt idx="1">
                  <c:v>0.6</c:v>
                </c:pt>
                <c:pt idx="2">
                  <c:v>0.6</c:v>
                </c:pt>
                <c:pt idx="3">
                  <c:v>0.6</c:v>
                </c:pt>
                <c:pt idx="4">
                  <c:v>0.6</c:v>
                </c:pt>
                <c:pt idx="5">
                  <c:v>0.6</c:v>
                </c:pt>
                <c:pt idx="6">
                  <c:v>0.6</c:v>
                </c:pt>
                <c:pt idx="7">
                  <c:v>0.6</c:v>
                </c:pt>
                <c:pt idx="8">
                  <c:v>0.6</c:v>
                </c:pt>
                <c:pt idx="9">
                  <c:v>0.6</c:v>
                </c:pt>
                <c:pt idx="10">
                  <c:v>0.6</c:v>
                </c:pt>
                <c:pt idx="11">
                  <c:v>0.6</c:v>
                </c:pt>
                <c:pt idx="12">
                  <c:v>0.6</c:v>
                </c:pt>
                <c:pt idx="13">
                  <c:v>0.6</c:v>
                </c:pt>
                <c:pt idx="14">
                  <c:v>0.6</c:v>
                </c:pt>
              </c:numCache>
            </c:numRef>
          </c:val>
          <c:smooth val="0"/>
          <c:extLst>
            <c:ext xmlns:c16="http://schemas.microsoft.com/office/drawing/2014/chart" uri="{C3380CC4-5D6E-409C-BE32-E72D297353CC}">
              <c16:uniqueId val="{00000022-18BB-43AF-BB60-F21460BBF5AD}"/>
            </c:ext>
          </c:extLst>
        </c:ser>
        <c:ser>
          <c:idx val="9"/>
          <c:order val="5"/>
          <c:tx>
            <c:strRef>
              <c:f>'1A5 Non-Specified'!$C$33</c:f>
              <c:strCache>
                <c:ptCount val="1"/>
                <c:pt idx="0">
                  <c:v>Sub-bituminous coal</c:v>
                </c:pt>
              </c:strCache>
            </c:strRef>
          </c:tx>
          <c:spPr>
            <a:ln w="28575" cap="rnd">
              <a:solidFill>
                <a:schemeClr val="accent4">
                  <a:lumMod val="60000"/>
                </a:schemeClr>
              </a:solidFill>
              <a:round/>
            </a:ln>
            <a:effectLst/>
          </c:spPr>
          <c:marker>
            <c:symbol val="none"/>
          </c:marker>
          <c:cat>
            <c:numRef>
              <c:f>'1A5 Non-Specified'!$F$13:$T$13</c:f>
              <c:numCache>
                <c:formatCode>General</c:formatCode>
                <c:ptCount val="15"/>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numCache>
            </c:numRef>
          </c:cat>
          <c:val>
            <c:numRef>
              <c:f>'1A5 Non-Specified'!$F$33:$T$33</c:f>
              <c:numCache>
                <c:formatCode>General</c:formatCode>
                <c:ptCount val="15"/>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numCache>
            </c:numRef>
          </c:val>
          <c:smooth val="0"/>
          <c:extLst>
            <c:ext xmlns:c16="http://schemas.microsoft.com/office/drawing/2014/chart" uri="{C3380CC4-5D6E-409C-BE32-E72D297353CC}">
              <c16:uniqueId val="{00000023-18BB-43AF-BB60-F21460BBF5AD}"/>
            </c:ext>
          </c:extLst>
        </c:ser>
        <c:dLbls>
          <c:showLegendKey val="0"/>
          <c:showVal val="0"/>
          <c:showCatName val="0"/>
          <c:showSerName val="0"/>
          <c:showPercent val="0"/>
          <c:showBubbleSize val="0"/>
        </c:dLbls>
        <c:smooth val="0"/>
        <c:axId val="432827552"/>
        <c:axId val="432827944"/>
      </c:lineChart>
      <c:catAx>
        <c:axId val="4328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827944"/>
        <c:crosses val="autoZero"/>
        <c:auto val="1"/>
        <c:lblAlgn val="ctr"/>
        <c:lblOffset val="100"/>
        <c:noMultiLvlLbl val="0"/>
      </c:catAx>
      <c:valAx>
        <c:axId val="432827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827552"/>
        <c:crosses val="autoZero"/>
        <c:crossBetween val="between"/>
      </c:valAx>
      <c:spPr>
        <a:noFill/>
        <a:ln>
          <a:noFill/>
        </a:ln>
        <a:effectLst/>
      </c:spPr>
    </c:plotArea>
    <c:legend>
      <c:legendPos val="r"/>
      <c:layout>
        <c:manualLayout>
          <c:xMode val="edge"/>
          <c:yMode val="edge"/>
          <c:x val="0.76645379673750724"/>
          <c:y val="6.3241950984595188E-2"/>
          <c:w val="0.20413709479696091"/>
          <c:h val="0.879618627412771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'1A5 Non-Specified'!$C$41</c:f>
              <c:strCache>
                <c:ptCount val="1"/>
                <c:pt idx="0">
                  <c:v>Total CO2 emissions</c:v>
                </c:pt>
              </c:strCache>
            </c:strRef>
          </c:tx>
          <c:spPr>
            <a:ln w="28575" cap="rnd">
              <a:solidFill>
                <a:schemeClr val="accent1"/>
              </a:solidFill>
              <a:round/>
            </a:ln>
            <a:effectLst/>
          </c:spPr>
          <c:marker>
            <c:symbol val="none"/>
          </c:marker>
          <c:cat>
            <c:numRef>
              <c:f>'1A5 Non-Specified'!$F$13:$W$13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'1A5 Non-Specified'!$F$41:$W$41</c:f>
              <c:numCache>
                <c:formatCode>General</c:formatCode>
                <c:ptCount val="18"/>
                <c:pt idx="0">
                  <c:v>985.56588899999997</c:v>
                </c:pt>
                <c:pt idx="1">
                  <c:v>980.25681599999996</c:v>
                </c:pt>
                <c:pt idx="2">
                  <c:v>979.78280400000006</c:v>
                </c:pt>
                <c:pt idx="3">
                  <c:v>1011.2574779999999</c:v>
                </c:pt>
                <c:pt idx="4">
                  <c:v>1041.3627839999999</c:v>
                </c:pt>
                <c:pt idx="5">
                  <c:v>1058.4687960000001</c:v>
                </c:pt>
                <c:pt idx="6">
                  <c:v>1069.2761310000001</c:v>
                </c:pt>
                <c:pt idx="7">
                  <c:v>1095.725862</c:v>
                </c:pt>
                <c:pt idx="8">
                  <c:v>1049.3676270000001</c:v>
                </c:pt>
                <c:pt idx="9">
                  <c:v>1072.499274</c:v>
                </c:pt>
                <c:pt idx="10">
                  <c:v>1134.8908581017108</c:v>
                </c:pt>
                <c:pt idx="11">
                  <c:v>1134.1211112000001</c:v>
                </c:pt>
                <c:pt idx="12">
                  <c:v>1110.5153136000001</c:v>
                </c:pt>
                <c:pt idx="13">
                  <c:v>1147.045284</c:v>
                </c:pt>
                <c:pt idx="14">
                  <c:v>1160.1027899999999</c:v>
                </c:pt>
                <c:pt idx="15">
                  <c:v>1173.160296</c:v>
                </c:pt>
                <c:pt idx="16">
                  <c:v>1186.2081000000001</c:v>
                </c:pt>
                <c:pt idx="17">
                  <c:v>1199.3058000000001</c:v>
                </c:pt>
              </c:numCache>
            </c:numRef>
          </c:val>
          <c:smooth val="0"/>
          <c:extLst>
            <c:ext xmlns:c16="http://schemas.microsoft.com/office/drawing/2014/chart" uri="{C3380CC4-5D6E-409C-BE32-E72D297353CC}">
              <c16:uniqueId val="{00000000-2EF8-438C-8120-82DEA40D3997}"/>
            </c:ext>
          </c:extLst>
        </c:ser>
        <c:ser>
          <c:idx val="1"/>
          <c:order val="1"/>
          <c:tx>
            <c:strRef>
              <c:f>'1A5 Non-Specified'!$C$47</c:f>
              <c:strCache>
                <c:ptCount val="1"/>
                <c:pt idx="0">
                  <c:v>Total CH4 Emissions</c:v>
                </c:pt>
              </c:strCache>
            </c:strRef>
          </c:tx>
          <c:spPr>
            <a:ln w="28575" cap="rnd">
              <a:solidFill>
                <a:schemeClr val="accent2"/>
              </a:solidFill>
              <a:round/>
            </a:ln>
            <a:effectLst/>
          </c:spPr>
          <c:marker>
            <c:symbol val="none"/>
          </c:marker>
          <c:cat>
            <c:numRef>
              <c:f>'1A5 Non-Specified'!$F$13:$W$13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'1A5 Non-Specified'!$F$47:$W$47</c:f>
              <c:numCache>
                <c:formatCode>General</c:formatCode>
                <c:ptCount val="18"/>
                <c:pt idx="0">
                  <c:v>0.89596899000000008</c:v>
                </c:pt>
                <c:pt idx="1">
                  <c:v>0.89114255999999992</c:v>
                </c:pt>
                <c:pt idx="2">
                  <c:v>0.89071164000000003</c:v>
                </c:pt>
                <c:pt idx="3">
                  <c:v>0.91932497999999996</c:v>
                </c:pt>
                <c:pt idx="4">
                  <c:v>0.94669344</c:v>
                </c:pt>
                <c:pt idx="5">
                  <c:v>0.96224436000000002</c:v>
                </c:pt>
                <c:pt idx="6">
                  <c:v>0.97206921000000013</c:v>
                </c:pt>
                <c:pt idx="7">
                  <c:v>0.99611442000000017</c:v>
                </c:pt>
                <c:pt idx="8">
                  <c:v>0.95397056999999996</c:v>
                </c:pt>
                <c:pt idx="9">
                  <c:v>0.9749993400000001</c:v>
                </c:pt>
                <c:pt idx="10">
                  <c:v>1.0317189619106464</c:v>
                </c:pt>
                <c:pt idx="11">
                  <c:v>1.031019192</c:v>
                </c:pt>
                <c:pt idx="12">
                  <c:v>1.0095593760000001</c:v>
                </c:pt>
                <c:pt idx="13">
                  <c:v>1.0427684400000001</c:v>
                </c:pt>
                <c:pt idx="14">
                  <c:v>1.0546388999999998</c:v>
                </c:pt>
                <c:pt idx="15">
                  <c:v>1.0665093600000002</c:v>
                </c:pt>
                <c:pt idx="16">
                  <c:v>1.078371</c:v>
                </c:pt>
                <c:pt idx="17">
                  <c:v>1.0902780000000001</c:v>
                </c:pt>
              </c:numCache>
            </c:numRef>
          </c:val>
          <c:smooth val="0"/>
          <c:extLst>
            <c:ext xmlns:c16="http://schemas.microsoft.com/office/drawing/2014/chart" uri="{C3380CC4-5D6E-409C-BE32-E72D297353CC}">
              <c16:uniqueId val="{00000001-2EF8-438C-8120-82DEA40D3997}"/>
            </c:ext>
          </c:extLst>
        </c:ser>
        <c:ser>
          <c:idx val="2"/>
          <c:order val="2"/>
          <c:tx>
            <c:strRef>
              <c:f>'1A5 Non-Specified'!$C$53</c:f>
              <c:strCache>
                <c:ptCount val="1"/>
                <c:pt idx="0">
                  <c:v>Total N2O emissions</c:v>
                </c:pt>
              </c:strCache>
            </c:strRef>
          </c:tx>
          <c:spPr>
            <a:ln w="28575" cap="rnd">
              <a:solidFill>
                <a:schemeClr val="accent3"/>
              </a:solidFill>
              <a:round/>
            </a:ln>
            <a:effectLst/>
          </c:spPr>
          <c:marker>
            <c:symbol val="none"/>
          </c:marker>
          <c:cat>
            <c:numRef>
              <c:f>'1A5 Non-Specified'!$F$13:$W$13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'1A5 Non-Specified'!$F$53:$W$53</c:f>
              <c:numCache>
                <c:formatCode>General</c:formatCode>
                <c:ptCount val="18"/>
                <c:pt idx="0">
                  <c:v>2.6452417799999992</c:v>
                </c:pt>
                <c:pt idx="1">
                  <c:v>2.6309923199999998</c:v>
                </c:pt>
                <c:pt idx="2">
                  <c:v>2.6297200800000002</c:v>
                </c:pt>
                <c:pt idx="3">
                  <c:v>2.7141975599999992</c:v>
                </c:pt>
                <c:pt idx="4">
                  <c:v>2.7949996799999997</c:v>
                </c:pt>
                <c:pt idx="5">
                  <c:v>2.8409119199999999</c:v>
                </c:pt>
                <c:pt idx="6">
                  <c:v>2.8699186199999995</c:v>
                </c:pt>
                <c:pt idx="7">
                  <c:v>2.9409092399999999</c:v>
                </c:pt>
                <c:pt idx="8">
                  <c:v>2.8164845399999998</c:v>
                </c:pt>
                <c:pt idx="9">
                  <c:v>2.8785694799999999</c:v>
                </c:pt>
                <c:pt idx="10">
                  <c:v>3.046027411355241</c:v>
                </c:pt>
                <c:pt idx="11">
                  <c:v>3.0439614239999999</c:v>
                </c:pt>
                <c:pt idx="12">
                  <c:v>2.9806038720000001</c:v>
                </c:pt>
                <c:pt idx="13">
                  <c:v>3.0786496800000003</c:v>
                </c:pt>
                <c:pt idx="14">
                  <c:v>3.1136957999999995</c:v>
                </c:pt>
                <c:pt idx="15">
                  <c:v>3.14874192</c:v>
                </c:pt>
                <c:pt idx="16">
                  <c:v>3.1837619999999993</c:v>
                </c:pt>
                <c:pt idx="17">
                  <c:v>3.2189160000000001</c:v>
                </c:pt>
              </c:numCache>
            </c:numRef>
          </c:val>
          <c:smooth val="0"/>
          <c:extLst>
            <c:ext xmlns:c16="http://schemas.microsoft.com/office/drawing/2014/chart" uri="{C3380CC4-5D6E-409C-BE32-E72D297353CC}">
              <c16:uniqueId val="{00000002-2EF8-438C-8120-82DEA40D3997}"/>
            </c:ext>
          </c:extLst>
        </c:ser>
        <c:ser>
          <c:idx val="3"/>
          <c:order val="3"/>
          <c:tx>
            <c:strRef>
              <c:f>'1A5 Non-Specified'!$C$55</c:f>
              <c:strCache>
                <c:ptCount val="1"/>
                <c:pt idx="0">
                  <c:v>Total Emissions</c:v>
                </c:pt>
              </c:strCache>
            </c:strRef>
          </c:tx>
          <c:spPr>
            <a:ln w="28575" cap="rnd">
              <a:solidFill>
                <a:schemeClr val="accent4"/>
              </a:solidFill>
              <a:round/>
            </a:ln>
            <a:effectLst/>
          </c:spPr>
          <c:marker>
            <c:symbol val="none"/>
          </c:marker>
          <c:cat>
            <c:numRef>
              <c:f>'1A5 Non-Specified'!$F$13:$W$13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'1A5 Non-Specified'!$F$55:$W$55</c:f>
              <c:numCache>
                <c:formatCode>General</c:formatCode>
                <c:ptCount val="18"/>
                <c:pt idx="0">
                  <c:v>989.10709976999999</c:v>
                </c:pt>
                <c:pt idx="1">
                  <c:v>983.77895088000002</c:v>
                </c:pt>
                <c:pt idx="2">
                  <c:v>983.30323571999998</c:v>
                </c:pt>
                <c:pt idx="3">
                  <c:v>1014.8910005399999</c:v>
                </c:pt>
                <c:pt idx="4">
                  <c:v>1045.10447712</c:v>
                </c:pt>
                <c:pt idx="5">
                  <c:v>1062.2719522800003</c:v>
                </c:pt>
                <c:pt idx="6">
                  <c:v>1073.11811883</c:v>
                </c:pt>
                <c:pt idx="7">
                  <c:v>1099.66288566</c:v>
                </c:pt>
                <c:pt idx="8">
                  <c:v>1053.1380821099999</c:v>
                </c:pt>
                <c:pt idx="9">
                  <c:v>1076.35284282</c:v>
                </c:pt>
                <c:pt idx="10">
                  <c:v>1138.9686044749767</c:v>
                </c:pt>
                <c:pt idx="11">
                  <c:v>1138.196091816</c:v>
                </c:pt>
                <c:pt idx="12">
                  <c:v>1114.5054768480002</c:v>
                </c:pt>
                <c:pt idx="13">
                  <c:v>1151.1667021199999</c:v>
                </c:pt>
                <c:pt idx="14">
                  <c:v>1164.2711247</c:v>
                </c:pt>
                <c:pt idx="15">
                  <c:v>1177.3755472800001</c:v>
                </c:pt>
                <c:pt idx="16">
                  <c:v>1190.470233</c:v>
                </c:pt>
                <c:pt idx="17">
                  <c:v>1203.614994</c:v>
                </c:pt>
              </c:numCache>
            </c:numRef>
          </c:val>
          <c:smooth val="0"/>
          <c:extLst>
            <c:ext xmlns:c16="http://schemas.microsoft.com/office/drawing/2014/chart" uri="{C3380CC4-5D6E-409C-BE32-E72D297353CC}">
              <c16:uniqueId val="{00000000-28FB-4A83-B06B-ADAA25A908D9}"/>
            </c:ext>
          </c:extLst>
        </c:ser>
        <c:dLbls>
          <c:showLegendKey val="0"/>
          <c:showVal val="0"/>
          <c:showCatName val="0"/>
          <c:showSerName val="0"/>
          <c:showPercent val="0"/>
          <c:showBubbleSize val="0"/>
        </c:dLbls>
        <c:smooth val="0"/>
        <c:axId val="432828728"/>
        <c:axId val="432829120"/>
      </c:lineChart>
      <c:catAx>
        <c:axId val="43282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829120"/>
        <c:crosses val="autoZero"/>
        <c:auto val="1"/>
        <c:lblAlgn val="ctr"/>
        <c:lblOffset val="100"/>
        <c:noMultiLvlLbl val="0"/>
      </c:catAx>
      <c:valAx>
        <c:axId val="43282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828728"/>
        <c:crosses val="autoZero"/>
        <c:crossBetween val="between"/>
      </c:valAx>
      <c:spPr>
        <a:noFill/>
        <a:ln>
          <a:noFill/>
        </a:ln>
        <a:effectLst/>
      </c:spPr>
    </c:plotArea>
    <c:legend>
      <c:legendPos val="r"/>
      <c:layout>
        <c:manualLayout>
          <c:xMode val="edge"/>
          <c:yMode val="edge"/>
          <c:x val="0.73180311601891546"/>
          <c:y val="0.49684215697228079"/>
          <c:w val="0.21583991680450113"/>
          <c:h val="0.25677779298747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91740888946258"/>
          <c:y val="2.8336737719500543E-2"/>
          <c:w val="0.84805526870616577"/>
          <c:h val="0.80286462623134447"/>
        </c:manualLayout>
      </c:layout>
      <c:areaChart>
        <c:grouping val="stacked"/>
        <c:varyColors val="0"/>
        <c:ser>
          <c:idx val="0"/>
          <c:order val="0"/>
          <c:tx>
            <c:strRef>
              <c:f>'1B Summary'!$C$5</c:f>
              <c:strCache>
                <c:ptCount val="1"/>
                <c:pt idx="0">
                  <c:v>Solid Fuels</c:v>
                </c:pt>
              </c:strCache>
            </c:strRef>
          </c:tx>
          <c:spPr>
            <a:solidFill>
              <a:srgbClr val="70AD47"/>
            </a:solidFill>
            <a:ln>
              <a:solidFill>
                <a:srgbClr val="70AD47"/>
              </a:solidFill>
            </a:ln>
            <a:effectLst/>
          </c:spPr>
          <c:cat>
            <c:numRef>
              <c:f>'1B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 Summary'!$F$5:$W$5</c:f>
              <c:numCache>
                <c:formatCode>General</c:formatCode>
                <c:ptCount val="18"/>
                <c:pt idx="0">
                  <c:v>1830.4714262424952</c:v>
                </c:pt>
                <c:pt idx="1">
                  <c:v>1818.9794508712544</c:v>
                </c:pt>
                <c:pt idx="2">
                  <c:v>1792.7308303992036</c:v>
                </c:pt>
                <c:pt idx="3">
                  <c:v>1935.9944909137207</c:v>
                </c:pt>
                <c:pt idx="4">
                  <c:v>1980.7532509402474</c:v>
                </c:pt>
                <c:pt idx="5">
                  <c:v>1993.9113860468765</c:v>
                </c:pt>
                <c:pt idx="6">
                  <c:v>1992.6432545349915</c:v>
                </c:pt>
                <c:pt idx="7">
                  <c:v>2015.7080154652074</c:v>
                </c:pt>
                <c:pt idx="8">
                  <c:v>2052.7151585440438</c:v>
                </c:pt>
                <c:pt idx="9">
                  <c:v>2038.9495268080559</c:v>
                </c:pt>
                <c:pt idx="10">
                  <c:v>2071.5047439436057</c:v>
                </c:pt>
                <c:pt idx="11">
                  <c:v>1535.6157390000001</c:v>
                </c:pt>
                <c:pt idx="12">
                  <c:v>1608.7402980000002</c:v>
                </c:pt>
                <c:pt idx="13">
                  <c:v>1629.9599616950002</c:v>
                </c:pt>
                <c:pt idx="14">
                  <c:v>1663.6920499300002</c:v>
                </c:pt>
                <c:pt idx="15">
                  <c:v>1607.68405437</c:v>
                </c:pt>
                <c:pt idx="16">
                  <c:v>1594.9549644700003</c:v>
                </c:pt>
                <c:pt idx="17">
                  <c:v>1608.2121761850003</c:v>
                </c:pt>
              </c:numCache>
            </c:numRef>
          </c:val>
          <c:extLst>
            <c:ext xmlns:c16="http://schemas.microsoft.com/office/drawing/2014/chart" uri="{C3380CC4-5D6E-409C-BE32-E72D297353CC}">
              <c16:uniqueId val="{00000000-1689-485A-A41F-2DCBAF3A621B}"/>
            </c:ext>
          </c:extLst>
        </c:ser>
        <c:ser>
          <c:idx val="1"/>
          <c:order val="1"/>
          <c:tx>
            <c:strRef>
              <c:f>'1B Summary'!$C$9</c:f>
              <c:strCache>
                <c:ptCount val="1"/>
                <c:pt idx="0">
                  <c:v>Oil and Natural Gas</c:v>
                </c:pt>
              </c:strCache>
            </c:strRef>
          </c:tx>
          <c:spPr>
            <a:solidFill>
              <a:srgbClr val="0070C0"/>
            </a:solidFill>
            <a:ln w="25400">
              <a:solidFill>
                <a:srgbClr val="0070C0"/>
              </a:solidFill>
            </a:ln>
            <a:effectLst/>
          </c:spPr>
          <c:cat>
            <c:numRef>
              <c:f>'1B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 Summary'!$F$9:$W$9</c:f>
              <c:numCache>
                <c:formatCode>General</c:formatCode>
                <c:ptCount val="18"/>
                <c:pt idx="0">
                  <c:v>752.03721950757301</c:v>
                </c:pt>
                <c:pt idx="1">
                  <c:v>752.90007858079252</c:v>
                </c:pt>
                <c:pt idx="2">
                  <c:v>955.12790573957705</c:v>
                </c:pt>
                <c:pt idx="3">
                  <c:v>1457.9908444600517</c:v>
                </c:pt>
                <c:pt idx="4">
                  <c:v>1378.9071043308404</c:v>
                </c:pt>
                <c:pt idx="5">
                  <c:v>1160.1409780868726</c:v>
                </c:pt>
                <c:pt idx="6">
                  <c:v>1133.2357036598273</c:v>
                </c:pt>
                <c:pt idx="7">
                  <c:v>1132.6890955939482</c:v>
                </c:pt>
                <c:pt idx="8">
                  <c:v>1138.1657687257532</c:v>
                </c:pt>
                <c:pt idx="9">
                  <c:v>1243.3813478964332</c:v>
                </c:pt>
                <c:pt idx="10">
                  <c:v>964.24718415822065</c:v>
                </c:pt>
                <c:pt idx="11">
                  <c:v>785.76407572578159</c:v>
                </c:pt>
                <c:pt idx="12">
                  <c:v>641.8246655595708</c:v>
                </c:pt>
                <c:pt idx="13">
                  <c:v>641.82500000000005</c:v>
                </c:pt>
                <c:pt idx="14">
                  <c:v>641.82500000000005</c:v>
                </c:pt>
                <c:pt idx="15">
                  <c:v>641.82500000000005</c:v>
                </c:pt>
                <c:pt idx="16">
                  <c:v>641.82500000000005</c:v>
                </c:pt>
                <c:pt idx="17">
                  <c:v>641.82500000000005</c:v>
                </c:pt>
              </c:numCache>
            </c:numRef>
          </c:val>
          <c:extLst>
            <c:ext xmlns:c16="http://schemas.microsoft.com/office/drawing/2014/chart" uri="{C3380CC4-5D6E-409C-BE32-E72D297353CC}">
              <c16:uniqueId val="{00000001-1689-485A-A41F-2DCBAF3A621B}"/>
            </c:ext>
          </c:extLst>
        </c:ser>
        <c:ser>
          <c:idx val="2"/>
          <c:order val="2"/>
          <c:tx>
            <c:strRef>
              <c:f>'1B Summary'!$C$12</c:f>
              <c:strCache>
                <c:ptCount val="1"/>
                <c:pt idx="0">
                  <c:v>Other Emissions from Energy Production</c:v>
                </c:pt>
              </c:strCache>
            </c:strRef>
          </c:tx>
          <c:spPr>
            <a:solidFill>
              <a:srgbClr val="FDCD03"/>
            </a:solidFill>
            <a:ln w="25400">
              <a:solidFill>
                <a:srgbClr val="FDCD03"/>
              </a:solidFill>
            </a:ln>
            <a:effectLst/>
          </c:spPr>
          <c:cat>
            <c:numRef>
              <c:f>'1B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 Summary'!$F$12:$W$12</c:f>
              <c:numCache>
                <c:formatCode>General</c:formatCode>
                <c:ptCount val="18"/>
                <c:pt idx="0">
                  <c:v>30465.152948268726</c:v>
                </c:pt>
                <c:pt idx="1">
                  <c:v>30690.901638692227</c:v>
                </c:pt>
                <c:pt idx="2">
                  <c:v>31171.405976595626</c:v>
                </c:pt>
                <c:pt idx="3">
                  <c:v>29588.98030143866</c:v>
                </c:pt>
                <c:pt idx="4">
                  <c:v>31387.231262539222</c:v>
                </c:pt>
                <c:pt idx="5">
                  <c:v>27662.522720511861</c:v>
                </c:pt>
                <c:pt idx="6">
                  <c:v>27524.685265264667</c:v>
                </c:pt>
                <c:pt idx="7">
                  <c:v>27973.630179053402</c:v>
                </c:pt>
                <c:pt idx="8">
                  <c:v>26609.504254980158</c:v>
                </c:pt>
                <c:pt idx="9">
                  <c:v>26912.917024692899</c:v>
                </c:pt>
                <c:pt idx="10">
                  <c:v>26704.485900923788</c:v>
                </c:pt>
                <c:pt idx="11">
                  <c:v>26319.825540851176</c:v>
                </c:pt>
                <c:pt idx="12">
                  <c:v>27298.674771620135</c:v>
                </c:pt>
                <c:pt idx="13">
                  <c:v>27705.100497952735</c:v>
                </c:pt>
                <c:pt idx="14">
                  <c:v>27266.772055382207</c:v>
                </c:pt>
                <c:pt idx="15">
                  <c:v>26826.569579928153</c:v>
                </c:pt>
                <c:pt idx="16">
                  <c:v>27032.610663892545</c:v>
                </c:pt>
                <c:pt idx="17">
                  <c:v>27930.371500000001</c:v>
                </c:pt>
              </c:numCache>
            </c:numRef>
          </c:val>
          <c:extLst>
            <c:ext xmlns:c16="http://schemas.microsoft.com/office/drawing/2014/chart" uri="{C3380CC4-5D6E-409C-BE32-E72D297353CC}">
              <c16:uniqueId val="{00000002-1689-485A-A41F-2DCBAF3A621B}"/>
            </c:ext>
          </c:extLst>
        </c:ser>
        <c:dLbls>
          <c:showLegendKey val="0"/>
          <c:showVal val="0"/>
          <c:showCatName val="0"/>
          <c:showSerName val="0"/>
          <c:showPercent val="0"/>
          <c:showBubbleSize val="0"/>
        </c:dLbls>
        <c:axId val="432829904"/>
        <c:axId val="432830296"/>
        <c:extLst/>
      </c:areaChart>
      <c:catAx>
        <c:axId val="43282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2830296"/>
        <c:crosses val="autoZero"/>
        <c:auto val="1"/>
        <c:lblAlgn val="ctr"/>
        <c:lblOffset val="100"/>
        <c:noMultiLvlLbl val="0"/>
      </c:catAx>
      <c:valAx>
        <c:axId val="432830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1.3538251366120219E-2"/>
              <c:y val="0.2916309755213652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432829904"/>
        <c:crosses val="autoZero"/>
        <c:crossBetween val="midCat"/>
      </c:valAx>
      <c:spPr>
        <a:noFill/>
        <a:ln>
          <a:solidFill>
            <a:schemeClr val="bg1">
              <a:lumMod val="65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62831291802869749"/>
          <c:h val="0.74565664201062321"/>
        </c:manualLayout>
      </c:layout>
      <c:lineChart>
        <c:grouping val="standard"/>
        <c:varyColors val="0"/>
        <c:ser>
          <c:idx val="0"/>
          <c:order val="0"/>
          <c:tx>
            <c:strRef>
              <c:f>'1B1 Solid Fuels'!$B$19</c:f>
              <c:strCache>
                <c:ptCount val="1"/>
                <c:pt idx="0">
                  <c:v>1B1ai1 Mining (Underground)</c:v>
                </c:pt>
              </c:strCache>
            </c:strRef>
          </c:tx>
          <c:spPr>
            <a:ln w="28575" cap="rnd">
              <a:solidFill>
                <a:schemeClr val="accent1"/>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Fuels'!$F$19:$W$19</c:f>
              <c:numCache>
                <c:formatCode>General</c:formatCode>
                <c:ptCount val="18"/>
                <c:pt idx="0">
                  <c:v>7.6999999999999999E-2</c:v>
                </c:pt>
                <c:pt idx="1">
                  <c:v>7.6999999999999999E-2</c:v>
                </c:pt>
                <c:pt idx="2">
                  <c:v>7.6999999999999999E-2</c:v>
                </c:pt>
                <c:pt idx="3">
                  <c:v>7.6999999999999999E-2</c:v>
                </c:pt>
                <c:pt idx="4">
                  <c:v>7.6999999999999999E-2</c:v>
                </c:pt>
                <c:pt idx="5">
                  <c:v>7.6999999999999999E-2</c:v>
                </c:pt>
                <c:pt idx="6">
                  <c:v>7.6999999999999999E-2</c:v>
                </c:pt>
                <c:pt idx="7">
                  <c:v>7.6999999999999999E-2</c:v>
                </c:pt>
                <c:pt idx="8">
                  <c:v>7.6999999999999999E-2</c:v>
                </c:pt>
                <c:pt idx="9">
                  <c:v>7.6999999999999999E-2</c:v>
                </c:pt>
                <c:pt idx="10">
                  <c:v>7.6999999999999999E-2</c:v>
                </c:pt>
                <c:pt idx="11">
                  <c:v>7.6999999999999999E-2</c:v>
                </c:pt>
                <c:pt idx="12">
                  <c:v>7.6999999999999999E-2</c:v>
                </c:pt>
                <c:pt idx="13">
                  <c:v>7.6999999999999999E-2</c:v>
                </c:pt>
                <c:pt idx="14">
                  <c:v>7.6999999999999999E-2</c:v>
                </c:pt>
                <c:pt idx="15">
                  <c:v>7.6999999999999999E-2</c:v>
                </c:pt>
                <c:pt idx="16">
                  <c:v>7.6999999999999999E-2</c:v>
                </c:pt>
                <c:pt idx="17">
                  <c:v>7.6999999999999999E-2</c:v>
                </c:pt>
              </c:numCache>
            </c:numRef>
          </c:val>
          <c:smooth val="0"/>
          <c:extLst>
            <c:ext xmlns:c16="http://schemas.microsoft.com/office/drawing/2014/chart" uri="{C3380CC4-5D6E-409C-BE32-E72D297353CC}">
              <c16:uniqueId val="{0000001E-1473-4B49-97A7-736E01DEF959}"/>
            </c:ext>
          </c:extLst>
        </c:ser>
        <c:ser>
          <c:idx val="1"/>
          <c:order val="1"/>
          <c:tx>
            <c:strRef>
              <c:f>'1B1 Solid Fuels'!$B$21</c:f>
              <c:strCache>
                <c:ptCount val="1"/>
                <c:pt idx="0">
                  <c:v>1B1ai1 Mining (Underground)</c:v>
                </c:pt>
              </c:strCache>
            </c:strRef>
          </c:tx>
          <c:spPr>
            <a:ln w="28575" cap="rnd">
              <a:solidFill>
                <a:schemeClr val="accent2"/>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Fuels'!$F$21:$W$21</c:f>
              <c:numCache>
                <c:formatCode>General</c:formatCode>
                <c:ptCount val="18"/>
                <c:pt idx="0">
                  <c:v>0.77</c:v>
                </c:pt>
                <c:pt idx="1">
                  <c:v>0.77</c:v>
                </c:pt>
                <c:pt idx="2">
                  <c:v>0.77</c:v>
                </c:pt>
                <c:pt idx="3">
                  <c:v>0.77</c:v>
                </c:pt>
                <c:pt idx="4">
                  <c:v>0.77</c:v>
                </c:pt>
                <c:pt idx="5">
                  <c:v>0.77</c:v>
                </c:pt>
                <c:pt idx="6">
                  <c:v>0.77</c:v>
                </c:pt>
                <c:pt idx="7">
                  <c:v>0.77</c:v>
                </c:pt>
                <c:pt idx="8">
                  <c:v>0.77</c:v>
                </c:pt>
                <c:pt idx="9">
                  <c:v>0.77</c:v>
                </c:pt>
                <c:pt idx="10">
                  <c:v>0.77</c:v>
                </c:pt>
                <c:pt idx="11">
                  <c:v>0.77</c:v>
                </c:pt>
                <c:pt idx="12">
                  <c:v>0.77</c:v>
                </c:pt>
                <c:pt idx="13">
                  <c:v>0.77</c:v>
                </c:pt>
                <c:pt idx="14">
                  <c:v>0.77</c:v>
                </c:pt>
                <c:pt idx="15">
                  <c:v>0.77</c:v>
                </c:pt>
                <c:pt idx="16">
                  <c:v>0.77</c:v>
                </c:pt>
                <c:pt idx="17">
                  <c:v>0.77</c:v>
                </c:pt>
              </c:numCache>
            </c:numRef>
          </c:val>
          <c:smooth val="0"/>
          <c:extLst>
            <c:ext xmlns:c16="http://schemas.microsoft.com/office/drawing/2014/chart" uri="{C3380CC4-5D6E-409C-BE32-E72D297353CC}">
              <c16:uniqueId val="{0000001F-1473-4B49-97A7-736E01DEF959}"/>
            </c:ext>
          </c:extLst>
        </c:ser>
        <c:ser>
          <c:idx val="2"/>
          <c:order val="2"/>
          <c:tx>
            <c:strRef>
              <c:f>'1B1 Solid Fuels'!$B$20</c:f>
              <c:strCache>
                <c:ptCount val="1"/>
                <c:pt idx="0">
                  <c:v>1B1ai2 Post-Mining (Underground)</c:v>
                </c:pt>
              </c:strCache>
            </c:strRef>
          </c:tx>
          <c:spPr>
            <a:ln w="28575" cap="rnd">
              <a:solidFill>
                <a:schemeClr val="accent3"/>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Fuels'!$F$20:$W$20</c:f>
              <c:numCache>
                <c:formatCode>General</c:formatCode>
                <c:ptCount val="18"/>
                <c:pt idx="0">
                  <c:v>1.7999999999999999E-2</c:v>
                </c:pt>
                <c:pt idx="1">
                  <c:v>1.7999999999999999E-2</c:v>
                </c:pt>
                <c:pt idx="2">
                  <c:v>1.7999999999999999E-2</c:v>
                </c:pt>
                <c:pt idx="3">
                  <c:v>1.7999999999999999E-2</c:v>
                </c:pt>
                <c:pt idx="4">
                  <c:v>1.7999999999999999E-2</c:v>
                </c:pt>
                <c:pt idx="5">
                  <c:v>1.7999999999999999E-2</c:v>
                </c:pt>
                <c:pt idx="6">
                  <c:v>1.7999999999999999E-2</c:v>
                </c:pt>
                <c:pt idx="7">
                  <c:v>1.7999999999999999E-2</c:v>
                </c:pt>
                <c:pt idx="8">
                  <c:v>1.7999999999999999E-2</c:v>
                </c:pt>
                <c:pt idx="9">
                  <c:v>1.7999999999999999E-2</c:v>
                </c:pt>
                <c:pt idx="10">
                  <c:v>1.7999999999999999E-2</c:v>
                </c:pt>
                <c:pt idx="11">
                  <c:v>1.7999999999999999E-2</c:v>
                </c:pt>
                <c:pt idx="12">
                  <c:v>1.7999999999999999E-2</c:v>
                </c:pt>
                <c:pt idx="13">
                  <c:v>1.7999999999999999E-2</c:v>
                </c:pt>
                <c:pt idx="14">
                  <c:v>1.7999999999999999E-2</c:v>
                </c:pt>
                <c:pt idx="15">
                  <c:v>1.7999999999999999E-2</c:v>
                </c:pt>
                <c:pt idx="16">
                  <c:v>1.7999999999999999E-2</c:v>
                </c:pt>
                <c:pt idx="17">
                  <c:v>1.7999999999999999E-2</c:v>
                </c:pt>
              </c:numCache>
            </c:numRef>
          </c:val>
          <c:smooth val="0"/>
          <c:extLst>
            <c:ext xmlns:c16="http://schemas.microsoft.com/office/drawing/2014/chart" uri="{C3380CC4-5D6E-409C-BE32-E72D297353CC}">
              <c16:uniqueId val="{00000000-A8CB-45C4-99CC-0ECCF2930B66}"/>
            </c:ext>
          </c:extLst>
        </c:ser>
        <c:ser>
          <c:idx val="3"/>
          <c:order val="3"/>
          <c:tx>
            <c:strRef>
              <c:f>'1B1 Solid Fuels'!$B$22</c:f>
              <c:strCache>
                <c:ptCount val="1"/>
                <c:pt idx="0">
                  <c:v>1B1ai2 Post-Mining (Underground)</c:v>
                </c:pt>
              </c:strCache>
            </c:strRef>
          </c:tx>
          <c:spPr>
            <a:ln w="28575" cap="rnd">
              <a:solidFill>
                <a:schemeClr val="accent4"/>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Fuels'!$F$22:$W$22</c:f>
              <c:numCache>
                <c:formatCode>General</c:formatCode>
                <c:ptCount val="18"/>
                <c:pt idx="0">
                  <c:v>0.18</c:v>
                </c:pt>
                <c:pt idx="1">
                  <c:v>0.18</c:v>
                </c:pt>
                <c:pt idx="2">
                  <c:v>0.18</c:v>
                </c:pt>
                <c:pt idx="3">
                  <c:v>0.18</c:v>
                </c:pt>
                <c:pt idx="4">
                  <c:v>0.18</c:v>
                </c:pt>
                <c:pt idx="5">
                  <c:v>0.18</c:v>
                </c:pt>
                <c:pt idx="6">
                  <c:v>0.18</c:v>
                </c:pt>
                <c:pt idx="7">
                  <c:v>0.18</c:v>
                </c:pt>
                <c:pt idx="8">
                  <c:v>0.18</c:v>
                </c:pt>
                <c:pt idx="9">
                  <c:v>0.18</c:v>
                </c:pt>
                <c:pt idx="10">
                  <c:v>0.18</c:v>
                </c:pt>
                <c:pt idx="11">
                  <c:v>0.18</c:v>
                </c:pt>
                <c:pt idx="12">
                  <c:v>0.18</c:v>
                </c:pt>
                <c:pt idx="13">
                  <c:v>0.18</c:v>
                </c:pt>
                <c:pt idx="14">
                  <c:v>0.18</c:v>
                </c:pt>
                <c:pt idx="15">
                  <c:v>0.18</c:v>
                </c:pt>
                <c:pt idx="16">
                  <c:v>0.18</c:v>
                </c:pt>
                <c:pt idx="17">
                  <c:v>0.18</c:v>
                </c:pt>
              </c:numCache>
            </c:numRef>
          </c:val>
          <c:smooth val="0"/>
          <c:extLst>
            <c:ext xmlns:c16="http://schemas.microsoft.com/office/drawing/2014/chart" uri="{C3380CC4-5D6E-409C-BE32-E72D297353CC}">
              <c16:uniqueId val="{00000001-A8CB-45C4-99CC-0ECCF2930B66}"/>
            </c:ext>
          </c:extLst>
        </c:ser>
        <c:ser>
          <c:idx val="4"/>
          <c:order val="4"/>
          <c:tx>
            <c:strRef>
              <c:f>'1B1 Solid Fuels'!$B$23</c:f>
              <c:strCache>
                <c:ptCount val="1"/>
                <c:pt idx="0">
                  <c:v>1B1aii1 Mining (Surface)</c:v>
                </c:pt>
              </c:strCache>
            </c:strRef>
          </c:tx>
          <c:spPr>
            <a:ln w="28575" cap="rnd">
              <a:solidFill>
                <a:schemeClr val="accent5"/>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Fuels'!$F$23:$W$23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2-A8CB-45C4-99CC-0ECCF2930B66}"/>
            </c:ext>
          </c:extLst>
        </c:ser>
        <c:ser>
          <c:idx val="5"/>
          <c:order val="5"/>
          <c:tx>
            <c:strRef>
              <c:f>'1B1 Solid Fuels'!$B$24</c:f>
              <c:strCache>
                <c:ptCount val="1"/>
                <c:pt idx="0">
                  <c:v>1B1aii2 Post-Mining (Surface)</c:v>
                </c:pt>
              </c:strCache>
            </c:strRef>
          </c:tx>
          <c:spPr>
            <a:ln w="28575" cap="rnd">
              <a:solidFill>
                <a:schemeClr val="accent6"/>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Fuels'!$F$24:$W$24</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3-A8CB-45C4-99CC-0ECCF2930B66}"/>
            </c:ext>
          </c:extLst>
        </c:ser>
        <c:ser>
          <c:idx val="6"/>
          <c:order val="6"/>
          <c:tx>
            <c:strRef>
              <c:f>'1B1 Solid Fuels'!$B$25</c:f>
              <c:strCache>
                <c:ptCount val="1"/>
                <c:pt idx="0">
                  <c:v>1B1aii1 Mining (Surface)</c:v>
                </c:pt>
              </c:strCache>
            </c:strRef>
          </c:tx>
          <c:spPr>
            <a:ln w="28575" cap="rnd">
              <a:solidFill>
                <a:schemeClr val="accent1">
                  <a:lumMod val="60000"/>
                </a:schemeClr>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Fuels'!$F$25:$W$25</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4-A8CB-45C4-99CC-0ECCF2930B66}"/>
            </c:ext>
          </c:extLst>
        </c:ser>
        <c:ser>
          <c:idx val="7"/>
          <c:order val="7"/>
          <c:tx>
            <c:strRef>
              <c:f>'1B1 Solid Fuels'!$B$26</c:f>
              <c:strCache>
                <c:ptCount val="1"/>
                <c:pt idx="0">
                  <c:v>1B1aii2 Post-Mining (Surface)</c:v>
                </c:pt>
              </c:strCache>
            </c:strRef>
          </c:tx>
          <c:spPr>
            <a:ln w="28575" cap="rnd">
              <a:solidFill>
                <a:schemeClr val="accent2">
                  <a:lumMod val="60000"/>
                </a:schemeClr>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Fuels'!$F$26:$W$26</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5-A8CB-45C4-99CC-0ECCF2930B66}"/>
            </c:ext>
          </c:extLst>
        </c:ser>
        <c:dLbls>
          <c:showLegendKey val="0"/>
          <c:showVal val="0"/>
          <c:showCatName val="0"/>
          <c:showSerName val="0"/>
          <c:showPercent val="0"/>
          <c:showBubbleSize val="0"/>
        </c:dLbls>
        <c:smooth val="0"/>
        <c:axId val="436350728"/>
        <c:axId val="436351120"/>
      </c:lineChart>
      <c:catAx>
        <c:axId val="436350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1120"/>
        <c:crosses val="autoZero"/>
        <c:auto val="1"/>
        <c:lblAlgn val="ctr"/>
        <c:lblOffset val="100"/>
        <c:noMultiLvlLbl val="0"/>
      </c:catAx>
      <c:valAx>
        <c:axId val="4363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0728"/>
        <c:crosses val="autoZero"/>
        <c:crossBetween val="between"/>
      </c:valAx>
      <c:spPr>
        <a:noFill/>
        <a:ln>
          <a:noFill/>
        </a:ln>
        <a:effectLst/>
      </c:spPr>
    </c:plotArea>
    <c:legend>
      <c:legendPos val="r"/>
      <c:layout>
        <c:manualLayout>
          <c:xMode val="edge"/>
          <c:yMode val="edge"/>
          <c:x val="0.75980509997795009"/>
          <c:y val="4.4057307400529135E-2"/>
          <c:w val="0.24019490002204988"/>
          <c:h val="0.51798900221424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'1B1 Solid Fuels'!$C$39</c:f>
              <c:strCache>
                <c:ptCount val="1"/>
                <c:pt idx="0">
                  <c:v>Total Emissions</c:v>
                </c:pt>
              </c:strCache>
            </c:strRef>
          </c:tx>
          <c:spPr>
            <a:ln w="28575" cap="rnd">
              <a:solidFill>
                <a:schemeClr val="accent1"/>
              </a:solidFill>
              <a:round/>
            </a:ln>
            <a:effectLst/>
          </c:spPr>
          <c:marker>
            <c:symbol val="none"/>
          </c:marker>
          <c:cat>
            <c:numRef>
              <c:f>'1B1 Solid Fuels'!$F$13:$W$13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'1B1 Solid Fuels'!$F$39:$W$39</c:f>
              <c:numCache>
                <c:formatCode>General</c:formatCode>
                <c:ptCount val="18"/>
                <c:pt idx="0">
                  <c:v>1830.4714262424952</c:v>
                </c:pt>
                <c:pt idx="1">
                  <c:v>1818.9794508712544</c:v>
                </c:pt>
                <c:pt idx="2">
                  <c:v>1792.7308303992036</c:v>
                </c:pt>
                <c:pt idx="3">
                  <c:v>1935.9944909137207</c:v>
                </c:pt>
                <c:pt idx="4">
                  <c:v>1980.7532509402474</c:v>
                </c:pt>
                <c:pt idx="5">
                  <c:v>1993.9113860468765</c:v>
                </c:pt>
                <c:pt idx="6">
                  <c:v>1992.6432545349915</c:v>
                </c:pt>
                <c:pt idx="7">
                  <c:v>2015.7080154652074</c:v>
                </c:pt>
                <c:pt idx="8">
                  <c:v>2052.7151585440438</c:v>
                </c:pt>
                <c:pt idx="9">
                  <c:v>2038.9495268080559</c:v>
                </c:pt>
                <c:pt idx="10">
                  <c:v>2071.5047439436057</c:v>
                </c:pt>
                <c:pt idx="11">
                  <c:v>1535.6157390000001</c:v>
                </c:pt>
                <c:pt idx="12">
                  <c:v>1608.7402980000002</c:v>
                </c:pt>
                <c:pt idx="13">
                  <c:v>1629.9599616950002</c:v>
                </c:pt>
                <c:pt idx="14">
                  <c:v>1663.6920499300002</c:v>
                </c:pt>
                <c:pt idx="15">
                  <c:v>1607.68405437</c:v>
                </c:pt>
                <c:pt idx="16">
                  <c:v>1594.9549644700003</c:v>
                </c:pt>
                <c:pt idx="17">
                  <c:v>1608.2121761850003</c:v>
                </c:pt>
              </c:numCache>
            </c:numRef>
          </c:val>
          <c:smooth val="0"/>
          <c:extLst>
            <c:ext xmlns:c16="http://schemas.microsoft.com/office/drawing/2014/chart" uri="{C3380CC4-5D6E-409C-BE32-E72D297353CC}">
              <c16:uniqueId val="{00000003-2C23-4E57-B4A9-92FBE42B5BF5}"/>
            </c:ext>
          </c:extLst>
        </c:ser>
        <c:dLbls>
          <c:showLegendKey val="0"/>
          <c:showVal val="0"/>
          <c:showCatName val="0"/>
          <c:showSerName val="0"/>
          <c:showPercent val="0"/>
          <c:showBubbleSize val="0"/>
        </c:dLbls>
        <c:smooth val="0"/>
        <c:axId val="436351904"/>
        <c:axId val="436352296"/>
      </c:lineChart>
      <c:catAx>
        <c:axId val="43635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2296"/>
        <c:crosses val="autoZero"/>
        <c:auto val="1"/>
        <c:lblAlgn val="ctr"/>
        <c:lblOffset val="100"/>
        <c:noMultiLvlLbl val="0"/>
      </c:catAx>
      <c:valAx>
        <c:axId val="43635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1904"/>
        <c:crosses val="autoZero"/>
        <c:crossBetween val="between"/>
      </c:valAx>
      <c:spPr>
        <a:noFill/>
        <a:ln>
          <a:noFill/>
        </a:ln>
        <a:effectLst/>
      </c:spPr>
    </c:plotArea>
    <c:legend>
      <c:legendPos val="r"/>
      <c:layout>
        <c:manualLayout>
          <c:xMode val="edge"/>
          <c:yMode val="edge"/>
          <c:x val="0.73180311601891546"/>
          <c:y val="0.49684215697228079"/>
          <c:w val="0.21227871373676718"/>
          <c:h val="6.41944482468691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62831291802869749"/>
          <c:h val="0.74565664201062321"/>
        </c:manualLayout>
      </c:layout>
      <c:lineChart>
        <c:grouping val="standard"/>
        <c:varyColors val="0"/>
        <c:ser>
          <c:idx val="0"/>
          <c:order val="0"/>
          <c:tx>
            <c:strRef>
              <c:f>'1B2 Oil and Natural Gas'!$B$18</c:f>
              <c:strCache>
                <c:ptCount val="1"/>
                <c:pt idx="0">
                  <c:v>1B2aii Flaring (Oil)</c:v>
                </c:pt>
              </c:strCache>
            </c:strRef>
          </c:tx>
          <c:spPr>
            <a:ln w="28575" cap="rnd">
              <a:solidFill>
                <a:schemeClr val="accent1"/>
              </a:solidFill>
              <a:round/>
            </a:ln>
            <a:effectLst/>
          </c:spPr>
          <c:marker>
            <c:symbol val="none"/>
          </c:marker>
          <c:cat>
            <c:numRef>
              <c:f>'1B2 Oil and Natural Gas'!$F$13:$W$13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'1B2 Oil and Natural Gas'!$F$18:$W$18</c:f>
              <c:numCache>
                <c:formatCode>General</c:formatCode>
                <c:ptCount val="18"/>
              </c:numCache>
            </c:numRef>
          </c:val>
          <c:smooth val="0"/>
          <c:extLst>
            <c:ext xmlns:c16="http://schemas.microsoft.com/office/drawing/2014/chart" uri="{C3380CC4-5D6E-409C-BE32-E72D297353CC}">
              <c16:uniqueId val="{00000000-C7A2-46F4-9DE2-9229B3760BB6}"/>
            </c:ext>
          </c:extLst>
        </c:ser>
        <c:dLbls>
          <c:showLegendKey val="0"/>
          <c:showVal val="0"/>
          <c:showCatName val="0"/>
          <c:showSerName val="0"/>
          <c:showPercent val="0"/>
          <c:showBubbleSize val="0"/>
        </c:dLbls>
        <c:smooth val="0"/>
        <c:axId val="436353080"/>
        <c:axId val="436353472"/>
      </c:lineChart>
      <c:catAx>
        <c:axId val="43635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3472"/>
        <c:crosses val="autoZero"/>
        <c:auto val="1"/>
        <c:lblAlgn val="ctr"/>
        <c:lblOffset val="100"/>
        <c:noMultiLvlLbl val="0"/>
      </c:catAx>
      <c:valAx>
        <c:axId val="43635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53080"/>
        <c:crosses val="autoZero"/>
        <c:crossBetween val="between"/>
      </c:valAx>
      <c:spPr>
        <a:noFill/>
        <a:ln>
          <a:noFill/>
        </a:ln>
        <a:effectLst/>
      </c:spPr>
    </c:plotArea>
    <c:legend>
      <c:legendPos val="r"/>
      <c:layout>
        <c:manualLayout>
          <c:xMode val="edge"/>
          <c:yMode val="edge"/>
          <c:x val="0.75980509997795009"/>
          <c:y val="4.4057307400529135E-2"/>
          <c:w val="0.1908193863604136"/>
          <c:h val="0.12949725055356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'1B2 Oil and Natural Gas'!$C$22</c:f>
              <c:strCache>
                <c:ptCount val="1"/>
                <c:pt idx="0">
                  <c:v>Emissions of CO2</c:v>
                </c:pt>
              </c:strCache>
            </c:strRef>
          </c:tx>
          <c:spPr>
            <a:ln w="28575" cap="rnd">
              <a:solidFill>
                <a:schemeClr val="accent1"/>
              </a:solidFill>
              <a:round/>
            </a:ln>
            <a:effectLst/>
          </c:spPr>
          <c:marker>
            <c:symbol val="none"/>
          </c:marker>
          <c:cat>
            <c:numRef>
              <c:f>'1B2 Oil and Natural Gas'!$F$13:$W$13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'1B2 Oil and Natural Gas'!$F$22:$W$22</c:f>
              <c:numCache>
                <c:formatCode>General</c:formatCode>
                <c:ptCount val="18"/>
                <c:pt idx="0">
                  <c:v>752.03721950757301</c:v>
                </c:pt>
                <c:pt idx="1">
                  <c:v>752.90007858079252</c:v>
                </c:pt>
                <c:pt idx="2">
                  <c:v>955.12790573957705</c:v>
                </c:pt>
                <c:pt idx="3">
                  <c:v>1457.9908444600517</c:v>
                </c:pt>
                <c:pt idx="4">
                  <c:v>1378.9071043308404</c:v>
                </c:pt>
                <c:pt idx="5">
                  <c:v>1160.1409780868726</c:v>
                </c:pt>
                <c:pt idx="6">
                  <c:v>1133.2357036598273</c:v>
                </c:pt>
                <c:pt idx="7">
                  <c:v>1132.6890955939482</c:v>
                </c:pt>
                <c:pt idx="8">
                  <c:v>1138.1657687257532</c:v>
                </c:pt>
                <c:pt idx="9">
                  <c:v>1243.3813478964332</c:v>
                </c:pt>
                <c:pt idx="10">
                  <c:v>964.24718415822065</c:v>
                </c:pt>
                <c:pt idx="11">
                  <c:v>785.76407572578159</c:v>
                </c:pt>
                <c:pt idx="12">
                  <c:v>641.8246655595708</c:v>
                </c:pt>
                <c:pt idx="13">
                  <c:v>641.82500000000005</c:v>
                </c:pt>
                <c:pt idx="14">
                  <c:v>641.82500000000005</c:v>
                </c:pt>
                <c:pt idx="15">
                  <c:v>641.82500000000005</c:v>
                </c:pt>
                <c:pt idx="16">
                  <c:v>641.82500000000005</c:v>
                </c:pt>
                <c:pt idx="17">
                  <c:v>641.82500000000005</c:v>
                </c:pt>
              </c:numCache>
            </c:numRef>
          </c:val>
          <c:smooth val="0"/>
          <c:extLst>
            <c:ext xmlns:c16="http://schemas.microsoft.com/office/drawing/2014/chart" uri="{C3380CC4-5D6E-409C-BE32-E72D297353CC}">
              <c16:uniqueId val="{00000001-2FCA-48C0-B146-870FC373DD57}"/>
            </c:ext>
          </c:extLst>
        </c:ser>
        <c:dLbls>
          <c:showLegendKey val="0"/>
          <c:showVal val="0"/>
          <c:showCatName val="0"/>
          <c:showSerName val="0"/>
          <c:showPercent val="0"/>
          <c:showBubbleSize val="0"/>
        </c:dLbls>
        <c:smooth val="0"/>
        <c:axId val="435895664"/>
        <c:axId val="435896056"/>
      </c:lineChart>
      <c:catAx>
        <c:axId val="43589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6056"/>
        <c:crosses val="autoZero"/>
        <c:auto val="1"/>
        <c:lblAlgn val="ctr"/>
        <c:lblOffset val="100"/>
        <c:noMultiLvlLbl val="0"/>
      </c:catAx>
      <c:valAx>
        <c:axId val="43589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5664"/>
        <c:crosses val="autoZero"/>
        <c:crossBetween val="between"/>
      </c:valAx>
      <c:spPr>
        <a:noFill/>
        <a:ln>
          <a:noFill/>
        </a:ln>
        <a:effectLst/>
      </c:spPr>
    </c:plotArea>
    <c:legend>
      <c:legendPos val="r"/>
      <c:layout>
        <c:manualLayout>
          <c:xMode val="edge"/>
          <c:yMode val="edge"/>
          <c:x val="0.73180311601891546"/>
          <c:y val="0.49684215697228079"/>
          <c:w val="0.22783573818058714"/>
          <c:h val="6.41944482468691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 Factors</a:t>
            </a:r>
          </a:p>
        </c:rich>
      </c:tx>
      <c:layout>
        <c:manualLayout>
          <c:xMode val="edge"/>
          <c:yMode val="edge"/>
          <c:x val="0.26144814948359874"/>
          <c:y val="3.45323584513188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431329202770964E-2"/>
          <c:y val="0.14614861482341521"/>
          <c:w val="0.62831291802869749"/>
          <c:h val="0.74565664201062321"/>
        </c:manualLayout>
      </c:layout>
      <c:lineChart>
        <c:grouping val="standard"/>
        <c:varyColors val="0"/>
        <c:ser>
          <c:idx val="0"/>
          <c:order val="0"/>
          <c:tx>
            <c:strRef>
              <c:f>'1B3 Other Emissions'!$C$22</c:f>
              <c:strCache>
                <c:ptCount val="1"/>
                <c:pt idx="0">
                  <c:v>Sasol</c:v>
                </c:pt>
              </c:strCache>
            </c:strRef>
          </c:tx>
          <c:spPr>
            <a:ln w="28575" cap="rnd">
              <a:solidFill>
                <a:schemeClr val="accent1"/>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Emissions'!$F$22:$W$22</c:f>
              <c:numCache>
                <c:formatCode>General</c:formatCode>
                <c:ptCount val="18"/>
              </c:numCache>
            </c:numRef>
          </c:val>
          <c:smooth val="0"/>
          <c:extLst>
            <c:ext xmlns:c16="http://schemas.microsoft.com/office/drawing/2014/chart" uri="{C3380CC4-5D6E-409C-BE32-E72D297353CC}">
              <c16:uniqueId val="{00000002-7B63-4BE1-87BE-B9AAA4219BDF}"/>
            </c:ext>
          </c:extLst>
        </c:ser>
        <c:ser>
          <c:idx val="1"/>
          <c:order val="1"/>
          <c:tx>
            <c:strRef>
              <c:f>'1B3 Other Emissions'!$C$20</c:f>
              <c:strCache>
                <c:ptCount val="1"/>
                <c:pt idx="0">
                  <c:v>Sasol</c:v>
                </c:pt>
              </c:strCache>
            </c:strRef>
          </c:tx>
          <c:spPr>
            <a:ln w="28575" cap="rnd">
              <a:solidFill>
                <a:schemeClr val="accent2"/>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Emissions'!$F$20:$W$20</c:f>
              <c:numCache>
                <c:formatCode>General</c:formatCode>
                <c:ptCount val="18"/>
              </c:numCache>
            </c:numRef>
          </c:val>
          <c:smooth val="0"/>
          <c:extLst>
            <c:ext xmlns:c16="http://schemas.microsoft.com/office/drawing/2014/chart" uri="{C3380CC4-5D6E-409C-BE32-E72D297353CC}">
              <c16:uniqueId val="{00000000-D689-4810-A235-E4223E7EBB2E}"/>
            </c:ext>
          </c:extLst>
        </c:ser>
        <c:ser>
          <c:idx val="2"/>
          <c:order val="2"/>
          <c:tx>
            <c:strRef>
              <c:f>'1B3 Other Emissions'!$C$21</c:f>
              <c:strCache>
                <c:ptCount val="1"/>
                <c:pt idx="0">
                  <c:v>Petro SA</c:v>
                </c:pt>
              </c:strCache>
            </c:strRef>
          </c:tx>
          <c:spPr>
            <a:ln w="28575" cap="rnd">
              <a:solidFill>
                <a:schemeClr val="accent3"/>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Emissions'!$F$21:$W$21</c:f>
              <c:numCache>
                <c:formatCode>General</c:formatCode>
                <c:ptCount val="18"/>
              </c:numCache>
            </c:numRef>
          </c:val>
          <c:smooth val="0"/>
          <c:extLst>
            <c:ext xmlns:c16="http://schemas.microsoft.com/office/drawing/2014/chart" uri="{C3380CC4-5D6E-409C-BE32-E72D297353CC}">
              <c16:uniqueId val="{00000001-D689-4810-A235-E4223E7EBB2E}"/>
            </c:ext>
          </c:extLst>
        </c:ser>
        <c:ser>
          <c:idx val="3"/>
          <c:order val="3"/>
          <c:tx>
            <c:strRef>
              <c:f>'1B3 Other Emissions'!$C$23</c:f>
              <c:strCache>
                <c:ptCount val="1"/>
                <c:pt idx="0">
                  <c:v>Petro SA - Charcoal</c:v>
                </c:pt>
              </c:strCache>
            </c:strRef>
          </c:tx>
          <c:spPr>
            <a:ln w="28575" cap="rnd">
              <a:solidFill>
                <a:schemeClr val="accent4"/>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Emissions'!$F$23:$W$23</c:f>
              <c:numCache>
                <c:formatCode>General</c:formatCode>
                <c:ptCount val="1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1000</c:v>
                </c:pt>
                <c:pt idx="14">
                  <c:v>1000</c:v>
                </c:pt>
                <c:pt idx="15">
                  <c:v>1000</c:v>
                </c:pt>
                <c:pt idx="16">
                  <c:v>1000</c:v>
                </c:pt>
                <c:pt idx="17">
                  <c:v>1000</c:v>
                </c:pt>
              </c:numCache>
            </c:numRef>
          </c:val>
          <c:smooth val="0"/>
          <c:extLst>
            <c:ext xmlns:c16="http://schemas.microsoft.com/office/drawing/2014/chart" uri="{C3380CC4-5D6E-409C-BE32-E72D297353CC}">
              <c16:uniqueId val="{00000002-D689-4810-A235-E4223E7EBB2E}"/>
            </c:ext>
          </c:extLst>
        </c:ser>
        <c:dLbls>
          <c:showLegendKey val="0"/>
          <c:showVal val="0"/>
          <c:showCatName val="0"/>
          <c:showSerName val="0"/>
          <c:showPercent val="0"/>
          <c:showBubbleSize val="0"/>
        </c:dLbls>
        <c:smooth val="0"/>
        <c:axId val="435897232"/>
        <c:axId val="435897624"/>
      </c:lineChart>
      <c:catAx>
        <c:axId val="4358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7624"/>
        <c:crosses val="autoZero"/>
        <c:auto val="1"/>
        <c:lblAlgn val="ctr"/>
        <c:lblOffset val="100"/>
        <c:noMultiLvlLbl val="0"/>
      </c:catAx>
      <c:valAx>
        <c:axId val="43589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7232"/>
        <c:crosses val="autoZero"/>
        <c:crossBetween val="between"/>
      </c:valAx>
      <c:spPr>
        <a:noFill/>
        <a:ln>
          <a:noFill/>
        </a:ln>
        <a:effectLst/>
      </c:spPr>
    </c:plotArea>
    <c:legend>
      <c:legendPos val="r"/>
      <c:layout>
        <c:manualLayout>
          <c:xMode val="edge"/>
          <c:yMode val="edge"/>
          <c:x val="0.75980509997795009"/>
          <c:y val="4.4057307400529135E-2"/>
          <c:w val="0.18883935299607185"/>
          <c:h val="0.258994501107120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962477541130985E-2"/>
          <c:y val="0.14109365457016343"/>
          <c:w val="0.66162131248689038"/>
          <c:h val="0.74305955975010429"/>
        </c:manualLayout>
      </c:layout>
      <c:lineChart>
        <c:grouping val="standard"/>
        <c:varyColors val="0"/>
        <c:ser>
          <c:idx val="0"/>
          <c:order val="0"/>
          <c:tx>
            <c:strRef>
              <c:f>'1B3 Other Emissions'!$C$27</c:f>
              <c:strCache>
                <c:ptCount val="1"/>
                <c:pt idx="0">
                  <c:v>Emissions of CO2 - Sasol</c:v>
                </c:pt>
              </c:strCache>
            </c:strRef>
          </c:tx>
          <c:spPr>
            <a:ln w="28575" cap="rnd">
              <a:solidFill>
                <a:schemeClr val="accent1"/>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Emissions'!$F$27:$W$27</c:f>
              <c:numCache>
                <c:formatCode>General</c:formatCode>
                <c:ptCount val="18"/>
                <c:pt idx="0">
                  <c:v>27898.277244980218</c:v>
                </c:pt>
                <c:pt idx="1">
                  <c:v>28156.169143175826</c:v>
                </c:pt>
                <c:pt idx="2">
                  <c:v>28613.519629892937</c:v>
                </c:pt>
                <c:pt idx="3">
                  <c:v>27167.282983867572</c:v>
                </c:pt>
                <c:pt idx="4">
                  <c:v>28778.249853466765</c:v>
                </c:pt>
                <c:pt idx="5">
                  <c:v>25298.266923509585</c:v>
                </c:pt>
                <c:pt idx="6">
                  <c:v>25226.630730059103</c:v>
                </c:pt>
                <c:pt idx="7">
                  <c:v>25600.71017663059</c:v>
                </c:pt>
                <c:pt idx="8">
                  <c:v>24321.538034141868</c:v>
                </c:pt>
                <c:pt idx="9">
                  <c:v>24591.245707998281</c:v>
                </c:pt>
                <c:pt idx="10">
                  <c:v>24397.511614890445</c:v>
                </c:pt>
                <c:pt idx="11">
                  <c:v>24068.106645637534</c:v>
                </c:pt>
                <c:pt idx="12">
                  <c:v>24968.904558209171</c:v>
                </c:pt>
                <c:pt idx="13">
                  <c:v>25364.472077781622</c:v>
                </c:pt>
                <c:pt idx="14">
                  <c:v>24937.188410706211</c:v>
                </c:pt>
                <c:pt idx="15">
                  <c:v>24487.754953329393</c:v>
                </c:pt>
                <c:pt idx="16">
                  <c:v>24690.944038892547</c:v>
                </c:pt>
                <c:pt idx="17">
                  <c:v>25578.843000000001</c:v>
                </c:pt>
              </c:numCache>
            </c:numRef>
          </c:val>
          <c:smooth val="0"/>
          <c:extLst>
            <c:ext xmlns:c16="http://schemas.microsoft.com/office/drawing/2014/chart" uri="{C3380CC4-5D6E-409C-BE32-E72D297353CC}">
              <c16:uniqueId val="{00000000-7C70-4597-9C2C-E240DAD4344E}"/>
            </c:ext>
          </c:extLst>
        </c:ser>
        <c:ser>
          <c:idx val="1"/>
          <c:order val="1"/>
          <c:tx>
            <c:strRef>
              <c:f>'1B3 Other Emissions'!$C$28</c:f>
              <c:strCache>
                <c:ptCount val="1"/>
                <c:pt idx="0">
                  <c:v>Emissions of CO2 - Petro SA</c:v>
                </c:pt>
              </c:strCache>
            </c:strRef>
          </c:tx>
          <c:spPr>
            <a:ln w="28575" cap="rnd">
              <a:solidFill>
                <a:schemeClr val="accent2"/>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Emissions'!$F$28:$W$28</c:f>
              <c:numCache>
                <c:formatCode>General</c:formatCode>
                <c:ptCount val="18"/>
                <c:pt idx="0">
                  <c:v>248.3073746072161</c:v>
                </c:pt>
                <c:pt idx="1">
                  <c:v>214.76879505251867</c:v>
                </c:pt>
                <c:pt idx="2">
                  <c:v>191.17900861713079</c:v>
                </c:pt>
                <c:pt idx="3">
                  <c:v>141.56260097726133</c:v>
                </c:pt>
                <c:pt idx="4">
                  <c:v>196.18050450664936</c:v>
                </c:pt>
                <c:pt idx="5">
                  <c:v>166.72128819577088</c:v>
                </c:pt>
                <c:pt idx="6">
                  <c:v>157.55004534883156</c:v>
                </c:pt>
                <c:pt idx="7">
                  <c:v>174.95406764658932</c:v>
                </c:pt>
                <c:pt idx="8">
                  <c:v>170.69449767093323</c:v>
                </c:pt>
                <c:pt idx="9">
                  <c:v>215.20975081320353</c:v>
                </c:pt>
                <c:pt idx="10">
                  <c:v>226.935</c:v>
                </c:pt>
                <c:pt idx="11">
                  <c:v>174.83</c:v>
                </c:pt>
                <c:pt idx="12">
                  <c:v>167.529</c:v>
                </c:pt>
                <c:pt idx="13">
                  <c:v>172.09497481949649</c:v>
                </c:pt>
                <c:pt idx="14">
                  <c:v>170.86724667138617</c:v>
                </c:pt>
                <c:pt idx="15">
                  <c:v>169.7187836877431</c:v>
                </c:pt>
                <c:pt idx="16" formatCode="#\ ##0.000">
                  <c:v>168.64</c:v>
                </c:pt>
                <c:pt idx="17" formatCode="#\ ##0.000">
                  <c:v>167.62299999999999</c:v>
                </c:pt>
              </c:numCache>
            </c:numRef>
          </c:val>
          <c:smooth val="0"/>
          <c:extLst>
            <c:ext xmlns:c16="http://schemas.microsoft.com/office/drawing/2014/chart" uri="{C3380CC4-5D6E-409C-BE32-E72D297353CC}">
              <c16:uniqueId val="{00000001-7C70-4597-9C2C-E240DAD4344E}"/>
            </c:ext>
          </c:extLst>
        </c:ser>
        <c:ser>
          <c:idx val="2"/>
          <c:order val="2"/>
          <c:tx>
            <c:strRef>
              <c:f>'1B3 Other Emissions'!$C$29</c:f>
              <c:strCache>
                <c:ptCount val="1"/>
                <c:pt idx="0">
                  <c:v>Emissions of CH4 - Sasol</c:v>
                </c:pt>
              </c:strCache>
            </c:strRef>
          </c:tx>
          <c:spPr>
            <a:ln w="28575" cap="rnd">
              <a:solidFill>
                <a:schemeClr val="accent3"/>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Emissions'!$F$29:$W$29</c:f>
              <c:numCache>
                <c:formatCode>General</c:formatCode>
                <c:ptCount val="18"/>
                <c:pt idx="0">
                  <c:v>105.33763684377797</c:v>
                </c:pt>
                <c:pt idx="1">
                  <c:v>105.49591077873185</c:v>
                </c:pt>
                <c:pt idx="2">
                  <c:v>108.03326632803541</c:v>
                </c:pt>
                <c:pt idx="3">
                  <c:v>102.90234686070896</c:v>
                </c:pt>
                <c:pt idx="4">
                  <c:v>109.0205918883991</c:v>
                </c:pt>
                <c:pt idx="5">
                  <c:v>98.28950041935731</c:v>
                </c:pt>
                <c:pt idx="6">
                  <c:v>95.471743564606371</c:v>
                </c:pt>
                <c:pt idx="7">
                  <c:v>98.105961179820099</c:v>
                </c:pt>
                <c:pt idx="8">
                  <c:v>94.161338007969405</c:v>
                </c:pt>
                <c:pt idx="9">
                  <c:v>93.544526946734095</c:v>
                </c:pt>
                <c:pt idx="10">
                  <c:v>92.184281477778086</c:v>
                </c:pt>
                <c:pt idx="11">
                  <c:v>91.932221200649622</c:v>
                </c:pt>
                <c:pt idx="12">
                  <c:v>95.89457563861734</c:v>
                </c:pt>
                <c:pt idx="13">
                  <c:v>96.092164064362578</c:v>
                </c:pt>
                <c:pt idx="14">
                  <c:v>95.522643952600475</c:v>
                </c:pt>
                <c:pt idx="15">
                  <c:v>95.914861567191309</c:v>
                </c:pt>
                <c:pt idx="16">
                  <c:v>96</c:v>
                </c:pt>
                <c:pt idx="17">
                  <c:v>96.415999999999997</c:v>
                </c:pt>
              </c:numCache>
            </c:numRef>
          </c:val>
          <c:smooth val="0"/>
          <c:extLst>
            <c:ext xmlns:c16="http://schemas.microsoft.com/office/drawing/2014/chart" uri="{C3380CC4-5D6E-409C-BE32-E72D297353CC}">
              <c16:uniqueId val="{00000002-7C70-4597-9C2C-E240DAD4344E}"/>
            </c:ext>
          </c:extLst>
        </c:ser>
        <c:ser>
          <c:idx val="3"/>
          <c:order val="3"/>
          <c:tx>
            <c:strRef>
              <c:f>'1B3 Other Emissions'!$C$30</c:f>
              <c:strCache>
                <c:ptCount val="1"/>
                <c:pt idx="0">
                  <c:v>Emissions of CH4 - Petro SA Charcoal</c:v>
                </c:pt>
              </c:strCache>
            </c:strRef>
          </c:tx>
          <c:spPr>
            <a:ln w="28575" cap="rnd">
              <a:solidFill>
                <a:schemeClr val="accent4"/>
              </a:solidFill>
              <a:round/>
            </a:ln>
            <a:effectLst/>
          </c:spPr>
          <c:marker>
            <c:symbol val="none"/>
          </c:marker>
          <c:cat>
            <c:numRef>
              <c:f>'1B3 Other Emissions'!$F$13:$W$13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'1B3 Other Emissions'!$F$30:$W$30</c:f>
              <c:numCache>
                <c:formatCode>General</c:formatCode>
                <c:ptCount val="18"/>
                <c:pt idx="0">
                  <c:v>5.070378807712121</c:v>
                </c:pt>
                <c:pt idx="1">
                  <c:v>4.9785511481196849</c:v>
                </c:pt>
                <c:pt idx="2">
                  <c:v>4.6670831046102137</c:v>
                </c:pt>
                <c:pt idx="3">
                  <c:v>5.6754967866161072</c:v>
                </c:pt>
                <c:pt idx="4">
                  <c:v>5.8746892814012215</c:v>
                </c:pt>
                <c:pt idx="5">
                  <c:v>6.3550000000000004</c:v>
                </c:pt>
                <c:pt idx="6">
                  <c:v>6.4570416666666661</c:v>
                </c:pt>
                <c:pt idx="7">
                  <c:v>6.5590833333333318</c:v>
                </c:pt>
                <c:pt idx="8">
                  <c:v>6.6611249999999993</c:v>
                </c:pt>
                <c:pt idx="9">
                  <c:v>6.7631666666666659</c:v>
                </c:pt>
                <c:pt idx="10">
                  <c:v>6.8652083333333334</c:v>
                </c:pt>
                <c:pt idx="11">
                  <c:v>6.9672499999999999</c:v>
                </c:pt>
                <c:pt idx="12">
                  <c:v>7.0692916666666683</c:v>
                </c:pt>
                <c:pt idx="13">
                  <c:v>7.1713333333333349</c:v>
                </c:pt>
                <c:pt idx="14">
                  <c:v>7.2733750000000006</c:v>
                </c:pt>
                <c:pt idx="15">
                  <c:v>7.3754166666666681</c:v>
                </c:pt>
                <c:pt idx="16">
                  <c:v>7.4774583333333355</c:v>
                </c:pt>
                <c:pt idx="17">
                  <c:v>7.5795000000000021</c:v>
                </c:pt>
              </c:numCache>
            </c:numRef>
          </c:val>
          <c:smooth val="0"/>
          <c:extLst>
            <c:ext xmlns:c16="http://schemas.microsoft.com/office/drawing/2014/chart" uri="{C3380CC4-5D6E-409C-BE32-E72D297353CC}">
              <c16:uniqueId val="{00000003-7C70-4597-9C2C-E240DAD4344E}"/>
            </c:ext>
          </c:extLst>
        </c:ser>
        <c:dLbls>
          <c:showLegendKey val="0"/>
          <c:showVal val="0"/>
          <c:showCatName val="0"/>
          <c:showSerName val="0"/>
          <c:showPercent val="0"/>
          <c:showBubbleSize val="0"/>
        </c:dLbls>
        <c:smooth val="0"/>
        <c:axId val="435898408"/>
        <c:axId val="435898800"/>
      </c:lineChart>
      <c:catAx>
        <c:axId val="435898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8800"/>
        <c:crosses val="autoZero"/>
        <c:auto val="1"/>
        <c:lblAlgn val="ctr"/>
        <c:lblOffset val="100"/>
        <c:noMultiLvlLbl val="0"/>
      </c:catAx>
      <c:valAx>
        <c:axId val="43589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898408"/>
        <c:crosses val="autoZero"/>
        <c:crossBetween val="between"/>
      </c:valAx>
      <c:spPr>
        <a:noFill/>
        <a:ln>
          <a:noFill/>
        </a:ln>
        <a:effectLst/>
      </c:spPr>
    </c:plotArea>
    <c:legend>
      <c:legendPos val="r"/>
      <c:layout>
        <c:manualLayout>
          <c:xMode val="edge"/>
          <c:yMode val="edge"/>
          <c:x val="0.73180311601891546"/>
          <c:y val="0.49684215697228079"/>
          <c:w val="0.22783573818058714"/>
          <c:h val="0.25677779298747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10377449747528"/>
          <c:y val="2.5741519152211238E-2"/>
          <c:w val="0.86088121048750965"/>
          <c:h val="0.81929133858267722"/>
        </c:manualLayout>
      </c:layout>
      <c:lineChart>
        <c:grouping val="standard"/>
        <c:varyColors val="0"/>
        <c:ser>
          <c:idx val="0"/>
          <c:order val="0"/>
          <c:tx>
            <c:strRef>
              <c:f>'Energy Summary'!$F$154</c:f>
              <c:strCache>
                <c:ptCount val="1"/>
                <c:pt idx="0">
                  <c:v>Current submission</c:v>
                </c:pt>
              </c:strCache>
            </c:strRef>
          </c:tx>
          <c:spPr>
            <a:ln w="28575" cap="rnd">
              <a:solidFill>
                <a:srgbClr val="009900"/>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 Summary'!$F$12:$W$12</c:f>
              <c:numCache>
                <c:formatCode>General</c:formatCode>
                <c:ptCount val="18"/>
                <c:pt idx="0">
                  <c:v>30465.152948268726</c:v>
                </c:pt>
                <c:pt idx="1">
                  <c:v>30690.901638692227</c:v>
                </c:pt>
                <c:pt idx="2">
                  <c:v>31171.405976595626</c:v>
                </c:pt>
                <c:pt idx="3">
                  <c:v>29588.98030143866</c:v>
                </c:pt>
                <c:pt idx="4">
                  <c:v>31387.231262539222</c:v>
                </c:pt>
                <c:pt idx="5">
                  <c:v>27662.522720511861</c:v>
                </c:pt>
                <c:pt idx="6">
                  <c:v>27524.685265264667</c:v>
                </c:pt>
                <c:pt idx="7">
                  <c:v>27973.630179053402</c:v>
                </c:pt>
                <c:pt idx="8">
                  <c:v>26609.504254980158</c:v>
                </c:pt>
                <c:pt idx="9">
                  <c:v>26912.917024692899</c:v>
                </c:pt>
                <c:pt idx="10">
                  <c:v>26704.485900923788</c:v>
                </c:pt>
                <c:pt idx="11">
                  <c:v>26319.825540851176</c:v>
                </c:pt>
                <c:pt idx="12">
                  <c:v>27298.674771620135</c:v>
                </c:pt>
                <c:pt idx="13">
                  <c:v>27705.100497952735</c:v>
                </c:pt>
                <c:pt idx="14">
                  <c:v>27266.772055382207</c:v>
                </c:pt>
                <c:pt idx="15">
                  <c:v>26826.569579928153</c:v>
                </c:pt>
                <c:pt idx="16">
                  <c:v>27032.610663892545</c:v>
                </c:pt>
                <c:pt idx="17">
                  <c:v>27930.371500000001</c:v>
                </c:pt>
              </c:numCache>
            </c:numRef>
          </c:val>
          <c:smooth val="0"/>
          <c:extLst>
            <c:ext xmlns:c16="http://schemas.microsoft.com/office/drawing/2014/chart" uri="{C3380CC4-5D6E-409C-BE32-E72D297353CC}">
              <c16:uniqueId val="{00000000-97FD-47EB-8A7A-8831CAF7EA22}"/>
            </c:ext>
          </c:extLst>
        </c:ser>
        <c:ser>
          <c:idx val="1"/>
          <c:order val="1"/>
          <c:tx>
            <c:strRef>
              <c:f>'Energy Summary'!$G$154</c:f>
              <c:strCache>
                <c:ptCount val="1"/>
                <c:pt idx="0">
                  <c:v>Previous submission</c:v>
                </c:pt>
              </c:strCache>
            </c:strRef>
          </c:tx>
          <c:spPr>
            <a:ln w="28575" cap="rnd">
              <a:solidFill>
                <a:schemeClr val="accent6"/>
              </a:solidFill>
              <a:round/>
            </a:ln>
            <a:effectLst/>
          </c:spPr>
          <c:marker>
            <c:symbol val="none"/>
          </c:marker>
          <c:cat>
            <c:numRef>
              <c:f>'Energy Summary'!$F$3:$W$3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'1B Summary'!$F$45:$U$45</c:f>
              <c:numCache>
                <c:formatCode>General</c:formatCode>
                <c:ptCount val="16"/>
                <c:pt idx="0">
                  <c:v>30384.074493306769</c:v>
                </c:pt>
                <c:pt idx="1">
                  <c:v>30611.751564581711</c:v>
                </c:pt>
                <c:pt idx="2">
                  <c:v>31098.796731398812</c:v>
                </c:pt>
                <c:pt idx="3">
                  <c:v>29594.066568919723</c:v>
                </c:pt>
                <c:pt idx="4">
                  <c:v>31342.725137629797</c:v>
                </c:pt>
                <c:pt idx="5">
                  <c:v>27646.091270511861</c:v>
                </c:pt>
                <c:pt idx="6">
                  <c:v>27506.110940264669</c:v>
                </c:pt>
                <c:pt idx="7">
                  <c:v>27952.912979053403</c:v>
                </c:pt>
                <c:pt idx="8">
                  <c:v>26904.199879980159</c:v>
                </c:pt>
                <c:pt idx="9">
                  <c:v>27206.651161192898</c:v>
                </c:pt>
                <c:pt idx="10">
                  <c:v>26997.288904423785</c:v>
                </c:pt>
                <c:pt idx="11">
                  <c:v>26610.485669351176</c:v>
                </c:pt>
                <c:pt idx="12">
                  <c:v>27587.192025120134</c:v>
                </c:pt>
                <c:pt idx="13">
                  <c:v>31521.402497952735</c:v>
                </c:pt>
                <c:pt idx="14">
                  <c:v>27151.968205382207</c:v>
                </c:pt>
                <c:pt idx="15">
                  <c:v>26709.622854928151</c:v>
                </c:pt>
              </c:numCache>
            </c:numRef>
          </c:val>
          <c:smooth val="0"/>
          <c:extLst>
            <c:ext xmlns:c16="http://schemas.microsoft.com/office/drawing/2014/chart" uri="{C3380CC4-5D6E-409C-BE32-E72D297353CC}">
              <c16:uniqueId val="{00000001-97FD-47EB-8A7A-8831CAF7EA22}"/>
            </c:ext>
          </c:extLst>
        </c:ser>
        <c:dLbls>
          <c:showLegendKey val="0"/>
          <c:showVal val="0"/>
          <c:showCatName val="0"/>
          <c:showSerName val="0"/>
          <c:showPercent val="0"/>
          <c:showBubbleSize val="0"/>
        </c:dLbls>
        <c:smooth val="0"/>
        <c:axId val="1627685104"/>
        <c:axId val="1627684688"/>
      </c:lineChart>
      <c:catAx>
        <c:axId val="16276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4688"/>
        <c:crosses val="autoZero"/>
        <c:auto val="1"/>
        <c:lblAlgn val="ctr"/>
        <c:lblOffset val="100"/>
        <c:noMultiLvlLbl val="0"/>
      </c:catAx>
      <c:valAx>
        <c:axId val="162768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400" b="1">
                    <a:solidFill>
                      <a:sysClr val="windowText" lastClr="000000"/>
                    </a:solidFill>
                  </a:rPr>
                  <a:t>Emissions (Gg CO</a:t>
                </a:r>
                <a:r>
                  <a:rPr lang="en-ZA" sz="1400" b="1" baseline="-25000">
                    <a:solidFill>
                      <a:sysClr val="windowText" lastClr="000000"/>
                    </a:solidFill>
                  </a:rPr>
                  <a:t>2</a:t>
                </a:r>
                <a:r>
                  <a:rPr lang="en-ZA" sz="1400" b="1">
                    <a:solidFill>
                      <a:sysClr val="windowText" lastClr="000000"/>
                    </a:solidFill>
                  </a:rPr>
                  <a:t>e)</a:t>
                </a:r>
              </a:p>
            </c:rich>
          </c:tx>
          <c:layout>
            <c:manualLayout>
              <c:xMode val="edge"/>
              <c:yMode val="edge"/>
              <c:x val="8.1900081900081901E-3"/>
              <c:y val="0.354915175076799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627685104"/>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8.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9.xml.rels><?xml version="1.0" encoding="UTF-8" standalone="yes"?>
<Relationships xmlns="http://schemas.openxmlformats.org/package/2006/relationships"><Relationship Id="rId1" Type="http://schemas.openxmlformats.org/officeDocument/2006/relationships/drawing" Target="../drawings/drawing15.xml"/></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17.xml"/></Relationships>
</file>

<file path=xl/chartsheets/_rels/sheet12.xml.rels><?xml version="1.0" encoding="UTF-8" standalone="yes"?>
<Relationships xmlns="http://schemas.openxmlformats.org/package/2006/relationships"><Relationship Id="rId1" Type="http://schemas.openxmlformats.org/officeDocument/2006/relationships/drawing" Target="../drawings/drawing19.xml"/></Relationships>
</file>

<file path=xl/chartsheets/_rels/sheet13.xml.rels><?xml version="1.0" encoding="UTF-8" standalone="yes"?>
<Relationships xmlns="http://schemas.openxmlformats.org/package/2006/relationships"><Relationship Id="rId1" Type="http://schemas.openxmlformats.org/officeDocument/2006/relationships/drawing" Target="../drawings/drawing2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sheetViews>
    <sheetView zoomScale="123"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
    <tabColor theme="5"/>
  </sheetPr>
  <sheetViews>
    <sheetView zoomScale="120"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tabColor theme="5"/>
  </sheetPr>
  <sheetViews>
    <sheetView zoomScale="119"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tabColor theme="5"/>
  </sheetPr>
  <sheetViews>
    <sheetView zoomScale="119"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2">
    <tabColor theme="5"/>
  </sheetPr>
  <sheetViews>
    <sheetView zoomScale="119"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
    <tabColor theme="5"/>
  </sheetPr>
  <sheetViews>
    <sheetView zoomScale="73" workbookViewId="0" zoomToFit="1"/>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tabColor theme="5"/>
  </sheetPr>
  <sheetViews>
    <sheetView zoomScale="73" workbookViewId="0" zoomToFit="1"/>
  </sheetViews>
  <pageMargins left="0.7" right="0.7" top="0.75" bottom="0.75" header="0.3" footer="0.3"/>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
    <tabColor theme="5"/>
  </sheetPr>
  <sheetViews>
    <sheetView zoomScale="73" workbookViewId="0" zoomToFit="1"/>
  </sheetViews>
  <pageMargins left="0.7" right="0.7" top="0.75" bottom="0.75" header="0.3" footer="0.3"/>
  <drawing r:id="rId1"/>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5">
    <tabColor theme="5"/>
  </sheetPr>
  <sheetViews>
    <sheetView zoomScale="125" workbookViewId="0" zoomToFit="1"/>
  </sheetViews>
  <pageMargins left="0.7" right="0.7" top="0.75" bottom="0.75" header="0.3" footer="0.3"/>
  <drawing r:id="rId1"/>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6">
    <tabColor theme="5"/>
  </sheetPr>
  <sheetViews>
    <sheetView zoomScale="125" workbookViewId="0" zoomToFit="1"/>
  </sheetViews>
  <pageMargins left="0.7" right="0.7" top="0.75" bottom="0.75" header="0.3" footer="0.3"/>
  <drawing r:id="rId1"/>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tabColor theme="5"/>
  </sheetPr>
  <sheetViews>
    <sheetView zoomScale="125" workbookViewId="0" zoomToFit="1"/>
  </sheetViews>
  <pageMargins left="0.7" right="0.7" top="0.75" bottom="0.75" header="0.3" footer="0.3"/>
  <drawing r:id="rId1"/>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7">
    <tabColor theme="5"/>
  </sheetPr>
  <sheetViews>
    <sheetView zoomScale="125" workbookViewId="0" zoomToFit="1"/>
  </sheetViews>
  <pageMargins left="0.7" right="0.7" top="0.75" bottom="0.75" header="0.3" footer="0.3"/>
  <drawing r:id="rId1"/>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tabColor theme="5"/>
  </sheetPr>
  <sheetViews>
    <sheetView zoomScale="12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aether-uk.com/Products/QA-Analyst"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hyperlink" Target="http://www.aether-uk.com/Products/QA-Analyst" TargetMode="External"/><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5</xdr:col>
      <xdr:colOff>76200</xdr:colOff>
      <xdr:row>6</xdr:row>
      <xdr:rowOff>76200</xdr:rowOff>
    </xdr:from>
    <xdr:to>
      <xdr:col>6</xdr:col>
      <xdr:colOff>1781175</xdr:colOff>
      <xdr:row>8</xdr:row>
      <xdr:rowOff>142875</xdr:rowOff>
    </xdr:to>
    <xdr:sp macro="" textlink="">
      <xdr:nvSpPr>
        <xdr:cNvPr id="49153" name="RegenerateIssuesLogButton" hidden="1">
          <a:extLst>
            <a:ext uri="{63B3BB69-23CF-44E3-9099-C40C66FF867C}">
              <a14:compatExt xmlns:a14="http://schemas.microsoft.com/office/drawing/2010/main" spid="_x0000_s49153"/>
            </a:ext>
            <a:ext uri="{FF2B5EF4-FFF2-40B4-BE49-F238E27FC236}">
              <a16:creationId xmlns:a16="http://schemas.microsoft.com/office/drawing/2014/main" id="{00000000-0008-0000-0000-000001C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0</xdr:row>
      <xdr:rowOff>0</xdr:rowOff>
    </xdr:from>
    <xdr:to>
      <xdr:col>3</xdr:col>
      <xdr:colOff>421822</xdr:colOff>
      <xdr:row>2</xdr:row>
      <xdr:rowOff>7892</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050597" cy="2055767"/>
        </a:xfrm>
        <a:prstGeom prst="rect">
          <a:avLst/>
        </a:prstGeom>
      </xdr:spPr>
    </xdr:pic>
    <xdr:clientData/>
  </xdr:twoCellAnchor>
  <xdr:twoCellAnchor>
    <xdr:from>
      <xdr:col>0</xdr:col>
      <xdr:colOff>163286</xdr:colOff>
      <xdr:row>10</xdr:row>
      <xdr:rowOff>81642</xdr:rowOff>
    </xdr:from>
    <xdr:to>
      <xdr:col>5</xdr:col>
      <xdr:colOff>421823</xdr:colOff>
      <xdr:row>19</xdr:row>
      <xdr:rowOff>317095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63286" y="4567917"/>
          <a:ext cx="6411687" cy="2407153"/>
        </a:xfrm>
        <a:prstGeom prst="rect">
          <a:avLst/>
        </a:prstGeom>
        <a:solidFill>
          <a:srgbClr val="E7F6FF"/>
        </a:solidFill>
        <a:ln w="38100" cmpd="sng">
          <a:solidFill>
            <a:srgbClr val="0096C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t>Overview</a:t>
          </a:r>
          <a:endParaRPr lang="en-GB" sz="1600" b="1"/>
        </a:p>
        <a:p>
          <a:pPr algn="l"/>
          <a:r>
            <a:rPr lang="en-GB" sz="1400" b="0"/>
            <a:t>QA Analyst uses a tagging system</a:t>
          </a:r>
          <a:r>
            <a:rPr lang="en-GB" sz="1400" b="0" baseline="0"/>
            <a:t> to aid documentation and QAQC processes, increasing efficiency and transparency. Tags are added to a document by the users and are then collated by the tool into one table. </a:t>
          </a:r>
          <a:endParaRPr lang="en-GB" sz="1400" b="0"/>
        </a:p>
        <a:p>
          <a:pPr algn="l"/>
          <a:endParaRPr lang="en-GB" sz="1400" b="0"/>
        </a:p>
        <a:p>
          <a:pPr algn="l"/>
          <a:r>
            <a:rPr lang="en-GB" sz="1400" b="0"/>
            <a:t>The overall process is as follows: </a:t>
          </a:r>
        </a:p>
        <a:p>
          <a:pPr algn="l"/>
          <a:r>
            <a:rPr lang="en-GB" sz="1400" b="0"/>
            <a:t>1.</a:t>
          </a:r>
          <a:r>
            <a:rPr lang="en-GB" sz="1400" b="0" baseline="0"/>
            <a:t> Tag your document using the tags in the lookup table</a:t>
          </a:r>
        </a:p>
        <a:p>
          <a:pPr algn="l"/>
          <a:r>
            <a:rPr lang="en-GB" sz="1400" b="0" baseline="0"/>
            <a:t>2. Run the QA Analyst tool using the button above</a:t>
          </a:r>
        </a:p>
        <a:p>
          <a:pPr algn="l"/>
          <a:r>
            <a:rPr lang="en-GB" sz="1400" b="0"/>
            <a:t>3. Review the QA Log</a:t>
          </a:r>
        </a:p>
        <a:p>
          <a:pPr algn="ctr"/>
          <a:endParaRPr lang="en-GB" sz="1200"/>
        </a:p>
      </xdr:txBody>
    </xdr:sp>
    <xdr:clientData/>
  </xdr:twoCellAnchor>
  <xdr:twoCellAnchor>
    <xdr:from>
      <xdr:col>5</xdr:col>
      <xdr:colOff>639536</xdr:colOff>
      <xdr:row>10</xdr:row>
      <xdr:rowOff>81643</xdr:rowOff>
    </xdr:from>
    <xdr:to>
      <xdr:col>7</xdr:col>
      <xdr:colOff>2855575</xdr:colOff>
      <xdr:row>19</xdr:row>
      <xdr:rowOff>317096</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6792686" y="4567918"/>
          <a:ext cx="5530739" cy="2407153"/>
        </a:xfrm>
        <a:prstGeom prst="rect">
          <a:avLst/>
        </a:prstGeom>
        <a:solidFill>
          <a:srgbClr val="E7F6FF"/>
        </a:solidFill>
        <a:ln w="38100" cmpd="sng">
          <a:solidFill>
            <a:srgbClr val="0096C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t>Adding and editing tags</a:t>
          </a:r>
        </a:p>
        <a:p>
          <a:pPr algn="ctr"/>
          <a:r>
            <a:rPr lang="en-GB" sz="1400" b="1" i="1"/>
            <a:t>More</a:t>
          </a:r>
          <a:r>
            <a:rPr lang="en-GB" sz="1400" b="1" i="1" baseline="0"/>
            <a:t> detailed guidance can be found in the QA Analyst User Guide</a:t>
          </a:r>
        </a:p>
        <a:p>
          <a:pPr algn="ctr"/>
          <a:endParaRPr lang="en-GB" sz="1400" b="1" i="1"/>
        </a:p>
        <a:p>
          <a:r>
            <a:rPr lang="en-GB" sz="1400"/>
            <a:t>1. Always have the master file open when using the tool</a:t>
          </a:r>
        </a:p>
        <a:p>
          <a:r>
            <a:rPr lang="en-GB" sz="1400"/>
            <a:t>2. To set the initials and date shortcut run SetMacroShortcut.</a:t>
          </a:r>
          <a:r>
            <a:rPr lang="en-GB" sz="1400" baseline="0"/>
            <a:t> The shortcut is used by pressing [Ctrl] + [#]</a:t>
          </a:r>
        </a:p>
        <a:p>
          <a:r>
            <a:rPr lang="en-GB" sz="1400" baseline="0"/>
            <a:t>3. Format for tagging: #initials #date #tag comment</a:t>
          </a:r>
        </a:p>
        <a:p>
          <a:r>
            <a:rPr lang="en-GB" sz="1400" baseline="0"/>
            <a:t>4. Use the #response tag as many times as needed to have a conversation</a:t>
          </a:r>
        </a:p>
        <a:p>
          <a:r>
            <a:rPr lang="en-GB" sz="1400" baseline="0"/>
            <a:t>5. Use #OK and #FixChck to sign off comments</a:t>
          </a:r>
          <a:endParaRPr lang="en-GB" sz="1400" b="1">
            <a:solidFill>
              <a:srgbClr val="92D050"/>
            </a:solidFill>
          </a:endParaRPr>
        </a:p>
      </xdr:txBody>
    </xdr:sp>
    <xdr:clientData/>
  </xdr:twoCellAnchor>
  <xdr:twoCellAnchor>
    <xdr:from>
      <xdr:col>8</xdr:col>
      <xdr:colOff>136071</xdr:colOff>
      <xdr:row>10</xdr:row>
      <xdr:rowOff>68036</xdr:rowOff>
    </xdr:from>
    <xdr:to>
      <xdr:col>12</xdr:col>
      <xdr:colOff>32659</xdr:colOff>
      <xdr:row>19</xdr:row>
      <xdr:rowOff>303489</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12509046" y="4554311"/>
          <a:ext cx="4640038" cy="2407153"/>
        </a:xfrm>
        <a:prstGeom prst="rect">
          <a:avLst/>
        </a:prstGeom>
        <a:solidFill>
          <a:srgbClr val="E7F6FF"/>
        </a:solidFill>
        <a:ln w="38100" cmpd="sng">
          <a:solidFill>
            <a:srgbClr val="0096C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t>Compiling and interpreting</a:t>
          </a:r>
          <a:r>
            <a:rPr lang="en-GB" sz="1800" b="1" baseline="0"/>
            <a:t> the log</a:t>
          </a:r>
          <a:endParaRPr lang="en-GB" sz="1800" b="1"/>
        </a:p>
        <a:p>
          <a:pPr algn="ctr"/>
          <a:r>
            <a:rPr lang="en-GB" sz="1400" b="1" i="1"/>
            <a:t>More</a:t>
          </a:r>
          <a:r>
            <a:rPr lang="en-GB" sz="1400" b="1" i="1" baseline="0"/>
            <a:t> detailed guidance can be found in the QA Analyst User Guide</a:t>
          </a:r>
        </a:p>
        <a:p>
          <a:pPr algn="ctr"/>
          <a:endParaRPr lang="en-GB" sz="1400" b="1" i="1"/>
        </a:p>
        <a:p>
          <a:r>
            <a:rPr lang="en-GB" sz="1400"/>
            <a:t>1. Always have the master file open when using the tool</a:t>
          </a:r>
        </a:p>
        <a:p>
          <a:r>
            <a:rPr lang="en-GB" sz="1400" baseline="0"/>
            <a:t>2. To run the tool press the 'Run QA Analyst' button</a:t>
          </a:r>
        </a:p>
        <a:p>
          <a:r>
            <a:rPr lang="en-GB" sz="1400" baseline="0"/>
            <a:t>3. Uncoloured table rows are tags that have not been reviewed or resolved</a:t>
          </a:r>
        </a:p>
        <a:p>
          <a:r>
            <a:rPr lang="en-GB" sz="1400" baseline="0"/>
            <a:t>4. </a:t>
          </a:r>
          <a:r>
            <a:rPr lang="en-GB" sz="1400" b="1" baseline="0">
              <a:solidFill>
                <a:schemeClr val="accent6"/>
              </a:solidFill>
            </a:rPr>
            <a:t>Orange</a:t>
          </a:r>
          <a:r>
            <a:rPr lang="en-GB" sz="1400" baseline="0"/>
            <a:t> table rows have had a </a:t>
          </a:r>
          <a:r>
            <a:rPr lang="en-GB" sz="1400" b="1" baseline="0">
              <a:solidFill>
                <a:schemeClr val="accent6"/>
              </a:solidFill>
            </a:rPr>
            <a:t>#ok </a:t>
          </a:r>
          <a:r>
            <a:rPr lang="en-GB" sz="1400" baseline="0"/>
            <a:t>added to the comment</a:t>
          </a:r>
        </a:p>
        <a:p>
          <a:r>
            <a:rPr lang="en-GB" sz="1400" baseline="0"/>
            <a:t>5. </a:t>
          </a:r>
          <a:r>
            <a:rPr lang="en-GB" sz="1400" b="1" baseline="0">
              <a:solidFill>
                <a:schemeClr val="accent3"/>
              </a:solidFill>
            </a:rPr>
            <a:t>Green</a:t>
          </a:r>
          <a:r>
            <a:rPr lang="en-GB" sz="1400" baseline="0"/>
            <a:t> table rows have a </a:t>
          </a:r>
          <a:r>
            <a:rPr lang="en-GB" sz="1400" b="1" baseline="0">
              <a:solidFill>
                <a:schemeClr val="accent3"/>
              </a:solidFill>
            </a:rPr>
            <a:t>#FixChck </a:t>
          </a:r>
          <a:r>
            <a:rPr lang="en-GB" sz="1400" baseline="0"/>
            <a:t>added to the comment</a:t>
          </a:r>
        </a:p>
        <a:p>
          <a:endParaRPr lang="en-GB" sz="1400" b="1">
            <a:solidFill>
              <a:srgbClr val="92D050"/>
            </a:solidFill>
          </a:endParaRPr>
        </a:p>
      </xdr:txBody>
    </xdr:sp>
    <xdr:clientData/>
  </xdr:twoCellAnchor>
  <xdr:twoCellAnchor>
    <xdr:from>
      <xdr:col>12</xdr:col>
      <xdr:colOff>217714</xdr:colOff>
      <xdr:row>10</xdr:row>
      <xdr:rowOff>68035</xdr:rowOff>
    </xdr:from>
    <xdr:to>
      <xdr:col>13</xdr:col>
      <xdr:colOff>2966357</xdr:colOff>
      <xdr:row>19</xdr:row>
      <xdr:rowOff>303488</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17334139" y="4554310"/>
          <a:ext cx="3739243" cy="2407153"/>
        </a:xfrm>
        <a:prstGeom prst="rect">
          <a:avLst/>
        </a:prstGeom>
        <a:solidFill>
          <a:srgbClr val="E7F6FF"/>
        </a:solidFill>
        <a:ln w="38100" cmpd="sng">
          <a:solidFill>
            <a:srgbClr val="0096C8"/>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t>Additional information</a:t>
          </a:r>
        </a:p>
        <a:p>
          <a:pPr algn="ctr"/>
          <a:endParaRPr lang="en-GB" sz="1400"/>
        </a:p>
        <a:p>
          <a:r>
            <a:rPr lang="en-GB" sz="1400"/>
            <a:t>1. #s can be placed in cells or</a:t>
          </a:r>
          <a:r>
            <a:rPr lang="en-GB" sz="1400" baseline="0"/>
            <a:t> cell comments</a:t>
          </a:r>
        </a:p>
        <a:p>
          <a:r>
            <a:rPr lang="en-GB" sz="1400" b="0" baseline="0">
              <a:solidFill>
                <a:sysClr val="windowText" lastClr="000000"/>
              </a:solidFill>
            </a:rPr>
            <a:t>2. There must be at least 2 #s for the comment to be picked up </a:t>
          </a:r>
        </a:p>
        <a:p>
          <a:r>
            <a:rPr lang="en-GB" sz="1400" b="0" baseline="0">
              <a:solidFill>
                <a:sysClr val="windowText" lastClr="000000"/>
              </a:solidFill>
            </a:rPr>
            <a:t>3. Colons and spaces between hashtags are optional</a:t>
          </a:r>
        </a:p>
        <a:p>
          <a:r>
            <a:rPr lang="en-GB" sz="1400" b="0" baseline="0">
              <a:solidFill>
                <a:sysClr val="windowText" lastClr="000000"/>
              </a:solidFill>
            </a:rPr>
            <a:t>4. Comments are optional </a:t>
          </a:r>
          <a:endParaRPr lang="en-GB" sz="1400" b="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628650</xdr:colOff>
      <xdr:row>1</xdr:row>
      <xdr:rowOff>95250</xdr:rowOff>
    </xdr:from>
    <xdr:to>
      <xdr:col>4</xdr:col>
      <xdr:colOff>2016288</xdr:colOff>
      <xdr:row>7</xdr:row>
      <xdr:rowOff>342900</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29600" y="733425"/>
          <a:ext cx="1387638" cy="1390650"/>
        </a:xfrm>
        <a:prstGeom prst="rect">
          <a:avLst/>
        </a:prstGeom>
      </xdr:spPr>
    </xdr:pic>
    <xdr:clientData/>
  </xdr:twoCellAnchor>
  <xdr:twoCellAnchor editAs="oneCell">
    <xdr:from>
      <xdr:col>7</xdr:col>
      <xdr:colOff>66675</xdr:colOff>
      <xdr:row>0</xdr:row>
      <xdr:rowOff>295275</xdr:rowOff>
    </xdr:from>
    <xdr:to>
      <xdr:col>8</xdr:col>
      <xdr:colOff>438152</xdr:colOff>
      <xdr:row>0</xdr:row>
      <xdr:rowOff>600076</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10925" y="295275"/>
          <a:ext cx="1066802" cy="304801"/>
        </a:xfrm>
        <a:prstGeom prst="rect">
          <a:avLst/>
        </a:prstGeom>
      </xdr:spPr>
    </xdr:pic>
    <xdr:clientData/>
  </xdr:twoCellAnchor>
  <xdr:twoCellAnchor editAs="oneCell">
    <xdr:from>
      <xdr:col>2</xdr:col>
      <xdr:colOff>0</xdr:colOff>
      <xdr:row>27</xdr:row>
      <xdr:rowOff>0</xdr:rowOff>
    </xdr:from>
    <xdr:to>
      <xdr:col>3</xdr:col>
      <xdr:colOff>9525</xdr:colOff>
      <xdr:row>38</xdr:row>
      <xdr:rowOff>9525</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86025" y="6734175"/>
          <a:ext cx="261937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9308171" cy="6078963"/>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2750" cy="608012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300882" cy="6075189"/>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300882" cy="6075189"/>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300882" cy="6075189"/>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twoCellAnchor>
    <xdr:from>
      <xdr:col>1</xdr:col>
      <xdr:colOff>324971</xdr:colOff>
      <xdr:row>153</xdr:row>
      <xdr:rowOff>4761</xdr:rowOff>
    </xdr:from>
    <xdr:to>
      <xdr:col>7</xdr:col>
      <xdr:colOff>89646</xdr:colOff>
      <xdr:row>170</xdr:row>
      <xdr:rowOff>76200</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153</xdr:row>
      <xdr:rowOff>42861</xdr:rowOff>
    </xdr:from>
    <xdr:to>
      <xdr:col>16</xdr:col>
      <xdr:colOff>504825</xdr:colOff>
      <xdr:row>170</xdr:row>
      <xdr:rowOff>142874</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324972</xdr:colOff>
      <xdr:row>100</xdr:row>
      <xdr:rowOff>4761</xdr:rowOff>
    </xdr:from>
    <xdr:to>
      <xdr:col>5</xdr:col>
      <xdr:colOff>179296</xdr:colOff>
      <xdr:row>117</xdr:row>
      <xdr:rowOff>76200</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100</xdr:row>
      <xdr:rowOff>42861</xdr:rowOff>
    </xdr:from>
    <xdr:to>
      <xdr:col>16</xdr:col>
      <xdr:colOff>504825</xdr:colOff>
      <xdr:row>117</xdr:row>
      <xdr:rowOff>142874</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324971</xdr:colOff>
      <xdr:row>181</xdr:row>
      <xdr:rowOff>4761</xdr:rowOff>
    </xdr:from>
    <xdr:to>
      <xdr:col>7</xdr:col>
      <xdr:colOff>89646</xdr:colOff>
      <xdr:row>198</xdr:row>
      <xdr:rowOff>76200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181</xdr:row>
      <xdr:rowOff>42861</xdr:rowOff>
    </xdr:from>
    <xdr:to>
      <xdr:col>16</xdr:col>
      <xdr:colOff>504825</xdr:colOff>
      <xdr:row>198</xdr:row>
      <xdr:rowOff>142874</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9290137" cy="606729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9290137" cy="606729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twoCellAnchor>
    <xdr:from>
      <xdr:col>1</xdr:col>
      <xdr:colOff>324971</xdr:colOff>
      <xdr:row>210</xdr:row>
      <xdr:rowOff>4761</xdr:rowOff>
    </xdr:from>
    <xdr:to>
      <xdr:col>7</xdr:col>
      <xdr:colOff>89646</xdr:colOff>
      <xdr:row>227</xdr:row>
      <xdr:rowOff>76200</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210</xdr:row>
      <xdr:rowOff>42861</xdr:rowOff>
    </xdr:from>
    <xdr:to>
      <xdr:col>16</xdr:col>
      <xdr:colOff>504825</xdr:colOff>
      <xdr:row>227</xdr:row>
      <xdr:rowOff>142874</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absoluteAnchor>
    <xdr:pos x="0" y="0"/>
    <xdr:ext cx="9290137" cy="606729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9304020" cy="608076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absoluteAnchor>
    <xdr:pos x="0" y="0"/>
    <xdr:ext cx="9304587" cy="6077107"/>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xdr:wsDr xmlns:xdr="http://schemas.openxmlformats.org/drawingml/2006/spreadsheetDrawing" xmlns:a="http://schemas.openxmlformats.org/drawingml/2006/main">
  <xdr:absoluteAnchor>
    <xdr:pos x="0" y="0"/>
    <xdr:ext cx="9304020" cy="608076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xdr:wsDr xmlns:xdr="http://schemas.openxmlformats.org/drawingml/2006/spreadsheetDrawing" xmlns:a="http://schemas.openxmlformats.org/drawingml/2006/main">
  <xdr:twoCellAnchor>
    <xdr:from>
      <xdr:col>1</xdr:col>
      <xdr:colOff>324971</xdr:colOff>
      <xdr:row>69</xdr:row>
      <xdr:rowOff>4761</xdr:rowOff>
    </xdr:from>
    <xdr:to>
      <xdr:col>4</xdr:col>
      <xdr:colOff>268941</xdr:colOff>
      <xdr:row>86</xdr:row>
      <xdr:rowOff>76200</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593912</xdr:colOff>
      <xdr:row>69</xdr:row>
      <xdr:rowOff>42861</xdr:rowOff>
    </xdr:from>
    <xdr:to>
      <xdr:col>16</xdr:col>
      <xdr:colOff>504825</xdr:colOff>
      <xdr:row>86</xdr:row>
      <xdr:rowOff>142874</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absoluteAnchor>
    <xdr:pos x="0" y="0"/>
    <xdr:ext cx="9304020" cy="608076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xdr:wsDr xmlns:xdr="http://schemas.openxmlformats.org/drawingml/2006/spreadsheetDrawing" xmlns:a="http://schemas.openxmlformats.org/drawingml/2006/main">
  <xdr:twoCellAnchor>
    <xdr:from>
      <xdr:col>1</xdr:col>
      <xdr:colOff>324971</xdr:colOff>
      <xdr:row>47</xdr:row>
      <xdr:rowOff>4761</xdr:rowOff>
    </xdr:from>
    <xdr:to>
      <xdr:col>4</xdr:col>
      <xdr:colOff>481853</xdr:colOff>
      <xdr:row>64</xdr:row>
      <xdr:rowOff>76200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47</xdr:row>
      <xdr:rowOff>42861</xdr:rowOff>
    </xdr:from>
    <xdr:to>
      <xdr:col>16</xdr:col>
      <xdr:colOff>504825</xdr:colOff>
      <xdr:row>64</xdr:row>
      <xdr:rowOff>142874</xdr:rowOff>
    </xdr:to>
    <xdr:graphicFrame macro="">
      <xdr:nvGraphicFramePr>
        <xdr:cNvPr id="3" name="Chart 2">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324971</xdr:colOff>
      <xdr:row>26</xdr:row>
      <xdr:rowOff>4761</xdr:rowOff>
    </xdr:from>
    <xdr:to>
      <xdr:col>4</xdr:col>
      <xdr:colOff>481853</xdr:colOff>
      <xdr:row>43</xdr:row>
      <xdr:rowOff>76200</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204787</xdr:colOff>
      <xdr:row>26</xdr:row>
      <xdr:rowOff>42861</xdr:rowOff>
    </xdr:from>
    <xdr:to>
      <xdr:col>16</xdr:col>
      <xdr:colOff>504825</xdr:colOff>
      <xdr:row>43</xdr:row>
      <xdr:rowOff>142874</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324971</xdr:colOff>
      <xdr:row>40</xdr:row>
      <xdr:rowOff>4761</xdr:rowOff>
    </xdr:from>
    <xdr:to>
      <xdr:col>4</xdr:col>
      <xdr:colOff>481853</xdr:colOff>
      <xdr:row>57</xdr:row>
      <xdr:rowOff>76200</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14287</xdr:colOff>
      <xdr:row>40</xdr:row>
      <xdr:rowOff>9243</xdr:rowOff>
    </xdr:from>
    <xdr:to>
      <xdr:col>13</xdr:col>
      <xdr:colOff>314325</xdr:colOff>
      <xdr:row>57</xdr:row>
      <xdr:rowOff>109256</xdr:rowOff>
    </xdr:to>
    <xdr:graphicFrame macro="">
      <xdr:nvGraphicFramePr>
        <xdr:cNvPr id="3" name="Chart 2">
          <a:extLst>
            <a:ext uri="{FF2B5EF4-FFF2-40B4-BE49-F238E27FC236}">
              <a16:creationId xmlns:a16="http://schemas.microsoft.com/office/drawing/2014/main" id="{00000000-0008-0000-2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absoluteAnchor>
    <xdr:pos x="0" y="0"/>
    <xdr:ext cx="9304020" cy="6080760"/>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18Projects\GIZ%20BUR%20Review\Review\BUR3-ReviewChecklist-v1_L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rive\Consulting\2018Projects\2017%20GHG%20Inventory\Calculation%20files\Energy\Calculation%20file\VKT%20IN%20INVENTO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BUR3 Reviewer comments"/>
      <sheetName val="BUR3 Internal DEA comments"/>
      <sheetName val="BUR3 Public comments"/>
      <sheetName val="GHG Inventory review comments"/>
      <sheetName val="Assessment of additional themes"/>
      <sheetName val="Sheet1"/>
    </sheetNames>
    <sheetDataSet>
      <sheetData sheetId="0"/>
      <sheetData sheetId="1"/>
      <sheetData sheetId="2"/>
      <sheetData sheetId="3"/>
      <sheetData sheetId="4"/>
      <sheetData sheetId="5"/>
      <sheetData sheetId="6">
        <row r="7">
          <cell r="A7" t="str">
            <v>Completed</v>
          </cell>
        </row>
        <row r="8">
          <cell r="A8" t="str">
            <v>Still to be incorporated</v>
          </cell>
        </row>
        <row r="9">
          <cell r="A9" t="str">
            <v>Address in 2017 inventory</v>
          </cell>
        </row>
        <row r="10">
          <cell r="A10" t="str">
            <v>Add to future improvement list</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AMSA Data"/>
      <sheetName val="Pivot Analysis (calcs)"/>
      <sheetName val="Pivot Results"/>
      <sheetName val="eNatis (calcs)"/>
      <sheetName val="Parc data"/>
      <sheetName val="Analytica"/>
      <sheetName val="Euro Stages"/>
      <sheetName val="Parc Results"/>
      <sheetName val="Calorific values"/>
      <sheetName val="Table 2 Report"/>
      <sheetName val="Fuel vs Technology mapping"/>
      <sheetName val="Bottom-up approach"/>
      <sheetName val="Graphics"/>
      <sheetName val="Comparisons"/>
      <sheetName val="Reference approach"/>
      <sheetName val="Parc (2)"/>
      <sheetName val="Parc(3)"/>
      <sheetName val="Working sheet_do not use"/>
    </sheetNames>
    <sheetDataSet>
      <sheetData sheetId="0"/>
      <sheetData sheetId="1"/>
      <sheetData sheetId="2"/>
      <sheetData sheetId="3"/>
      <sheetData sheetId="4"/>
      <sheetData sheetId="5"/>
      <sheetData sheetId="6"/>
      <sheetData sheetId="7"/>
      <sheetData sheetId="8"/>
      <sheetData sheetId="9"/>
      <sheetData sheetId="10"/>
      <sheetData sheetId="11">
        <row r="5">
          <cell r="D5">
            <v>288690.36012693378</v>
          </cell>
          <cell r="E5">
            <v>306379.99999999994</v>
          </cell>
          <cell r="F5">
            <v>327529.99999999994</v>
          </cell>
          <cell r="G5">
            <v>343080</v>
          </cell>
          <cell r="H5">
            <v>366840</v>
          </cell>
          <cell r="I5">
            <v>394990</v>
          </cell>
          <cell r="J5">
            <v>425900.00000000006</v>
          </cell>
          <cell r="K5">
            <v>450960</v>
          </cell>
          <cell r="L5">
            <v>463969.99999999994</v>
          </cell>
          <cell r="M5">
            <v>444760</v>
          </cell>
          <cell r="N5">
            <v>457030</v>
          </cell>
          <cell r="O5">
            <v>475889.99999999994</v>
          </cell>
          <cell r="P5">
            <v>487599.99999999994</v>
          </cell>
          <cell r="Q5">
            <v>501399.99999999994</v>
          </cell>
          <cell r="R5">
            <v>510550</v>
          </cell>
          <cell r="S5">
            <v>514670</v>
          </cell>
          <cell r="T5">
            <v>513749.99999999994</v>
          </cell>
          <cell r="U5">
            <v>519839.99999999994</v>
          </cell>
        </row>
        <row r="6">
          <cell r="D6">
            <v>189142.17962122813</v>
          </cell>
          <cell r="E6">
            <v>184239.27729319577</v>
          </cell>
          <cell r="F6">
            <v>195091.80024884062</v>
          </cell>
          <cell r="G6">
            <v>205478.00290486566</v>
          </cell>
          <cell r="H6">
            <v>223919.84268108441</v>
          </cell>
          <cell r="I6">
            <v>248240.79222079218</v>
          </cell>
          <cell r="J6">
            <v>277623.05929595756</v>
          </cell>
          <cell r="K6">
            <v>309331.94874226884</v>
          </cell>
          <cell r="L6">
            <v>330619.37988837948</v>
          </cell>
          <cell r="M6">
            <v>323088.77349744557</v>
          </cell>
          <cell r="N6">
            <v>345026.12107083702</v>
          </cell>
          <cell r="O6">
            <v>369627.4336840951</v>
          </cell>
          <cell r="P6">
            <v>387749.35010314413</v>
          </cell>
          <cell r="Q6">
            <v>408470.36741223244</v>
          </cell>
          <cell r="R6">
            <v>424971.64396167744</v>
          </cell>
          <cell r="S6">
            <v>436719.50131977419</v>
          </cell>
          <cell r="T6">
            <v>442116.62116990087</v>
          </cell>
          <cell r="U6">
            <v>455789.74090119277</v>
          </cell>
        </row>
        <row r="7">
          <cell r="D7">
            <v>0</v>
          </cell>
          <cell r="E7">
            <v>0</v>
          </cell>
          <cell r="F7">
            <v>0</v>
          </cell>
          <cell r="G7">
            <v>0</v>
          </cell>
          <cell r="H7">
            <v>0</v>
          </cell>
          <cell r="I7">
            <v>0</v>
          </cell>
          <cell r="J7">
            <v>0</v>
          </cell>
          <cell r="K7">
            <v>0</v>
          </cell>
          <cell r="L7">
            <v>0</v>
          </cell>
          <cell r="M7">
            <v>0</v>
          </cell>
          <cell r="N7">
            <v>0</v>
          </cell>
          <cell r="O7">
            <v>59.999999999999993</v>
          </cell>
          <cell r="P7">
            <v>180</v>
          </cell>
          <cell r="Q7">
            <v>340</v>
          </cell>
          <cell r="R7">
            <v>550</v>
          </cell>
          <cell r="S7">
            <v>760</v>
          </cell>
          <cell r="T7">
            <v>949.99999999999977</v>
          </cell>
          <cell r="U7">
            <v>1259.9999999999998</v>
          </cell>
        </row>
      </sheetData>
      <sheetData sheetId="12"/>
      <sheetData sheetId="13"/>
      <sheetData sheetId="14"/>
      <sheetData sheetId="15"/>
      <sheetData sheetId="16"/>
      <sheetData sheetId="1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QALog" displayName="QALog" ref="B21:O186" totalsRowShown="0" headerRowDxfId="22">
  <autoFilter ref="B21:O186" xr:uid="{00000000-0009-0000-0100-000001000000}"/>
  <tableColumns count="14">
    <tableColumn id="14" xr3:uid="{00000000-0010-0000-0000-00000E000000}" name="Unique reference" dataDxfId="21" dataCellStyle="Normal 5 33">
      <calculatedColumnFormula>QALog[[#This Row],[QA analyst]]&amp;":"&amp;QALog[[#This Row],[QA analysts reference]]</calculatedColumnFormula>
    </tableColumn>
    <tableColumn id="1" xr3:uid="{00000000-0010-0000-0000-000001000000}" name="QA analysts reference"/>
    <tableColumn id="2" xr3:uid="{00000000-0010-0000-0000-000002000000}" name="QA analyst"/>
    <tableColumn id="3" xr3:uid="{00000000-0010-0000-0000-000003000000}" name="Worksheet "/>
    <tableColumn id="4" xr3:uid="{00000000-0010-0000-0000-000004000000}" name="Cell/Range"/>
    <tableColumn id="16" xr3:uid="{00000000-0010-0000-0000-000010000000}" name="Link to comment" dataDxfId="20" dataCellStyle="Hyperlink">
      <calculatedColumnFormula>IF(QALog[[#This Row],[Worksheet ]]="","",HYPERLINK("#'"&amp;QALog[[#This Row],[Worksheet ]]&amp;"'!"&amp;QALog[[#This Row],[Cell/Range]]&amp;"", "GoTo Cell"))</calculatedColumnFormula>
    </tableColumn>
    <tableColumn id="17" xr3:uid="{00000000-0010-0000-0000-000011000000}" name="Date comment added" dataDxfId="19"/>
    <tableColumn id="20" xr3:uid="{00000000-0010-0000-0000-000014000000}" name="Documentation"/>
    <tableColumn id="6" xr3:uid="{00000000-0010-0000-0000-000006000000}" name="Problem"/>
    <tableColumn id="27" xr3:uid="{00000000-0010-0000-0000-00001B000000}" name="Fix Status"/>
    <tableColumn id="26" xr3:uid="{00000000-0010-0000-0000-00001A000000}" name="Fix Status Date" dataDxfId="18"/>
    <tableColumn id="25" xr3:uid="{00000000-0010-0000-0000-000019000000}" name="Fix Status Analyst"/>
    <tableColumn id="24" xr3:uid="{00000000-0010-0000-0000-000018000000}" name="Unknown Hashtag" dataDxfId="17"/>
    <tableColumn id="22" xr3:uid="{00000000-0010-0000-0000-000016000000}" name="Full String"/>
  </tableColumns>
  <tableStyleInfo name="TableStyleLight1" showFirstColumn="1"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2.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rgb="FFFF0000"/>
    <outlinePr summaryBelow="0" summaryRight="0"/>
    <pageSetUpPr fitToPage="1"/>
  </sheetPr>
  <dimension ref="A2:Q186"/>
  <sheetViews>
    <sheetView workbookViewId="0"/>
  </sheetViews>
  <sheetFormatPr defaultColWidth="9.140625" defaultRowHeight="15" outlineLevelRow="1" x14ac:dyDescent="0.25"/>
  <cols>
    <col min="1" max="1" width="2.7109375" style="140" customWidth="1"/>
    <col min="2" max="2" width="9.140625" style="140"/>
    <col min="3" max="3" width="12.5703125" style="140" customWidth="1"/>
    <col min="4" max="4" width="38.5703125" style="140" customWidth="1"/>
    <col min="5" max="5" width="29.28515625" style="143" customWidth="1"/>
    <col min="6" max="6" width="21.85546875" style="145" customWidth="1"/>
    <col min="7" max="7" width="27.85546875" style="140" customWidth="1"/>
    <col min="8" max="8" width="43.5703125" style="140" customWidth="1"/>
    <col min="9" max="9" width="19.28515625" style="140" customWidth="1"/>
    <col min="10" max="10" width="22.140625" style="140" customWidth="1"/>
    <col min="11" max="13" width="14.85546875" style="140" customWidth="1"/>
    <col min="14" max="14" width="45.5703125" style="140" customWidth="1"/>
    <col min="15" max="15" width="14.85546875" style="140" customWidth="1"/>
    <col min="17" max="16384" width="9.140625" style="140"/>
  </cols>
  <sheetData>
    <row r="2" spans="1:16" ht="146.25" customHeight="1" x14ac:dyDescent="0.25">
      <c r="A2" s="138"/>
      <c r="B2" s="138"/>
      <c r="C2" s="138"/>
      <c r="D2" s="138"/>
      <c r="E2" s="138"/>
      <c r="F2" s="139" t="s">
        <v>0</v>
      </c>
      <c r="I2" s="319" t="s">
        <v>1</v>
      </c>
      <c r="J2" s="319"/>
      <c r="K2" s="319"/>
      <c r="L2" s="319"/>
      <c r="M2" s="319"/>
      <c r="N2" s="138"/>
      <c r="O2" s="138"/>
      <c r="P2" s="221"/>
    </row>
    <row r="3" spans="1:16" ht="25.5" customHeight="1" x14ac:dyDescent="0.35">
      <c r="A3" s="141"/>
      <c r="C3" s="141"/>
      <c r="D3" s="142" t="s">
        <v>2</v>
      </c>
      <c r="F3" s="140"/>
      <c r="P3" s="221"/>
    </row>
    <row r="4" spans="1:16" ht="24" customHeight="1" x14ac:dyDescent="0.25">
      <c r="D4" s="144" t="s">
        <v>3</v>
      </c>
      <c r="E4" s="144" t="s">
        <v>4</v>
      </c>
      <c r="P4" s="221"/>
    </row>
    <row r="5" spans="1:16" s="150" customFormat="1" ht="37.5" customHeight="1" x14ac:dyDescent="0.4">
      <c r="A5" s="146"/>
      <c r="B5" s="146"/>
      <c r="C5" s="147" t="s">
        <v>5</v>
      </c>
      <c r="D5" s="146"/>
      <c r="E5" s="146"/>
      <c r="F5" s="148"/>
      <c r="G5" s="149"/>
      <c r="H5" s="146"/>
      <c r="I5" s="146"/>
      <c r="J5" s="146"/>
      <c r="K5" s="146"/>
      <c r="L5" s="146"/>
      <c r="M5" s="146"/>
      <c r="N5" s="146"/>
      <c r="O5" s="146"/>
      <c r="P5" s="146"/>
    </row>
    <row r="6" spans="1:16" s="33" customFormat="1" ht="25.5" customHeight="1" thickBot="1" x14ac:dyDescent="0.45">
      <c r="A6" s="151"/>
      <c r="B6" s="151"/>
      <c r="C6" s="152"/>
      <c r="D6" s="151"/>
      <c r="E6" s="151"/>
      <c r="F6" s="153"/>
      <c r="G6" s="154"/>
      <c r="H6" s="151"/>
      <c r="I6" s="151"/>
      <c r="J6" s="151"/>
      <c r="K6" s="151"/>
      <c r="L6" s="151"/>
      <c r="M6" s="151"/>
      <c r="N6" s="151"/>
      <c r="O6" s="151"/>
      <c r="P6" s="151"/>
    </row>
    <row r="7" spans="1:16" customFormat="1" ht="33.75" customHeight="1" x14ac:dyDescent="0.25">
      <c r="A7" s="155"/>
      <c r="B7" s="140"/>
      <c r="C7" s="140"/>
      <c r="D7" s="140"/>
      <c r="E7" s="143"/>
      <c r="F7" s="156"/>
      <c r="G7" s="157"/>
      <c r="H7" s="140"/>
      <c r="I7" s="140"/>
      <c r="J7" s="140"/>
      <c r="K7" s="140"/>
      <c r="L7" s="140"/>
      <c r="M7" s="140"/>
      <c r="N7" s="140"/>
      <c r="O7" s="140"/>
      <c r="P7" s="140"/>
    </row>
    <row r="8" spans="1:16" customFormat="1" x14ac:dyDescent="0.25">
      <c r="A8" s="155"/>
      <c r="B8" s="140"/>
      <c r="C8" s="140"/>
      <c r="D8" s="140"/>
      <c r="E8" s="143"/>
      <c r="F8" s="158"/>
      <c r="G8" s="159"/>
      <c r="H8" s="140"/>
      <c r="I8" s="140"/>
      <c r="J8" s="140"/>
      <c r="K8" s="140"/>
      <c r="L8" s="140"/>
      <c r="M8" s="140"/>
      <c r="N8" s="140"/>
      <c r="O8" s="140"/>
      <c r="P8" s="140"/>
    </row>
    <row r="9" spans="1:16" customFormat="1" ht="15.75" thickBot="1" x14ac:dyDescent="0.3">
      <c r="A9" s="155"/>
      <c r="B9" s="140"/>
      <c r="C9" s="140"/>
      <c r="D9" s="140"/>
      <c r="E9" s="143"/>
      <c r="F9" s="158"/>
      <c r="G9" s="160"/>
      <c r="H9" s="161"/>
      <c r="I9" s="140"/>
      <c r="J9" s="140"/>
      <c r="K9" s="140"/>
      <c r="L9" s="140"/>
      <c r="M9" s="140"/>
      <c r="N9" s="140"/>
      <c r="O9" s="140"/>
      <c r="P9" s="140"/>
    </row>
    <row r="10" spans="1:16" customFormat="1" x14ac:dyDescent="0.25">
      <c r="A10" s="155"/>
      <c r="B10" s="140"/>
      <c r="C10" s="140"/>
      <c r="D10" s="140"/>
      <c r="E10" s="143"/>
      <c r="F10" s="162"/>
      <c r="G10" s="163"/>
      <c r="H10" s="140"/>
      <c r="I10" s="140"/>
      <c r="J10" s="140"/>
      <c r="K10" s="140"/>
      <c r="L10" s="140"/>
      <c r="M10" s="140"/>
      <c r="N10" s="140"/>
      <c r="O10" s="140"/>
      <c r="P10" s="140"/>
    </row>
    <row r="11" spans="1:16" s="20" customFormat="1" x14ac:dyDescent="0.25">
      <c r="A11" s="155"/>
      <c r="B11" s="164"/>
      <c r="C11" s="165"/>
      <c r="D11" s="164"/>
      <c r="E11" s="166"/>
      <c r="F11" s="166"/>
      <c r="G11" s="166"/>
      <c r="H11" s="166"/>
      <c r="I11" s="166"/>
      <c r="J11" s="166"/>
      <c r="L11" s="166"/>
      <c r="M11" s="166"/>
      <c r="N11" s="166"/>
      <c r="O11" s="166"/>
      <c r="P11" s="164"/>
    </row>
    <row r="12" spans="1:16" s="20" customFormat="1" outlineLevel="1" x14ac:dyDescent="0.25">
      <c r="A12" s="155"/>
      <c r="B12" s="164"/>
      <c r="C12" s="165"/>
      <c r="D12" s="164"/>
      <c r="E12" s="166"/>
      <c r="F12" s="166"/>
      <c r="G12" s="166"/>
      <c r="H12" s="166"/>
      <c r="I12" s="166"/>
      <c r="J12" s="166"/>
      <c r="L12" s="166"/>
      <c r="M12" s="166"/>
      <c r="N12" s="166"/>
      <c r="O12" s="166"/>
      <c r="P12" s="164"/>
    </row>
    <row r="13" spans="1:16" s="20" customFormat="1" outlineLevel="1" x14ac:dyDescent="0.25">
      <c r="A13" s="155"/>
      <c r="B13" s="164"/>
      <c r="C13" s="165"/>
      <c r="D13" s="164"/>
      <c r="E13" s="166"/>
      <c r="F13" s="166"/>
      <c r="G13" s="166"/>
      <c r="H13" s="166"/>
      <c r="I13" s="166"/>
      <c r="J13" s="166"/>
      <c r="L13" s="166"/>
      <c r="M13" s="166"/>
      <c r="N13" s="166"/>
      <c r="O13" s="166"/>
      <c r="P13" s="164"/>
    </row>
    <row r="14" spans="1:16" s="20" customFormat="1" outlineLevel="1" x14ac:dyDescent="0.25">
      <c r="A14" s="155"/>
      <c r="B14" s="164"/>
      <c r="C14" s="165"/>
      <c r="D14" s="164"/>
      <c r="E14" s="166"/>
      <c r="F14" s="166"/>
      <c r="G14" s="166"/>
      <c r="H14" s="166"/>
      <c r="I14" s="166"/>
      <c r="J14" s="166"/>
      <c r="L14" s="166"/>
      <c r="M14" s="166"/>
      <c r="N14" s="166"/>
      <c r="O14" s="166"/>
      <c r="P14" s="164"/>
    </row>
    <row r="15" spans="1:16" s="20" customFormat="1" outlineLevel="1" x14ac:dyDescent="0.25">
      <c r="A15" s="155"/>
      <c r="B15" s="164"/>
      <c r="C15" s="165"/>
      <c r="D15" s="164"/>
      <c r="E15" s="166"/>
      <c r="F15" s="166"/>
      <c r="G15" s="166"/>
      <c r="H15" s="166"/>
      <c r="I15" s="166"/>
      <c r="J15" s="166"/>
      <c r="L15" s="166"/>
      <c r="M15" s="166"/>
      <c r="N15" s="166"/>
      <c r="O15" s="166"/>
      <c r="P15" s="164"/>
    </row>
    <row r="16" spans="1:16" s="20" customFormat="1" outlineLevel="1" x14ac:dyDescent="0.25">
      <c r="A16" s="155"/>
      <c r="B16" s="164"/>
      <c r="C16" s="165"/>
      <c r="D16" s="164"/>
      <c r="E16" s="166"/>
      <c r="F16" s="166"/>
      <c r="G16" s="166"/>
      <c r="H16" s="166"/>
      <c r="I16" s="166"/>
      <c r="J16" s="166"/>
      <c r="L16" s="166"/>
      <c r="M16" s="166"/>
      <c r="N16" s="166"/>
      <c r="O16" s="166"/>
      <c r="P16" s="164"/>
    </row>
    <row r="17" spans="1:17" s="20" customFormat="1" outlineLevel="1" x14ac:dyDescent="0.25">
      <c r="A17" s="155"/>
      <c r="B17" s="164"/>
      <c r="C17" s="165"/>
      <c r="D17" s="164"/>
      <c r="E17" s="166"/>
      <c r="F17" s="166"/>
      <c r="G17" s="166"/>
      <c r="H17" s="166"/>
      <c r="I17" s="166"/>
      <c r="J17" s="166"/>
      <c r="L17" s="166"/>
      <c r="M17" s="166"/>
      <c r="N17" s="166"/>
      <c r="O17" s="166"/>
      <c r="P17" s="164"/>
    </row>
    <row r="18" spans="1:17" s="20" customFormat="1" outlineLevel="1" x14ac:dyDescent="0.25">
      <c r="A18" s="155"/>
      <c r="B18" s="164"/>
      <c r="C18" s="165"/>
      <c r="D18" s="164"/>
      <c r="E18" s="166"/>
      <c r="F18" s="166"/>
      <c r="G18" s="166"/>
      <c r="H18" s="166"/>
      <c r="I18" s="166"/>
      <c r="J18" s="166"/>
      <c r="L18" s="166"/>
      <c r="M18" s="166"/>
      <c r="N18" s="166"/>
      <c r="O18" s="166"/>
      <c r="P18" s="164"/>
    </row>
    <row r="19" spans="1:17" customFormat="1" ht="51" customHeight="1" outlineLevel="1" x14ac:dyDescent="0.25">
      <c r="A19" s="155"/>
      <c r="B19" s="140"/>
      <c r="C19" s="167"/>
      <c r="D19" s="167"/>
      <c r="E19" s="167"/>
      <c r="F19" s="167"/>
      <c r="G19" s="167"/>
      <c r="H19" s="167"/>
      <c r="I19" s="167"/>
      <c r="J19" s="167"/>
      <c r="K19" s="167"/>
      <c r="L19" s="167"/>
      <c r="M19" s="167"/>
      <c r="N19" s="167"/>
      <c r="O19" s="167"/>
      <c r="P19" s="140"/>
      <c r="Q19" s="221"/>
    </row>
    <row r="20" spans="1:17" customFormat="1" ht="37.5" customHeight="1" outlineLevel="1" x14ac:dyDescent="0.25">
      <c r="A20" s="155"/>
      <c r="B20" s="168"/>
      <c r="C20" s="167"/>
      <c r="D20" s="169"/>
      <c r="E20" s="169"/>
      <c r="F20" s="169"/>
      <c r="G20" s="169"/>
      <c r="H20" s="170"/>
      <c r="I20" s="170"/>
      <c r="J20" s="170"/>
      <c r="K20" s="170"/>
      <c r="L20" s="170"/>
      <c r="M20" s="170"/>
      <c r="N20" s="170"/>
      <c r="O20" s="170"/>
      <c r="P20" s="170"/>
      <c r="Q20" s="170"/>
    </row>
    <row r="21" spans="1:17" customFormat="1" ht="66.75" customHeight="1" x14ac:dyDescent="0.25">
      <c r="A21" s="140"/>
      <c r="B21" s="171" t="s">
        <v>6</v>
      </c>
      <c r="C21" s="172" t="s">
        <v>7</v>
      </c>
      <c r="D21" s="173" t="s">
        <v>8</v>
      </c>
      <c r="E21" s="174" t="s">
        <v>9</v>
      </c>
      <c r="F21" s="174" t="s">
        <v>10</v>
      </c>
      <c r="G21" s="173" t="s">
        <v>11</v>
      </c>
      <c r="H21" s="173" t="s">
        <v>12</v>
      </c>
      <c r="I21" s="173" t="s">
        <v>13</v>
      </c>
      <c r="J21" s="173" t="s">
        <v>14</v>
      </c>
      <c r="K21" s="171" t="s">
        <v>15</v>
      </c>
      <c r="L21" s="171" t="s">
        <v>16</v>
      </c>
      <c r="M21" s="171" t="s">
        <v>17</v>
      </c>
      <c r="N21" s="171" t="s">
        <v>18</v>
      </c>
      <c r="O21" s="143" t="s">
        <v>19</v>
      </c>
      <c r="P21" s="221"/>
      <c r="Q21" s="221"/>
    </row>
    <row r="22" spans="1:17" customFormat="1" ht="15.75" outlineLevel="1" x14ac:dyDescent="0.25">
      <c r="A22" s="140"/>
      <c r="B22" s="175" t="str">
        <f>QALog[[#This Row],[QA analyst]]&amp;":"&amp;QALog[[#This Row],[QA analysts reference]]</f>
        <v>#LS:1</v>
      </c>
      <c r="C22" s="221">
        <v>1</v>
      </c>
      <c r="D22" s="221" t="s">
        <v>20</v>
      </c>
      <c r="E22" s="180" t="s">
        <v>21</v>
      </c>
      <c r="F22" s="221" t="s">
        <v>22</v>
      </c>
      <c r="G22" s="176" t="str">
        <f>IF(QALog[[#This Row],[Worksheet ]]="","",HYPERLINK("#'"&amp;QALog[[#This Row],[Worksheet ]]&amp;"'!"&amp;QALog[[#This Row],[Cell/Range]]&amp;"", "GoTo Cell"))</f>
        <v>GoTo Cell</v>
      </c>
      <c r="H22" s="177">
        <v>42983</v>
      </c>
      <c r="I22" s="221" t="s">
        <v>23</v>
      </c>
      <c r="J22" s="221"/>
      <c r="K22" s="221"/>
      <c r="L22" s="177"/>
      <c r="M22" s="221"/>
      <c r="N22" s="11"/>
      <c r="O22" s="221" t="s">
        <v>24</v>
      </c>
      <c r="P22" s="221"/>
      <c r="Q22" s="221"/>
    </row>
    <row r="23" spans="1:17" customFormat="1" ht="15.75" outlineLevel="1" x14ac:dyDescent="0.25">
      <c r="A23" s="140"/>
      <c r="B23" s="175" t="str">
        <f>QALog[[#This Row],[QA analyst]]&amp;":"&amp;QALog[[#This Row],[QA analysts reference]]</f>
        <v>#LS:2</v>
      </c>
      <c r="C23" s="221">
        <v>2</v>
      </c>
      <c r="D23" s="221" t="s">
        <v>20</v>
      </c>
      <c r="E23" s="180" t="s">
        <v>21</v>
      </c>
      <c r="F23" s="221" t="s">
        <v>25</v>
      </c>
      <c r="G23" s="176" t="str">
        <f>IF(QALog[[#This Row],[Worksheet ]]="","",HYPERLINK("#'"&amp;QALog[[#This Row],[Worksheet ]]&amp;"'!"&amp;QALog[[#This Row],[Cell/Range]]&amp;"", "GoTo Cell"))</f>
        <v>GoTo Cell</v>
      </c>
      <c r="H23" s="177">
        <v>42983</v>
      </c>
      <c r="I23" s="221" t="s">
        <v>23</v>
      </c>
      <c r="J23" s="221"/>
      <c r="K23" s="221"/>
      <c r="L23" s="177"/>
      <c r="M23" s="221"/>
      <c r="N23" s="11"/>
      <c r="O23" s="221" t="s">
        <v>24</v>
      </c>
      <c r="P23" s="221"/>
      <c r="Q23" s="221"/>
    </row>
    <row r="24" spans="1:17" customFormat="1" ht="15.75" outlineLevel="1" x14ac:dyDescent="0.25">
      <c r="A24" s="140"/>
      <c r="B24" s="175" t="str">
        <f>QALog[[#This Row],[QA analyst]]&amp;":"&amp;QALog[[#This Row],[QA analysts reference]]</f>
        <v>#LS:3</v>
      </c>
      <c r="C24" s="221">
        <v>3</v>
      </c>
      <c r="D24" s="221" t="s">
        <v>20</v>
      </c>
      <c r="E24" s="180" t="s">
        <v>21</v>
      </c>
      <c r="F24" s="221" t="s">
        <v>26</v>
      </c>
      <c r="G24" s="176" t="str">
        <f>IF(QALog[[#This Row],[Worksheet ]]="","",HYPERLINK("#'"&amp;QALog[[#This Row],[Worksheet ]]&amp;"'!"&amp;QALog[[#This Row],[Cell/Range]]&amp;"", "GoTo Cell"))</f>
        <v>GoTo Cell</v>
      </c>
      <c r="H24" s="177">
        <v>42983</v>
      </c>
      <c r="I24" s="221" t="s">
        <v>23</v>
      </c>
      <c r="J24" s="221"/>
      <c r="K24" s="221"/>
      <c r="L24" s="177"/>
      <c r="M24" s="221"/>
      <c r="N24" s="11"/>
      <c r="O24" s="221" t="s">
        <v>24</v>
      </c>
      <c r="P24" s="221"/>
      <c r="Q24" s="221"/>
    </row>
    <row r="25" spans="1:17" customFormat="1" ht="15.75" outlineLevel="1" x14ac:dyDescent="0.25">
      <c r="A25" s="140"/>
      <c r="B25" s="175" t="str">
        <f>QALog[[#This Row],[QA analyst]]&amp;":"&amp;QALog[[#This Row],[QA analysts reference]]</f>
        <v>#LS:4</v>
      </c>
      <c r="C25" s="221">
        <v>4</v>
      </c>
      <c r="D25" s="221" t="s">
        <v>20</v>
      </c>
      <c r="E25" s="180" t="s">
        <v>21</v>
      </c>
      <c r="F25" s="221" t="s">
        <v>27</v>
      </c>
      <c r="G25" s="176" t="str">
        <f>IF(QALog[[#This Row],[Worksheet ]]="","",HYPERLINK("#'"&amp;QALog[[#This Row],[Worksheet ]]&amp;"'!"&amp;QALog[[#This Row],[Cell/Range]]&amp;"", "GoTo Cell"))</f>
        <v>GoTo Cell</v>
      </c>
      <c r="H25" s="177">
        <v>42983</v>
      </c>
      <c r="I25" s="221" t="s">
        <v>23</v>
      </c>
      <c r="J25" s="221"/>
      <c r="K25" s="221"/>
      <c r="L25" s="177"/>
      <c r="M25" s="221"/>
      <c r="N25" s="11"/>
      <c r="O25" s="221" t="s">
        <v>24</v>
      </c>
      <c r="P25" s="221"/>
      <c r="Q25" s="221"/>
    </row>
    <row r="26" spans="1:17" customFormat="1" ht="15.75" outlineLevel="1" x14ac:dyDescent="0.25">
      <c r="A26" s="140"/>
      <c r="B26" s="175" t="str">
        <f>QALog[[#This Row],[QA analyst]]&amp;":"&amp;QALog[[#This Row],[QA analysts reference]]</f>
        <v>#LS:5</v>
      </c>
      <c r="C26" s="221">
        <v>5</v>
      </c>
      <c r="D26" s="221" t="s">
        <v>20</v>
      </c>
      <c r="E26" s="180" t="s">
        <v>21</v>
      </c>
      <c r="F26" s="221" t="s">
        <v>28</v>
      </c>
      <c r="G26" s="176" t="str">
        <f>IF(QALog[[#This Row],[Worksheet ]]="","",HYPERLINK("#'"&amp;QALog[[#This Row],[Worksheet ]]&amp;"'!"&amp;QALog[[#This Row],[Cell/Range]]&amp;"", "GoTo Cell"))</f>
        <v>GoTo Cell</v>
      </c>
      <c r="H26" s="177">
        <v>42983</v>
      </c>
      <c r="I26" s="221" t="s">
        <v>23</v>
      </c>
      <c r="J26" s="221"/>
      <c r="K26" s="221"/>
      <c r="L26" s="177"/>
      <c r="M26" s="221"/>
      <c r="N26" s="11"/>
      <c r="O26" s="221" t="s">
        <v>24</v>
      </c>
      <c r="P26" s="221"/>
      <c r="Q26" s="221"/>
    </row>
    <row r="27" spans="1:17" customFormat="1" ht="15.75" outlineLevel="1" x14ac:dyDescent="0.25">
      <c r="A27" s="140"/>
      <c r="B27" s="175" t="str">
        <f>QALog[[#This Row],[QA analyst]]&amp;":"&amp;QALog[[#This Row],[QA analysts reference]]</f>
        <v>#LS:6</v>
      </c>
      <c r="C27" s="221">
        <v>6</v>
      </c>
      <c r="D27" s="221" t="s">
        <v>20</v>
      </c>
      <c r="E27" s="180" t="s">
        <v>21</v>
      </c>
      <c r="F27" s="221" t="s">
        <v>29</v>
      </c>
      <c r="G27" s="176" t="str">
        <f>IF(QALog[[#This Row],[Worksheet ]]="","",HYPERLINK("#'"&amp;QALog[[#This Row],[Worksheet ]]&amp;"'!"&amp;QALog[[#This Row],[Cell/Range]]&amp;"", "GoTo Cell"))</f>
        <v>GoTo Cell</v>
      </c>
      <c r="H27" s="177">
        <v>42983</v>
      </c>
      <c r="I27" s="221" t="s">
        <v>23</v>
      </c>
      <c r="J27" s="221"/>
      <c r="K27" s="221"/>
      <c r="L27" s="177"/>
      <c r="M27" s="221"/>
      <c r="N27" s="11"/>
      <c r="O27" s="221" t="s">
        <v>24</v>
      </c>
      <c r="P27" s="221"/>
      <c r="Q27" s="221"/>
    </row>
    <row r="28" spans="1:17" customFormat="1" ht="15.75" outlineLevel="1" x14ac:dyDescent="0.25">
      <c r="A28" s="140"/>
      <c r="B28" s="175" t="str">
        <f>QALog[[#This Row],[QA analyst]]&amp;":"&amp;QALog[[#This Row],[QA analysts reference]]</f>
        <v>#LS:7</v>
      </c>
      <c r="C28" s="221">
        <v>7</v>
      </c>
      <c r="D28" s="221" t="s">
        <v>20</v>
      </c>
      <c r="E28" s="180" t="s">
        <v>21</v>
      </c>
      <c r="F28" s="221" t="s">
        <v>30</v>
      </c>
      <c r="G28" s="176" t="str">
        <f>IF(QALog[[#This Row],[Worksheet ]]="","",HYPERLINK("#'"&amp;QALog[[#This Row],[Worksheet ]]&amp;"'!"&amp;QALog[[#This Row],[Cell/Range]]&amp;"", "GoTo Cell"))</f>
        <v>GoTo Cell</v>
      </c>
      <c r="H28" s="177">
        <v>42983</v>
      </c>
      <c r="I28" s="221" t="s">
        <v>23</v>
      </c>
      <c r="J28" s="221"/>
      <c r="K28" s="221"/>
      <c r="L28" s="177"/>
      <c r="M28" s="221"/>
      <c r="N28" s="11"/>
      <c r="O28" s="221" t="s">
        <v>24</v>
      </c>
      <c r="P28" s="221"/>
      <c r="Q28" s="221"/>
    </row>
    <row r="29" spans="1:17" ht="15.75" outlineLevel="1" x14ac:dyDescent="0.25">
      <c r="B29" s="175" t="str">
        <f>QALog[[#This Row],[QA analyst]]&amp;":"&amp;QALog[[#This Row],[QA analysts reference]]</f>
        <v>#LS:8</v>
      </c>
      <c r="C29" s="221">
        <v>8</v>
      </c>
      <c r="D29" s="221" t="s">
        <v>20</v>
      </c>
      <c r="E29" s="180" t="s">
        <v>21</v>
      </c>
      <c r="F29" s="221" t="s">
        <v>31</v>
      </c>
      <c r="G29" s="176" t="str">
        <f>IF(QALog[[#This Row],[Worksheet ]]="","",HYPERLINK("#'"&amp;QALog[[#This Row],[Worksheet ]]&amp;"'!"&amp;QALog[[#This Row],[Cell/Range]]&amp;"", "GoTo Cell"))</f>
        <v>GoTo Cell</v>
      </c>
      <c r="H29" s="177">
        <v>42983</v>
      </c>
      <c r="I29" s="221" t="s">
        <v>23</v>
      </c>
      <c r="J29" s="221"/>
      <c r="K29" s="221"/>
      <c r="L29" s="177"/>
      <c r="M29" s="221"/>
      <c r="N29" s="11"/>
      <c r="O29" s="221" t="s">
        <v>24</v>
      </c>
      <c r="P29" s="221"/>
    </row>
    <row r="30" spans="1:17" s="167" customFormat="1" ht="15.75" outlineLevel="1" x14ac:dyDescent="0.25">
      <c r="B30" s="175" t="str">
        <f>QALog[[#This Row],[QA analyst]]&amp;":"&amp;QALog[[#This Row],[QA analysts reference]]</f>
        <v>#LS:9</v>
      </c>
      <c r="C30" s="221">
        <v>9</v>
      </c>
      <c r="D30" s="221" t="s">
        <v>20</v>
      </c>
      <c r="E30" s="180" t="s">
        <v>21</v>
      </c>
      <c r="F30" s="221" t="s">
        <v>32</v>
      </c>
      <c r="G30" s="176" t="str">
        <f>IF(QALog[[#This Row],[Worksheet ]]="","",HYPERLINK("#'"&amp;QALog[[#This Row],[Worksheet ]]&amp;"'!"&amp;QALog[[#This Row],[Cell/Range]]&amp;"", "GoTo Cell"))</f>
        <v>GoTo Cell</v>
      </c>
      <c r="H30" s="177">
        <v>42983</v>
      </c>
      <c r="I30" s="221" t="s">
        <v>23</v>
      </c>
      <c r="J30" s="221"/>
      <c r="K30" s="221"/>
      <c r="L30" s="177"/>
      <c r="M30" s="221"/>
      <c r="N30" s="11"/>
      <c r="O30" s="221" t="s">
        <v>24</v>
      </c>
    </row>
    <row r="31" spans="1:17" ht="15.75" outlineLevel="1" x14ac:dyDescent="0.25">
      <c r="B31" s="175" t="str">
        <f>QALog[[#This Row],[QA analyst]]&amp;":"&amp;QALog[[#This Row],[QA analysts reference]]</f>
        <v>#LS:10</v>
      </c>
      <c r="C31" s="221">
        <v>10</v>
      </c>
      <c r="D31" s="221" t="s">
        <v>20</v>
      </c>
      <c r="E31" s="180" t="s">
        <v>21</v>
      </c>
      <c r="F31" s="221" t="s">
        <v>33</v>
      </c>
      <c r="G31" s="176" t="str">
        <f>IF(QALog[[#This Row],[Worksheet ]]="","",HYPERLINK("#'"&amp;QALog[[#This Row],[Worksheet ]]&amp;"'!"&amp;QALog[[#This Row],[Cell/Range]]&amp;"", "GoTo Cell"))</f>
        <v>GoTo Cell</v>
      </c>
      <c r="H31" s="177">
        <v>42983</v>
      </c>
      <c r="I31" s="221" t="s">
        <v>23</v>
      </c>
      <c r="J31" s="221"/>
      <c r="K31" s="221"/>
      <c r="L31" s="177"/>
      <c r="M31" s="221"/>
      <c r="N31" s="11"/>
      <c r="O31" s="221" t="s">
        <v>24</v>
      </c>
      <c r="P31" s="221"/>
    </row>
    <row r="32" spans="1:17" ht="15.75" outlineLevel="1" x14ac:dyDescent="0.25">
      <c r="B32" s="175" t="str">
        <f>QALog[[#This Row],[QA analyst]]&amp;":"&amp;QALog[[#This Row],[QA analysts reference]]</f>
        <v>#LS:11</v>
      </c>
      <c r="C32" s="221">
        <v>11</v>
      </c>
      <c r="D32" s="221" t="s">
        <v>20</v>
      </c>
      <c r="E32" s="180" t="s">
        <v>21</v>
      </c>
      <c r="F32" s="221" t="s">
        <v>34</v>
      </c>
      <c r="G32" s="176" t="str">
        <f>IF(QALog[[#This Row],[Worksheet ]]="","",HYPERLINK("#'"&amp;QALog[[#This Row],[Worksheet ]]&amp;"'!"&amp;QALog[[#This Row],[Cell/Range]]&amp;"", "GoTo Cell"))</f>
        <v>GoTo Cell</v>
      </c>
      <c r="H32" s="177">
        <v>42983</v>
      </c>
      <c r="I32" s="221" t="s">
        <v>23</v>
      </c>
      <c r="J32" s="221"/>
      <c r="K32" s="221"/>
      <c r="L32" s="177"/>
      <c r="M32" s="221"/>
      <c r="N32" s="11"/>
      <c r="O32" s="221" t="s">
        <v>24</v>
      </c>
      <c r="P32" s="221"/>
    </row>
    <row r="33" spans="2:15" ht="15.75" outlineLevel="1" x14ac:dyDescent="0.25">
      <c r="B33" s="175" t="str">
        <f>QALog[[#This Row],[QA analyst]]&amp;":"&amp;QALog[[#This Row],[QA analysts reference]]</f>
        <v>#LS:12</v>
      </c>
      <c r="C33" s="221">
        <v>12</v>
      </c>
      <c r="D33" s="221" t="s">
        <v>20</v>
      </c>
      <c r="E33" s="180" t="s">
        <v>21</v>
      </c>
      <c r="F33" s="221" t="s">
        <v>35</v>
      </c>
      <c r="G33" s="176" t="str">
        <f>IF(QALog[[#This Row],[Worksheet ]]="","",HYPERLINK("#'"&amp;QALog[[#This Row],[Worksheet ]]&amp;"'!"&amp;QALog[[#This Row],[Cell/Range]]&amp;"", "GoTo Cell"))</f>
        <v>GoTo Cell</v>
      </c>
      <c r="H33" s="177">
        <v>42983</v>
      </c>
      <c r="I33" s="221" t="s">
        <v>23</v>
      </c>
      <c r="J33" s="221"/>
      <c r="K33" s="221"/>
      <c r="L33" s="177"/>
      <c r="M33" s="221"/>
      <c r="N33" s="11"/>
      <c r="O33" s="221" t="s">
        <v>24</v>
      </c>
    </row>
    <row r="34" spans="2:15" ht="15.75" outlineLevel="1" x14ac:dyDescent="0.25">
      <c r="B34" s="175" t="str">
        <f>QALog[[#This Row],[QA analyst]]&amp;":"&amp;QALog[[#This Row],[QA analysts reference]]</f>
        <v>#LS:13</v>
      </c>
      <c r="C34" s="221">
        <v>13</v>
      </c>
      <c r="D34" s="221" t="s">
        <v>20</v>
      </c>
      <c r="E34" s="180" t="s">
        <v>36</v>
      </c>
      <c r="F34" s="221" t="s">
        <v>37</v>
      </c>
      <c r="G34" s="176" t="str">
        <f>IF(QALog[[#This Row],[Worksheet ]]="","",HYPERLINK("#'"&amp;QALog[[#This Row],[Worksheet ]]&amp;"'!"&amp;QALog[[#This Row],[Cell/Range]]&amp;"", "GoTo Cell"))</f>
        <v>GoTo Cell</v>
      </c>
      <c r="H34" s="177">
        <v>43418</v>
      </c>
      <c r="I34" s="221" t="s">
        <v>38</v>
      </c>
      <c r="J34" s="221"/>
      <c r="K34" s="221"/>
      <c r="L34" s="177"/>
      <c r="M34" s="221"/>
      <c r="N34" s="11"/>
      <c r="O34" s="221" t="s">
        <v>39</v>
      </c>
    </row>
    <row r="35" spans="2:15" ht="15.75" outlineLevel="1" x14ac:dyDescent="0.25">
      <c r="B35" s="175" t="str">
        <f>QALog[[#This Row],[QA analyst]]&amp;":"&amp;QALog[[#This Row],[QA analysts reference]]</f>
        <v>#LS:14</v>
      </c>
      <c r="C35" s="221">
        <v>14</v>
      </c>
      <c r="D35" s="221" t="s">
        <v>20</v>
      </c>
      <c r="E35" s="180" t="s">
        <v>36</v>
      </c>
      <c r="F35" s="221" t="s">
        <v>40</v>
      </c>
      <c r="G35" s="176" t="str">
        <f>IF(QALog[[#This Row],[Worksheet ]]="","",HYPERLINK("#'"&amp;QALog[[#This Row],[Worksheet ]]&amp;"'!"&amp;QALog[[#This Row],[Cell/Range]]&amp;"", "GoTo Cell"))</f>
        <v>GoTo Cell</v>
      </c>
      <c r="H35" s="177">
        <v>43364</v>
      </c>
      <c r="I35" s="221"/>
      <c r="J35" s="221"/>
      <c r="K35" s="221"/>
      <c r="L35" s="177"/>
      <c r="M35" s="221"/>
      <c r="N35" s="11"/>
      <c r="O35" s="221" t="s">
        <v>41</v>
      </c>
    </row>
    <row r="36" spans="2:15" ht="15.75" outlineLevel="1" x14ac:dyDescent="0.25">
      <c r="B36" s="175" t="str">
        <f>QALog[[#This Row],[QA analyst]]&amp;":"&amp;QALog[[#This Row],[QA analysts reference]]</f>
        <v>#LS:15</v>
      </c>
      <c r="C36" s="221">
        <v>15</v>
      </c>
      <c r="D36" s="221" t="s">
        <v>20</v>
      </c>
      <c r="E36" s="180" t="s">
        <v>36</v>
      </c>
      <c r="F36" s="221" t="s">
        <v>42</v>
      </c>
      <c r="G36" s="176" t="str">
        <f>IF(QALog[[#This Row],[Worksheet ]]="","",HYPERLINK("#'"&amp;QALog[[#This Row],[Worksheet ]]&amp;"'!"&amp;QALog[[#This Row],[Cell/Range]]&amp;"", "GoTo Cell"))</f>
        <v>GoTo Cell</v>
      </c>
      <c r="H36" s="177">
        <v>43450</v>
      </c>
      <c r="I36" s="221"/>
      <c r="J36" s="221" t="s">
        <v>43</v>
      </c>
      <c r="K36" s="221"/>
      <c r="L36" s="177"/>
      <c r="M36" s="221"/>
      <c r="N36" s="11"/>
      <c r="O36" s="221" t="s">
        <v>44</v>
      </c>
    </row>
    <row r="37" spans="2:15" s="168" customFormat="1" ht="15.75" outlineLevel="1" x14ac:dyDescent="0.25">
      <c r="B37" s="175" t="str">
        <f>QALog[[#This Row],[QA analyst]]&amp;":"&amp;QALog[[#This Row],[QA analysts reference]]</f>
        <v>#LS:16</v>
      </c>
      <c r="C37" s="221">
        <v>16</v>
      </c>
      <c r="D37" s="221" t="s">
        <v>20</v>
      </c>
      <c r="E37" s="180" t="s">
        <v>36</v>
      </c>
      <c r="F37" s="221" t="s">
        <v>45</v>
      </c>
      <c r="G37" s="176" t="str">
        <f>IF(QALog[[#This Row],[Worksheet ]]="","",HYPERLINK("#'"&amp;QALog[[#This Row],[Worksheet ]]&amp;"'!"&amp;QALog[[#This Row],[Cell/Range]]&amp;"", "GoTo Cell"))</f>
        <v>GoTo Cell</v>
      </c>
      <c r="H37" s="177"/>
      <c r="I37" s="221"/>
      <c r="J37" s="221"/>
      <c r="K37" s="221"/>
      <c r="L37" s="177"/>
      <c r="M37" s="221"/>
      <c r="N37" s="11"/>
      <c r="O37" s="221" t="s">
        <v>46</v>
      </c>
    </row>
    <row r="38" spans="2:15" s="143" customFormat="1" ht="15.75" outlineLevel="1" x14ac:dyDescent="0.25">
      <c r="B38" s="175" t="str">
        <f>QALog[[#This Row],[QA analyst]]&amp;":"&amp;QALog[[#This Row],[QA analysts reference]]</f>
        <v>#LS:17</v>
      </c>
      <c r="C38" s="221">
        <v>17</v>
      </c>
      <c r="D38" s="221" t="s">
        <v>20</v>
      </c>
      <c r="E38" s="180" t="s">
        <v>36</v>
      </c>
      <c r="F38" s="221" t="s">
        <v>47</v>
      </c>
      <c r="G38" s="176" t="str">
        <f>IF(QALog[[#This Row],[Worksheet ]]="","",HYPERLINK("#'"&amp;QALog[[#This Row],[Worksheet ]]&amp;"'!"&amp;QALog[[#This Row],[Cell/Range]]&amp;"", "GoTo Cell"))</f>
        <v>GoTo Cell</v>
      </c>
      <c r="H38" s="177">
        <v>43450</v>
      </c>
      <c r="I38" s="221"/>
      <c r="J38" s="221" t="s">
        <v>48</v>
      </c>
      <c r="K38" s="221"/>
      <c r="L38" s="177"/>
      <c r="M38" s="221"/>
      <c r="N38" s="11"/>
      <c r="O38" s="221" t="s">
        <v>49</v>
      </c>
    </row>
    <row r="39" spans="2:15" ht="15.75" outlineLevel="1" x14ac:dyDescent="0.25">
      <c r="B39" s="175" t="str">
        <f>QALog[[#This Row],[QA analyst]]&amp;":"&amp;QALog[[#This Row],[QA analysts reference]]</f>
        <v>#LS:18</v>
      </c>
      <c r="C39" s="221">
        <v>18</v>
      </c>
      <c r="D39" s="221" t="s">
        <v>20</v>
      </c>
      <c r="E39" s="180" t="s">
        <v>36</v>
      </c>
      <c r="F39" s="221" t="s">
        <v>50</v>
      </c>
      <c r="G39" s="176" t="str">
        <f>IF(QALog[[#This Row],[Worksheet ]]="","",HYPERLINK("#'"&amp;QALog[[#This Row],[Worksheet ]]&amp;"'!"&amp;QALog[[#This Row],[Cell/Range]]&amp;"", "GoTo Cell"))</f>
        <v>GoTo Cell</v>
      </c>
      <c r="H39" s="177"/>
      <c r="I39" s="221"/>
      <c r="J39" s="221"/>
      <c r="K39" s="221"/>
      <c r="L39" s="177"/>
      <c r="M39" s="221"/>
      <c r="N39" s="11"/>
      <c r="O39" s="221" t="s">
        <v>46</v>
      </c>
    </row>
    <row r="40" spans="2:15" ht="15.75" outlineLevel="1" x14ac:dyDescent="0.25">
      <c r="B40" s="175" t="str">
        <f>QALog[[#This Row],[QA analyst]]&amp;":"&amp;QALog[[#This Row],[QA analysts reference]]</f>
        <v>#LS:19</v>
      </c>
      <c r="C40" s="221">
        <v>19</v>
      </c>
      <c r="D40" s="221" t="s">
        <v>20</v>
      </c>
      <c r="E40" s="180" t="s">
        <v>36</v>
      </c>
      <c r="F40" s="221" t="s">
        <v>51</v>
      </c>
      <c r="G40" s="176" t="str">
        <f>IF(QALog[[#This Row],[Worksheet ]]="","",HYPERLINK("#'"&amp;QALog[[#This Row],[Worksheet ]]&amp;"'!"&amp;QALog[[#This Row],[Cell/Range]]&amp;"", "GoTo Cell"))</f>
        <v>GoTo Cell</v>
      </c>
      <c r="H40" s="177">
        <v>43450</v>
      </c>
      <c r="I40" s="221" t="s">
        <v>52</v>
      </c>
      <c r="J40" s="221"/>
      <c r="K40" s="221"/>
      <c r="L40" s="177"/>
      <c r="M40" s="221"/>
      <c r="N40" s="11"/>
      <c r="O40" s="221" t="s">
        <v>53</v>
      </c>
    </row>
    <row r="41" spans="2:15" ht="15.75" outlineLevel="1" x14ac:dyDescent="0.25">
      <c r="B41" s="175" t="str">
        <f>QALog[[#This Row],[QA analyst]]&amp;":"&amp;QALog[[#This Row],[QA analysts reference]]</f>
        <v>#LS:20</v>
      </c>
      <c r="C41" s="221">
        <v>20</v>
      </c>
      <c r="D41" s="221" t="s">
        <v>20</v>
      </c>
      <c r="E41" s="180" t="s">
        <v>36</v>
      </c>
      <c r="F41" s="221" t="s">
        <v>54</v>
      </c>
      <c r="G41" s="176" t="str">
        <f>IF(QALog[[#This Row],[Worksheet ]]="","",HYPERLINK("#'"&amp;QALog[[#This Row],[Worksheet ]]&amp;"'!"&amp;QALog[[#This Row],[Cell/Range]]&amp;"", "GoTo Cell"))</f>
        <v>GoTo Cell</v>
      </c>
      <c r="H41" s="177">
        <v>43450</v>
      </c>
      <c r="I41" s="221" t="s">
        <v>52</v>
      </c>
      <c r="J41" s="221"/>
      <c r="K41" s="221"/>
      <c r="L41" s="177"/>
      <c r="M41" s="221"/>
      <c r="N41" s="11"/>
      <c r="O41" s="221" t="s">
        <v>53</v>
      </c>
    </row>
    <row r="42" spans="2:15" ht="15.75" outlineLevel="1" x14ac:dyDescent="0.25">
      <c r="B42" s="175" t="str">
        <f>QALog[[#This Row],[QA analyst]]&amp;":"&amp;QALog[[#This Row],[QA analysts reference]]</f>
        <v>#LS:21</v>
      </c>
      <c r="C42" s="221">
        <v>21</v>
      </c>
      <c r="D42" s="221" t="s">
        <v>20</v>
      </c>
      <c r="E42" s="180" t="s">
        <v>36</v>
      </c>
      <c r="F42" s="221" t="s">
        <v>55</v>
      </c>
      <c r="G42" s="176" t="str">
        <f>IF(QALog[[#This Row],[Worksheet ]]="","",HYPERLINK("#'"&amp;QALog[[#This Row],[Worksheet ]]&amp;"'!"&amp;QALog[[#This Row],[Cell/Range]]&amp;"", "GoTo Cell"))</f>
        <v>GoTo Cell</v>
      </c>
      <c r="H42" s="177">
        <v>43450</v>
      </c>
      <c r="I42" s="221" t="s">
        <v>52</v>
      </c>
      <c r="J42" s="221"/>
      <c r="K42" s="221"/>
      <c r="L42" s="177"/>
      <c r="M42" s="221"/>
      <c r="N42" s="11"/>
      <c r="O42" s="221" t="s">
        <v>53</v>
      </c>
    </row>
    <row r="43" spans="2:15" ht="15.75" outlineLevel="1" x14ac:dyDescent="0.25">
      <c r="B43" s="175" t="str">
        <f>QALog[[#This Row],[QA analyst]]&amp;":"&amp;QALog[[#This Row],[QA analysts reference]]</f>
        <v>#LS:22</v>
      </c>
      <c r="C43" s="221">
        <v>22</v>
      </c>
      <c r="D43" s="221" t="s">
        <v>20</v>
      </c>
      <c r="E43" s="180" t="s">
        <v>36</v>
      </c>
      <c r="F43" s="221" t="s">
        <v>56</v>
      </c>
      <c r="G43" s="176" t="str">
        <f>IF(QALog[[#This Row],[Worksheet ]]="","",HYPERLINK("#'"&amp;QALog[[#This Row],[Worksheet ]]&amp;"'!"&amp;QALog[[#This Row],[Cell/Range]]&amp;"", "GoTo Cell"))</f>
        <v>GoTo Cell</v>
      </c>
      <c r="H43" s="177">
        <v>43450</v>
      </c>
      <c r="I43" s="221" t="s">
        <v>52</v>
      </c>
      <c r="J43" s="221"/>
      <c r="K43" s="221"/>
      <c r="L43" s="177"/>
      <c r="M43" s="221"/>
      <c r="N43" s="11"/>
      <c r="O43" s="221" t="s">
        <v>53</v>
      </c>
    </row>
    <row r="44" spans="2:15" ht="15.75" outlineLevel="1" x14ac:dyDescent="0.25">
      <c r="B44" s="175" t="str">
        <f>QALog[[#This Row],[QA analyst]]&amp;":"&amp;QALog[[#This Row],[QA analysts reference]]</f>
        <v>#LS:23</v>
      </c>
      <c r="C44" s="221">
        <v>23</v>
      </c>
      <c r="D44" s="221" t="s">
        <v>20</v>
      </c>
      <c r="E44" s="180" t="s">
        <v>36</v>
      </c>
      <c r="F44" s="221" t="s">
        <v>57</v>
      </c>
      <c r="G44" s="176" t="str">
        <f>IF(QALog[[#This Row],[Worksheet ]]="","",HYPERLINK("#'"&amp;QALog[[#This Row],[Worksheet ]]&amp;"'!"&amp;QALog[[#This Row],[Cell/Range]]&amp;"", "GoTo Cell"))</f>
        <v>GoTo Cell</v>
      </c>
      <c r="H44" s="177">
        <v>43450</v>
      </c>
      <c r="I44" s="221"/>
      <c r="J44" s="221" t="s">
        <v>58</v>
      </c>
      <c r="K44" s="221"/>
      <c r="L44" s="177"/>
      <c r="M44" s="221"/>
      <c r="N44" s="11"/>
      <c r="O44" s="221" t="s">
        <v>59</v>
      </c>
    </row>
    <row r="45" spans="2:15" ht="15.75" outlineLevel="1" x14ac:dyDescent="0.25">
      <c r="B45" s="175" t="str">
        <f>QALog[[#This Row],[QA analyst]]&amp;":"&amp;QALog[[#This Row],[QA analysts reference]]</f>
        <v>#LS:24</v>
      </c>
      <c r="C45" s="221">
        <v>24</v>
      </c>
      <c r="D45" s="221" t="s">
        <v>20</v>
      </c>
      <c r="E45" s="180" t="s">
        <v>36</v>
      </c>
      <c r="F45" s="221" t="s">
        <v>60</v>
      </c>
      <c r="G45" s="176" t="str">
        <f>IF(QALog[[#This Row],[Worksheet ]]="","",HYPERLINK("#'"&amp;QALog[[#This Row],[Worksheet ]]&amp;"'!"&amp;QALog[[#This Row],[Cell/Range]]&amp;"", "GoTo Cell"))</f>
        <v>GoTo Cell</v>
      </c>
      <c r="H45" s="177">
        <v>43450</v>
      </c>
      <c r="I45" s="221" t="s">
        <v>52</v>
      </c>
      <c r="J45" s="221"/>
      <c r="K45" s="221"/>
      <c r="L45" s="177"/>
      <c r="M45" s="221"/>
      <c r="N45" s="11"/>
      <c r="O45" s="221" t="s">
        <v>61</v>
      </c>
    </row>
    <row r="46" spans="2:15" ht="15.75" outlineLevel="1" x14ac:dyDescent="0.25">
      <c r="B46" s="175" t="str">
        <f>QALog[[#This Row],[QA analyst]]&amp;":"&amp;QALog[[#This Row],[QA analysts reference]]</f>
        <v>#LS:25</v>
      </c>
      <c r="C46" s="221">
        <v>25</v>
      </c>
      <c r="D46" s="221" t="s">
        <v>20</v>
      </c>
      <c r="E46" s="180" t="s">
        <v>36</v>
      </c>
      <c r="F46" s="221" t="s">
        <v>62</v>
      </c>
      <c r="G46" s="176" t="str">
        <f>IF(QALog[[#This Row],[Worksheet ]]="","",HYPERLINK("#'"&amp;QALog[[#This Row],[Worksheet ]]&amp;"'!"&amp;QALog[[#This Row],[Cell/Range]]&amp;"", "GoTo Cell"))</f>
        <v>GoTo Cell</v>
      </c>
      <c r="H46" s="177">
        <v>43450</v>
      </c>
      <c r="I46" s="221" t="s">
        <v>52</v>
      </c>
      <c r="J46" s="221"/>
      <c r="K46" s="221"/>
      <c r="L46" s="177"/>
      <c r="M46" s="221"/>
      <c r="N46" s="11"/>
      <c r="O46" s="221" t="s">
        <v>61</v>
      </c>
    </row>
    <row r="47" spans="2:15" ht="15.75" outlineLevel="1" x14ac:dyDescent="0.25">
      <c r="B47" s="175" t="str">
        <f>QALog[[#This Row],[QA analyst]]&amp;":"&amp;QALog[[#This Row],[QA analysts reference]]</f>
        <v>#LS:26</v>
      </c>
      <c r="C47" s="221">
        <v>26</v>
      </c>
      <c r="D47" s="221" t="s">
        <v>20</v>
      </c>
      <c r="E47" s="180" t="s">
        <v>36</v>
      </c>
      <c r="F47" s="221" t="s">
        <v>63</v>
      </c>
      <c r="G47" s="176" t="str">
        <f>IF(QALog[[#This Row],[Worksheet ]]="","",HYPERLINK("#'"&amp;QALog[[#This Row],[Worksheet ]]&amp;"'!"&amp;QALog[[#This Row],[Cell/Range]]&amp;"", "GoTo Cell"))</f>
        <v>GoTo Cell</v>
      </c>
      <c r="H47" s="177">
        <v>43450</v>
      </c>
      <c r="I47" s="221" t="s">
        <v>52</v>
      </c>
      <c r="J47" s="221"/>
      <c r="K47" s="221"/>
      <c r="L47" s="177"/>
      <c r="M47" s="221"/>
      <c r="N47" s="11"/>
      <c r="O47" s="221" t="s">
        <v>61</v>
      </c>
    </row>
    <row r="48" spans="2:15" ht="15.75" outlineLevel="1" x14ac:dyDescent="0.25">
      <c r="B48" s="178" t="str">
        <f>QALog[[#This Row],[QA analyst]]&amp;":"&amp;QALog[[#This Row],[QA analysts reference]]</f>
        <v>#LS:27</v>
      </c>
      <c r="C48" s="221">
        <v>27</v>
      </c>
      <c r="D48" s="221" t="s">
        <v>20</v>
      </c>
      <c r="E48" s="180" t="s">
        <v>36</v>
      </c>
      <c r="F48" s="221" t="s">
        <v>64</v>
      </c>
      <c r="G48" s="179" t="str">
        <f>IF(QALog[[#This Row],[Worksheet ]]="","",HYPERLINK("#'"&amp;QALog[[#This Row],[Worksheet ]]&amp;"'!"&amp;QALog[[#This Row],[Cell/Range]]&amp;"", "GoTo Cell"))</f>
        <v>GoTo Cell</v>
      </c>
      <c r="H48" s="177">
        <v>43450</v>
      </c>
      <c r="I48" s="221" t="s">
        <v>52</v>
      </c>
      <c r="J48" s="221"/>
      <c r="K48" s="221"/>
      <c r="L48" s="177"/>
      <c r="M48" s="221"/>
      <c r="N48" s="11"/>
      <c r="O48" s="221" t="s">
        <v>65</v>
      </c>
    </row>
    <row r="49" spans="2:15" ht="15.75" outlineLevel="1" x14ac:dyDescent="0.25">
      <c r="B49" s="175" t="str">
        <f>QALog[[#This Row],[QA analyst]]&amp;":"&amp;QALog[[#This Row],[QA analysts reference]]</f>
        <v>#LS:28</v>
      </c>
      <c r="C49" s="221">
        <v>28</v>
      </c>
      <c r="D49" s="221" t="s">
        <v>20</v>
      </c>
      <c r="E49" s="180" t="s">
        <v>36</v>
      </c>
      <c r="F49" s="221" t="s">
        <v>66</v>
      </c>
      <c r="G49" s="176" t="str">
        <f>IF(QALog[[#This Row],[Worksheet ]]="","",HYPERLINK("#'"&amp;QALog[[#This Row],[Worksheet ]]&amp;"'!"&amp;QALog[[#This Row],[Cell/Range]]&amp;"", "GoTo Cell"))</f>
        <v>GoTo Cell</v>
      </c>
      <c r="H49" s="177">
        <v>43450</v>
      </c>
      <c r="I49" s="221" t="s">
        <v>52</v>
      </c>
      <c r="J49" s="221"/>
      <c r="K49" s="221"/>
      <c r="L49" s="177"/>
      <c r="M49" s="221"/>
      <c r="N49" s="11"/>
      <c r="O49" s="221" t="s">
        <v>65</v>
      </c>
    </row>
    <row r="50" spans="2:15" ht="15.75" outlineLevel="1" x14ac:dyDescent="0.25">
      <c r="B50" s="175" t="str">
        <f>QALog[[#This Row],[QA analyst]]&amp;":"&amp;QALog[[#This Row],[QA analysts reference]]</f>
        <v>#LS:29</v>
      </c>
      <c r="C50" s="221">
        <v>29</v>
      </c>
      <c r="D50" s="221" t="s">
        <v>20</v>
      </c>
      <c r="E50" s="180" t="s">
        <v>36</v>
      </c>
      <c r="F50" s="221" t="s">
        <v>67</v>
      </c>
      <c r="G50" s="176" t="str">
        <f>IF(QALog[[#This Row],[Worksheet ]]="","",HYPERLINK("#'"&amp;QALog[[#This Row],[Worksheet ]]&amp;"'!"&amp;QALog[[#This Row],[Cell/Range]]&amp;"", "GoTo Cell"))</f>
        <v>GoTo Cell</v>
      </c>
      <c r="H50" s="177">
        <v>43450</v>
      </c>
      <c r="I50" s="221" t="s">
        <v>52</v>
      </c>
      <c r="J50" s="221"/>
      <c r="K50" s="221"/>
      <c r="L50" s="177"/>
      <c r="M50" s="221"/>
      <c r="N50" s="11"/>
      <c r="O50" s="221" t="s">
        <v>68</v>
      </c>
    </row>
    <row r="51" spans="2:15" ht="15.75" outlineLevel="1" x14ac:dyDescent="0.25">
      <c r="B51" s="175" t="str">
        <f>QALog[[#This Row],[QA analyst]]&amp;":"&amp;QALog[[#This Row],[QA analysts reference]]</f>
        <v>#LS:30</v>
      </c>
      <c r="C51" s="221">
        <v>30</v>
      </c>
      <c r="D51" s="221" t="s">
        <v>20</v>
      </c>
      <c r="E51" s="180" t="s">
        <v>36</v>
      </c>
      <c r="F51" s="221" t="s">
        <v>69</v>
      </c>
      <c r="G51" s="176" t="str">
        <f>IF(QALog[[#This Row],[Worksheet ]]="","",HYPERLINK("#'"&amp;QALog[[#This Row],[Worksheet ]]&amp;"'!"&amp;QALog[[#This Row],[Cell/Range]]&amp;"", "GoTo Cell"))</f>
        <v>GoTo Cell</v>
      </c>
      <c r="H51" s="177">
        <v>43450</v>
      </c>
      <c r="I51" s="221" t="s">
        <v>52</v>
      </c>
      <c r="J51" s="221"/>
      <c r="K51" s="221"/>
      <c r="L51" s="177"/>
      <c r="M51" s="221"/>
      <c r="N51" s="11"/>
      <c r="O51" s="221" t="s">
        <v>70</v>
      </c>
    </row>
    <row r="52" spans="2:15" ht="15.75" outlineLevel="1" x14ac:dyDescent="0.25">
      <c r="B52" s="175" t="str">
        <f>QALog[[#This Row],[QA analyst]]&amp;":"&amp;QALog[[#This Row],[QA analysts reference]]</f>
        <v>#LS:31</v>
      </c>
      <c r="C52" s="221">
        <v>31</v>
      </c>
      <c r="D52" s="221" t="s">
        <v>20</v>
      </c>
      <c r="E52" s="180" t="s">
        <v>36</v>
      </c>
      <c r="F52" s="221" t="s">
        <v>71</v>
      </c>
      <c r="G52" s="176" t="str">
        <f>IF(QALog[[#This Row],[Worksheet ]]="","",HYPERLINK("#'"&amp;QALog[[#This Row],[Worksheet ]]&amp;"'!"&amp;QALog[[#This Row],[Cell/Range]]&amp;"", "GoTo Cell"))</f>
        <v>GoTo Cell</v>
      </c>
      <c r="H52" s="177">
        <v>43450</v>
      </c>
      <c r="I52" s="221" t="s">
        <v>52</v>
      </c>
      <c r="J52" s="221"/>
      <c r="K52" s="221"/>
      <c r="L52" s="177"/>
      <c r="M52" s="221"/>
      <c r="N52" s="11"/>
      <c r="O52" s="221" t="s">
        <v>70</v>
      </c>
    </row>
    <row r="53" spans="2:15" ht="15.75" outlineLevel="1" x14ac:dyDescent="0.25">
      <c r="B53" s="175" t="str">
        <f>QALog[[#This Row],[QA analyst]]&amp;":"&amp;QALog[[#This Row],[QA analysts reference]]</f>
        <v>#LS:32</v>
      </c>
      <c r="C53" s="221">
        <v>32</v>
      </c>
      <c r="D53" s="221" t="s">
        <v>20</v>
      </c>
      <c r="E53" s="180" t="s">
        <v>36</v>
      </c>
      <c r="F53" s="221" t="s">
        <v>72</v>
      </c>
      <c r="G53" s="176" t="str">
        <f>IF(QALog[[#This Row],[Worksheet ]]="","",HYPERLINK("#'"&amp;QALog[[#This Row],[Worksheet ]]&amp;"'!"&amp;QALog[[#This Row],[Cell/Range]]&amp;"", "GoTo Cell"))</f>
        <v>GoTo Cell</v>
      </c>
      <c r="H53" s="177">
        <v>43450</v>
      </c>
      <c r="I53" s="221" t="s">
        <v>52</v>
      </c>
      <c r="J53" s="221"/>
      <c r="K53" s="221"/>
      <c r="L53" s="177"/>
      <c r="M53" s="221"/>
      <c r="N53" s="11"/>
      <c r="O53" s="221" t="s">
        <v>70</v>
      </c>
    </row>
    <row r="54" spans="2:15" ht="15.75" outlineLevel="1" x14ac:dyDescent="0.25">
      <c r="B54" s="175" t="str">
        <f>QALog[[#This Row],[QA analyst]]&amp;":"&amp;QALog[[#This Row],[QA analysts reference]]</f>
        <v>#LS:33</v>
      </c>
      <c r="C54" s="221">
        <v>33</v>
      </c>
      <c r="D54" s="221" t="s">
        <v>20</v>
      </c>
      <c r="E54" s="180" t="s">
        <v>73</v>
      </c>
      <c r="F54" s="221" t="s">
        <v>74</v>
      </c>
      <c r="G54" s="176" t="str">
        <f>IF(QALog[[#This Row],[Worksheet ]]="","",HYPERLINK("#'"&amp;QALog[[#This Row],[Worksheet ]]&amp;"'!"&amp;QALog[[#This Row],[Cell/Range]]&amp;"", "GoTo Cell"))</f>
        <v>GoTo Cell</v>
      </c>
      <c r="H54" s="177">
        <v>43418</v>
      </c>
      <c r="I54" s="221" t="s">
        <v>38</v>
      </c>
      <c r="J54" s="221"/>
      <c r="K54" s="221"/>
      <c r="L54" s="177"/>
      <c r="M54" s="221"/>
      <c r="N54" s="11"/>
      <c r="O54" s="221" t="s">
        <v>39</v>
      </c>
    </row>
    <row r="55" spans="2:15" ht="15.75" outlineLevel="1" x14ac:dyDescent="0.25">
      <c r="B55" s="175" t="str">
        <f>QALog[[#This Row],[QA analyst]]&amp;":"&amp;QALog[[#This Row],[QA analysts reference]]</f>
        <v>#LS:34</v>
      </c>
      <c r="C55" s="221">
        <v>34</v>
      </c>
      <c r="D55" s="221" t="s">
        <v>20</v>
      </c>
      <c r="E55" s="180" t="s">
        <v>73</v>
      </c>
      <c r="F55" s="221" t="s">
        <v>42</v>
      </c>
      <c r="G55" s="176" t="str">
        <f>IF(QALog[[#This Row],[Worksheet ]]="","",HYPERLINK("#'"&amp;QALog[[#This Row],[Worksheet ]]&amp;"'!"&amp;QALog[[#This Row],[Cell/Range]]&amp;"", "GoTo Cell"))</f>
        <v>GoTo Cell</v>
      </c>
      <c r="H55" s="177">
        <v>43450</v>
      </c>
      <c r="I55" s="221" t="s">
        <v>52</v>
      </c>
      <c r="J55" s="221"/>
      <c r="K55" s="221"/>
      <c r="L55" s="177"/>
      <c r="M55" s="221"/>
      <c r="N55" s="11"/>
      <c r="O55" s="221" t="s">
        <v>75</v>
      </c>
    </row>
    <row r="56" spans="2:15" ht="15.75" outlineLevel="1" x14ac:dyDescent="0.25">
      <c r="B56" s="175" t="str">
        <f>QALog[[#This Row],[QA analyst]]&amp;":"&amp;QALog[[#This Row],[QA analysts reference]]</f>
        <v>#LS:35</v>
      </c>
      <c r="C56" s="221">
        <v>35</v>
      </c>
      <c r="D56" s="221" t="s">
        <v>20</v>
      </c>
      <c r="E56" s="180" t="s">
        <v>73</v>
      </c>
      <c r="F56" s="221" t="s">
        <v>45</v>
      </c>
      <c r="G56" s="176" t="str">
        <f>IF(QALog[[#This Row],[Worksheet ]]="","",HYPERLINK("#'"&amp;QALog[[#This Row],[Worksheet ]]&amp;"'!"&amp;QALog[[#This Row],[Cell/Range]]&amp;"", "GoTo Cell"))</f>
        <v>GoTo Cell</v>
      </c>
      <c r="H56" s="177">
        <v>43450</v>
      </c>
      <c r="I56" s="221" t="s">
        <v>52</v>
      </c>
      <c r="J56" s="221"/>
      <c r="K56" s="221"/>
      <c r="L56" s="177"/>
      <c r="M56" s="221"/>
      <c r="N56" s="11"/>
      <c r="O56" s="221" t="s">
        <v>75</v>
      </c>
    </row>
    <row r="57" spans="2:15" ht="15.75" outlineLevel="1" x14ac:dyDescent="0.25">
      <c r="B57" s="175" t="str">
        <f>QALog[[#This Row],[QA analyst]]&amp;":"&amp;QALog[[#This Row],[QA analysts reference]]</f>
        <v>#LS:36</v>
      </c>
      <c r="C57" s="221">
        <v>36</v>
      </c>
      <c r="D57" s="221" t="s">
        <v>20</v>
      </c>
      <c r="E57" s="180" t="s">
        <v>73</v>
      </c>
      <c r="F57" s="221" t="s">
        <v>76</v>
      </c>
      <c r="G57" s="176" t="str">
        <f>IF(QALog[[#This Row],[Worksheet ]]="","",HYPERLINK("#'"&amp;QALog[[#This Row],[Worksheet ]]&amp;"'!"&amp;QALog[[#This Row],[Cell/Range]]&amp;"", "GoTo Cell"))</f>
        <v>GoTo Cell</v>
      </c>
      <c r="H57" s="177">
        <v>43450</v>
      </c>
      <c r="I57" s="221" t="s">
        <v>52</v>
      </c>
      <c r="J57" s="221"/>
      <c r="K57" s="221"/>
      <c r="L57" s="177"/>
      <c r="M57" s="221"/>
      <c r="N57" s="11"/>
      <c r="O57" s="221" t="s">
        <v>75</v>
      </c>
    </row>
    <row r="58" spans="2:15" ht="15.75" outlineLevel="1" x14ac:dyDescent="0.25">
      <c r="B58" s="175" t="str">
        <f>QALog[[#This Row],[QA analyst]]&amp;":"&amp;QALog[[#This Row],[QA analysts reference]]</f>
        <v>#LS:37</v>
      </c>
      <c r="C58" s="221">
        <v>37</v>
      </c>
      <c r="D58" s="221" t="s">
        <v>20</v>
      </c>
      <c r="E58" s="180" t="s">
        <v>73</v>
      </c>
      <c r="F58" s="221" t="s">
        <v>47</v>
      </c>
      <c r="G58" s="176" t="str">
        <f>IF(QALog[[#This Row],[Worksheet ]]="","",HYPERLINK("#'"&amp;QALog[[#This Row],[Worksheet ]]&amp;"'!"&amp;QALog[[#This Row],[Cell/Range]]&amp;"", "GoTo Cell"))</f>
        <v>GoTo Cell</v>
      </c>
      <c r="H58" s="177">
        <v>43450</v>
      </c>
      <c r="I58" s="221" t="s">
        <v>52</v>
      </c>
      <c r="J58" s="221"/>
      <c r="K58" s="221"/>
      <c r="L58" s="177"/>
      <c r="M58" s="221"/>
      <c r="N58" s="11"/>
      <c r="O58" s="221" t="s">
        <v>75</v>
      </c>
    </row>
    <row r="59" spans="2:15" ht="15.75" outlineLevel="1" x14ac:dyDescent="0.25">
      <c r="B59" s="175" t="str">
        <f>QALog[[#This Row],[QA analyst]]&amp;":"&amp;QALog[[#This Row],[QA analysts reference]]</f>
        <v>#LS:38</v>
      </c>
      <c r="C59" s="221">
        <v>38</v>
      </c>
      <c r="D59" s="221" t="s">
        <v>20</v>
      </c>
      <c r="E59" s="180" t="s">
        <v>73</v>
      </c>
      <c r="F59" s="221" t="s">
        <v>77</v>
      </c>
      <c r="G59" s="176" t="str">
        <f>IF(QALog[[#This Row],[Worksheet ]]="","",HYPERLINK("#'"&amp;QALog[[#This Row],[Worksheet ]]&amp;"'!"&amp;QALog[[#This Row],[Cell/Range]]&amp;"", "GoTo Cell"))</f>
        <v>GoTo Cell</v>
      </c>
      <c r="H59" s="177">
        <v>43450</v>
      </c>
      <c r="I59" s="221" t="s">
        <v>52</v>
      </c>
      <c r="J59" s="221"/>
      <c r="K59" s="221"/>
      <c r="L59" s="177"/>
      <c r="M59" s="221"/>
      <c r="N59" s="11"/>
      <c r="O59" s="221" t="s">
        <v>75</v>
      </c>
    </row>
    <row r="60" spans="2:15" ht="15.75" outlineLevel="1" x14ac:dyDescent="0.25">
      <c r="B60" s="175" t="str">
        <f>QALog[[#This Row],[QA analyst]]&amp;":"&amp;QALog[[#This Row],[QA analysts reference]]</f>
        <v>#LS:39</v>
      </c>
      <c r="C60" s="221">
        <v>39</v>
      </c>
      <c r="D60" s="221" t="s">
        <v>20</v>
      </c>
      <c r="E60" s="180" t="s">
        <v>73</v>
      </c>
      <c r="F60" s="221" t="s">
        <v>50</v>
      </c>
      <c r="G60" s="176" t="str">
        <f>IF(QALog[[#This Row],[Worksheet ]]="","",HYPERLINK("#'"&amp;QALog[[#This Row],[Worksheet ]]&amp;"'!"&amp;QALog[[#This Row],[Cell/Range]]&amp;"", "GoTo Cell"))</f>
        <v>GoTo Cell</v>
      </c>
      <c r="H60" s="177">
        <v>43450</v>
      </c>
      <c r="I60" s="221" t="s">
        <v>52</v>
      </c>
      <c r="J60" s="221"/>
      <c r="K60" s="221"/>
      <c r="L60" s="177"/>
      <c r="M60" s="221"/>
      <c r="N60" s="11"/>
      <c r="O60" s="221" t="s">
        <v>75</v>
      </c>
    </row>
    <row r="61" spans="2:15" ht="15.75" outlineLevel="1" x14ac:dyDescent="0.25">
      <c r="B61" s="175" t="str">
        <f>QALog[[#This Row],[QA analyst]]&amp;":"&amp;QALog[[#This Row],[QA analysts reference]]</f>
        <v>#LS:40</v>
      </c>
      <c r="C61" s="221">
        <v>40</v>
      </c>
      <c r="D61" s="221" t="s">
        <v>20</v>
      </c>
      <c r="E61" s="180" t="s">
        <v>73</v>
      </c>
      <c r="F61" s="221" t="s">
        <v>78</v>
      </c>
      <c r="G61" s="176" t="str">
        <f>IF(QALog[[#This Row],[Worksheet ]]="","",HYPERLINK("#'"&amp;QALog[[#This Row],[Worksheet ]]&amp;"'!"&amp;QALog[[#This Row],[Cell/Range]]&amp;"", "GoTo Cell"))</f>
        <v>GoTo Cell</v>
      </c>
      <c r="H61" s="177">
        <v>43450</v>
      </c>
      <c r="I61" s="221" t="s">
        <v>52</v>
      </c>
      <c r="J61" s="221"/>
      <c r="K61" s="221"/>
      <c r="L61" s="177"/>
      <c r="M61" s="221"/>
      <c r="N61" s="11"/>
      <c r="O61" s="221" t="s">
        <v>75</v>
      </c>
    </row>
    <row r="62" spans="2:15" ht="15.75" outlineLevel="1" x14ac:dyDescent="0.25">
      <c r="B62" s="175" t="str">
        <f>QALog[[#This Row],[QA analyst]]&amp;":"&amp;QALog[[#This Row],[QA analysts reference]]</f>
        <v>#LS:41</v>
      </c>
      <c r="C62" s="221">
        <v>41</v>
      </c>
      <c r="D62" s="221" t="s">
        <v>20</v>
      </c>
      <c r="E62" s="180" t="s">
        <v>73</v>
      </c>
      <c r="F62" s="221" t="s">
        <v>79</v>
      </c>
      <c r="G62" s="176" t="str">
        <f>IF(QALog[[#This Row],[Worksheet ]]="","",HYPERLINK("#'"&amp;QALog[[#This Row],[Worksheet ]]&amp;"'!"&amp;QALog[[#This Row],[Cell/Range]]&amp;"", "GoTo Cell"))</f>
        <v>GoTo Cell</v>
      </c>
      <c r="H62" s="177">
        <v>42860</v>
      </c>
      <c r="I62" s="221"/>
      <c r="J62" s="221" t="s">
        <v>48</v>
      </c>
      <c r="K62" s="221"/>
      <c r="L62" s="177"/>
      <c r="M62" s="221"/>
      <c r="N62" s="11"/>
      <c r="O62" s="221" t="s">
        <v>80</v>
      </c>
    </row>
    <row r="63" spans="2:15" ht="15.75" outlineLevel="1" x14ac:dyDescent="0.25">
      <c r="B63" s="175" t="str">
        <f>QALog[[#This Row],[QA analyst]]&amp;":"&amp;QALog[[#This Row],[QA analysts reference]]</f>
        <v>#LS:42</v>
      </c>
      <c r="C63" s="221">
        <v>42</v>
      </c>
      <c r="D63" s="221" t="s">
        <v>20</v>
      </c>
      <c r="E63" s="180" t="s">
        <v>73</v>
      </c>
      <c r="F63" s="221" t="s">
        <v>81</v>
      </c>
      <c r="G63" s="176" t="str">
        <f>IF(QALog[[#This Row],[Worksheet ]]="","",HYPERLINK("#'"&amp;QALog[[#This Row],[Worksheet ]]&amp;"'!"&amp;QALog[[#This Row],[Cell/Range]]&amp;"", "GoTo Cell"))</f>
        <v>GoTo Cell</v>
      </c>
      <c r="H63" s="177">
        <v>43450</v>
      </c>
      <c r="I63" s="221" t="s">
        <v>52</v>
      </c>
      <c r="J63" s="221"/>
      <c r="K63" s="221"/>
      <c r="L63" s="177"/>
      <c r="M63" s="221"/>
      <c r="N63" s="11"/>
      <c r="O63" s="221" t="s">
        <v>82</v>
      </c>
    </row>
    <row r="64" spans="2:15" ht="15.75" outlineLevel="1" x14ac:dyDescent="0.25">
      <c r="B64" s="175" t="str">
        <f>QALog[[#This Row],[QA analyst]]&amp;":"&amp;QALog[[#This Row],[QA analysts reference]]</f>
        <v>#LS:43</v>
      </c>
      <c r="C64" s="221">
        <v>43</v>
      </c>
      <c r="D64" s="221" t="s">
        <v>20</v>
      </c>
      <c r="E64" s="180" t="s">
        <v>73</v>
      </c>
      <c r="F64" s="221" t="s">
        <v>83</v>
      </c>
      <c r="G64" s="176" t="str">
        <f>IF(QALog[[#This Row],[Worksheet ]]="","",HYPERLINK("#'"&amp;QALog[[#This Row],[Worksheet ]]&amp;"'!"&amp;QALog[[#This Row],[Cell/Range]]&amp;"", "GoTo Cell"))</f>
        <v>GoTo Cell</v>
      </c>
      <c r="H64" s="177">
        <v>42860</v>
      </c>
      <c r="I64" s="221"/>
      <c r="J64" s="221" t="s">
        <v>48</v>
      </c>
      <c r="K64" s="221"/>
      <c r="L64" s="177"/>
      <c r="M64" s="221"/>
      <c r="N64" s="11"/>
      <c r="O64" s="221" t="s">
        <v>80</v>
      </c>
    </row>
    <row r="65" spans="2:15" ht="15.75" outlineLevel="1" x14ac:dyDescent="0.25">
      <c r="B65" s="175" t="str">
        <f>QALog[[#This Row],[QA analyst]]&amp;":"&amp;QALog[[#This Row],[QA analysts reference]]</f>
        <v>#LS:44</v>
      </c>
      <c r="C65" s="221">
        <v>44</v>
      </c>
      <c r="D65" s="221" t="s">
        <v>20</v>
      </c>
      <c r="E65" s="180" t="s">
        <v>84</v>
      </c>
      <c r="F65" s="221" t="s">
        <v>37</v>
      </c>
      <c r="G65" s="176" t="str">
        <f>IF(QALog[[#This Row],[Worksheet ]]="","",HYPERLINK("#'"&amp;QALog[[#This Row],[Worksheet ]]&amp;"'!"&amp;QALog[[#This Row],[Cell/Range]]&amp;"", "GoTo Cell"))</f>
        <v>GoTo Cell</v>
      </c>
      <c r="H65" s="177">
        <v>43418</v>
      </c>
      <c r="I65" s="221" t="s">
        <v>38</v>
      </c>
      <c r="J65" s="221"/>
      <c r="K65" s="221"/>
      <c r="L65" s="177"/>
      <c r="M65" s="221"/>
      <c r="N65" s="11"/>
      <c r="O65" s="221" t="s">
        <v>39</v>
      </c>
    </row>
    <row r="66" spans="2:15" ht="15.75" outlineLevel="1" x14ac:dyDescent="0.25">
      <c r="B66" s="175" t="str">
        <f>QALog[[#This Row],[QA analyst]]&amp;":"&amp;QALog[[#This Row],[QA analysts reference]]</f>
        <v>#LS:45</v>
      </c>
      <c r="C66" s="221">
        <v>45</v>
      </c>
      <c r="D66" s="221" t="s">
        <v>20</v>
      </c>
      <c r="E66" s="180" t="s">
        <v>84</v>
      </c>
      <c r="F66" s="221" t="s">
        <v>85</v>
      </c>
      <c r="G66" s="176" t="str">
        <f>IF(QALog[[#This Row],[Worksheet ]]="","",HYPERLINK("#'"&amp;QALog[[#This Row],[Worksheet ]]&amp;"'!"&amp;QALog[[#This Row],[Cell/Range]]&amp;"", "GoTo Cell"))</f>
        <v>GoTo Cell</v>
      </c>
      <c r="H66" s="177">
        <v>43450</v>
      </c>
      <c r="I66" s="221"/>
      <c r="J66" s="221" t="s">
        <v>48</v>
      </c>
      <c r="K66" s="221"/>
      <c r="L66" s="177"/>
      <c r="M66" s="221"/>
      <c r="N66" s="11"/>
      <c r="O66" s="221" t="s">
        <v>86</v>
      </c>
    </row>
    <row r="67" spans="2:15" ht="15.75" outlineLevel="1" x14ac:dyDescent="0.25">
      <c r="B67" s="175" t="str">
        <f>QALog[[#This Row],[QA analyst]]&amp;":"&amp;QALog[[#This Row],[QA analysts reference]]</f>
        <v>#LS:46</v>
      </c>
      <c r="C67" s="221">
        <v>46</v>
      </c>
      <c r="D67" s="221" t="s">
        <v>20</v>
      </c>
      <c r="E67" s="180" t="s">
        <v>84</v>
      </c>
      <c r="F67" s="221" t="s">
        <v>51</v>
      </c>
      <c r="G67" s="176" t="str">
        <f>IF(QALog[[#This Row],[Worksheet ]]="","",HYPERLINK("#'"&amp;QALog[[#This Row],[Worksheet ]]&amp;"'!"&amp;QALog[[#This Row],[Cell/Range]]&amp;"", "GoTo Cell"))</f>
        <v>GoTo Cell</v>
      </c>
      <c r="H67" s="177">
        <v>43450</v>
      </c>
      <c r="I67" s="221" t="s">
        <v>52</v>
      </c>
      <c r="J67" s="221"/>
      <c r="K67" s="221"/>
      <c r="L67" s="177"/>
      <c r="M67" s="221"/>
      <c r="N67" s="11"/>
      <c r="O67" s="221" t="s">
        <v>87</v>
      </c>
    </row>
    <row r="68" spans="2:15" ht="15.75" outlineLevel="1" x14ac:dyDescent="0.25">
      <c r="B68" s="175" t="str">
        <f>QALog[[#This Row],[QA analyst]]&amp;":"&amp;QALog[[#This Row],[QA analysts reference]]</f>
        <v>#LS:47</v>
      </c>
      <c r="C68" s="221">
        <v>47</v>
      </c>
      <c r="D68" s="221" t="s">
        <v>20</v>
      </c>
      <c r="E68" s="180" t="s">
        <v>84</v>
      </c>
      <c r="F68" s="221" t="s">
        <v>45</v>
      </c>
      <c r="G68" s="176" t="str">
        <f>IF(QALog[[#This Row],[Worksheet ]]="","",HYPERLINK("#'"&amp;QALog[[#This Row],[Worksheet ]]&amp;"'!"&amp;QALog[[#This Row],[Cell/Range]]&amp;"", "GoTo Cell"))</f>
        <v>GoTo Cell</v>
      </c>
      <c r="H68" s="177">
        <v>43450</v>
      </c>
      <c r="I68" s="221"/>
      <c r="J68" s="221" t="s">
        <v>58</v>
      </c>
      <c r="K68" s="221"/>
      <c r="L68" s="177"/>
      <c r="M68" s="221"/>
      <c r="N68" s="11"/>
      <c r="O68" s="221" t="s">
        <v>88</v>
      </c>
    </row>
    <row r="69" spans="2:15" ht="15.75" outlineLevel="1" x14ac:dyDescent="0.25">
      <c r="B69" s="175" t="str">
        <f>QALog[[#This Row],[QA analyst]]&amp;":"&amp;QALog[[#This Row],[QA analysts reference]]</f>
        <v>#LS:48</v>
      </c>
      <c r="C69" s="221">
        <v>48</v>
      </c>
      <c r="D69" s="221" t="s">
        <v>20</v>
      </c>
      <c r="E69" s="180" t="s">
        <v>84</v>
      </c>
      <c r="F69" s="221" t="s">
        <v>76</v>
      </c>
      <c r="G69" s="176" t="str">
        <f>IF(QALog[[#This Row],[Worksheet ]]="","",HYPERLINK("#'"&amp;QALog[[#This Row],[Worksheet ]]&amp;"'!"&amp;QALog[[#This Row],[Cell/Range]]&amp;"", "GoTo Cell"))</f>
        <v>GoTo Cell</v>
      </c>
      <c r="H69" s="177">
        <v>43450</v>
      </c>
      <c r="I69" s="221" t="s">
        <v>52</v>
      </c>
      <c r="J69" s="221"/>
      <c r="K69" s="221"/>
      <c r="L69" s="177"/>
      <c r="M69" s="221"/>
      <c r="N69" s="11"/>
      <c r="O69" s="221" t="s">
        <v>89</v>
      </c>
    </row>
    <row r="70" spans="2:15" ht="15.75" outlineLevel="1" x14ac:dyDescent="0.25">
      <c r="B70" s="175" t="str">
        <f>QALog[[#This Row],[QA analyst]]&amp;":"&amp;QALog[[#This Row],[QA analysts reference]]</f>
        <v>#LS:49</v>
      </c>
      <c r="C70" s="221">
        <v>49</v>
      </c>
      <c r="D70" s="221" t="s">
        <v>20</v>
      </c>
      <c r="E70" s="180" t="s">
        <v>84</v>
      </c>
      <c r="F70" s="221" t="s">
        <v>47</v>
      </c>
      <c r="G70" s="176" t="str">
        <f>IF(QALog[[#This Row],[Worksheet ]]="","",HYPERLINK("#'"&amp;QALog[[#This Row],[Worksheet ]]&amp;"'!"&amp;QALog[[#This Row],[Cell/Range]]&amp;"", "GoTo Cell"))</f>
        <v>GoTo Cell</v>
      </c>
      <c r="H70" s="177">
        <v>43450</v>
      </c>
      <c r="I70" s="221" t="s">
        <v>52</v>
      </c>
      <c r="J70" s="221"/>
      <c r="K70" s="221"/>
      <c r="L70" s="177"/>
      <c r="M70" s="221"/>
      <c r="N70" s="11"/>
      <c r="O70" s="221" t="s">
        <v>90</v>
      </c>
    </row>
    <row r="71" spans="2:15" ht="15.75" outlineLevel="1" x14ac:dyDescent="0.25">
      <c r="B71" s="175" t="str">
        <f>QALog[[#This Row],[QA analyst]]&amp;":"&amp;QALog[[#This Row],[QA analysts reference]]</f>
        <v>#LS:50</v>
      </c>
      <c r="C71" s="221">
        <v>50</v>
      </c>
      <c r="D71" s="221" t="s">
        <v>20</v>
      </c>
      <c r="E71" s="180" t="s">
        <v>84</v>
      </c>
      <c r="F71" s="221" t="s">
        <v>50</v>
      </c>
      <c r="G71" s="176" t="str">
        <f>IF(QALog[[#This Row],[Worksheet ]]="","",HYPERLINK("#'"&amp;QALog[[#This Row],[Worksheet ]]&amp;"'!"&amp;QALog[[#This Row],[Cell/Range]]&amp;"", "GoTo Cell"))</f>
        <v>GoTo Cell</v>
      </c>
      <c r="H71" s="177">
        <v>43450</v>
      </c>
      <c r="I71" s="221" t="s">
        <v>52</v>
      </c>
      <c r="J71" s="221"/>
      <c r="K71" s="221"/>
      <c r="L71" s="177"/>
      <c r="M71" s="221"/>
      <c r="N71" s="11"/>
      <c r="O71" s="221" t="s">
        <v>89</v>
      </c>
    </row>
    <row r="72" spans="2:15" ht="15.75" outlineLevel="1" x14ac:dyDescent="0.25">
      <c r="B72" s="175" t="str">
        <f>QALog[[#This Row],[QA analyst]]&amp;":"&amp;QALog[[#This Row],[QA analysts reference]]</f>
        <v>#LS:51</v>
      </c>
      <c r="C72" s="221">
        <v>51</v>
      </c>
      <c r="D72" s="221" t="s">
        <v>20</v>
      </c>
      <c r="E72" s="180" t="s">
        <v>84</v>
      </c>
      <c r="F72" s="221" t="s">
        <v>78</v>
      </c>
      <c r="G72" s="176" t="str">
        <f>IF(QALog[[#This Row],[Worksheet ]]="","",HYPERLINK("#'"&amp;QALog[[#This Row],[Worksheet ]]&amp;"'!"&amp;QALog[[#This Row],[Cell/Range]]&amp;"", "GoTo Cell"))</f>
        <v>GoTo Cell</v>
      </c>
      <c r="H72" s="177">
        <v>43450</v>
      </c>
      <c r="I72" s="221" t="s">
        <v>52</v>
      </c>
      <c r="J72" s="221"/>
      <c r="K72" s="221"/>
      <c r="L72" s="177"/>
      <c r="M72" s="221"/>
      <c r="N72" s="11"/>
      <c r="O72" s="221" t="s">
        <v>89</v>
      </c>
    </row>
    <row r="73" spans="2:15" ht="15.75" outlineLevel="1" x14ac:dyDescent="0.25">
      <c r="B73" s="175" t="str">
        <f>QALog[[#This Row],[QA analyst]]&amp;":"&amp;QALog[[#This Row],[QA analysts reference]]</f>
        <v>#LS:52</v>
      </c>
      <c r="C73" s="221">
        <v>52</v>
      </c>
      <c r="D73" s="221" t="s">
        <v>20</v>
      </c>
      <c r="E73" s="180" t="s">
        <v>84</v>
      </c>
      <c r="F73" s="221" t="s">
        <v>91</v>
      </c>
      <c r="G73" s="176" t="str">
        <f>IF(QALog[[#This Row],[Worksheet ]]="","",HYPERLINK("#'"&amp;QALog[[#This Row],[Worksheet ]]&amp;"'!"&amp;QALog[[#This Row],[Cell/Range]]&amp;"", "GoTo Cell"))</f>
        <v>GoTo Cell</v>
      </c>
      <c r="H73" s="177">
        <v>43450</v>
      </c>
      <c r="I73" s="221" t="s">
        <v>52</v>
      </c>
      <c r="J73" s="221"/>
      <c r="K73" s="221"/>
      <c r="L73" s="177"/>
      <c r="M73" s="221"/>
      <c r="N73" s="11"/>
      <c r="O73" s="221" t="s">
        <v>89</v>
      </c>
    </row>
    <row r="74" spans="2:15" ht="15.75" outlineLevel="1" x14ac:dyDescent="0.25">
      <c r="B74" s="175" t="str">
        <f>QALog[[#This Row],[QA analyst]]&amp;":"&amp;QALog[[#This Row],[QA analysts reference]]</f>
        <v>#LS:53</v>
      </c>
      <c r="C74" s="221">
        <v>53</v>
      </c>
      <c r="D74" s="221" t="s">
        <v>20</v>
      </c>
      <c r="E74" s="180" t="s">
        <v>84</v>
      </c>
      <c r="F74" s="221" t="s">
        <v>92</v>
      </c>
      <c r="G74" s="176" t="str">
        <f>IF(QALog[[#This Row],[Worksheet ]]="","",HYPERLINK("#'"&amp;QALog[[#This Row],[Worksheet ]]&amp;"'!"&amp;QALog[[#This Row],[Cell/Range]]&amp;"", "GoTo Cell"))</f>
        <v>GoTo Cell</v>
      </c>
      <c r="H74" s="177">
        <v>43450</v>
      </c>
      <c r="I74" s="221" t="s">
        <v>52</v>
      </c>
      <c r="J74" s="221"/>
      <c r="K74" s="221"/>
      <c r="L74" s="177"/>
      <c r="M74" s="221"/>
      <c r="N74" s="11"/>
      <c r="O74" s="221" t="s">
        <v>89</v>
      </c>
    </row>
    <row r="75" spans="2:15" ht="15.75" outlineLevel="1" x14ac:dyDescent="0.25">
      <c r="B75" s="175" t="str">
        <f>QALog[[#This Row],[QA analyst]]&amp;":"&amp;QALog[[#This Row],[QA analysts reference]]</f>
        <v>#LS:54</v>
      </c>
      <c r="C75" s="221">
        <v>54</v>
      </c>
      <c r="D75" s="221" t="s">
        <v>20</v>
      </c>
      <c r="E75" s="180" t="s">
        <v>84</v>
      </c>
      <c r="F75" s="221" t="s">
        <v>93</v>
      </c>
      <c r="G75" s="176" t="str">
        <f>IF(QALog[[#This Row],[Worksheet ]]="","",HYPERLINK("#'"&amp;QALog[[#This Row],[Worksheet ]]&amp;"'!"&amp;QALog[[#This Row],[Cell/Range]]&amp;"", "GoTo Cell"))</f>
        <v>GoTo Cell</v>
      </c>
      <c r="H75" s="177">
        <v>43450</v>
      </c>
      <c r="I75" s="221" t="s">
        <v>52</v>
      </c>
      <c r="J75" s="221"/>
      <c r="K75" s="221"/>
      <c r="L75" s="177"/>
      <c r="M75" s="221"/>
      <c r="N75" s="11"/>
      <c r="O75" s="221" t="s">
        <v>89</v>
      </c>
    </row>
    <row r="76" spans="2:15" ht="15.75" outlineLevel="1" x14ac:dyDescent="0.25">
      <c r="B76" s="175" t="str">
        <f>QALog[[#This Row],[QA analyst]]&amp;":"&amp;QALog[[#This Row],[QA analysts reference]]</f>
        <v>#LS:55</v>
      </c>
      <c r="C76" s="221">
        <v>55</v>
      </c>
      <c r="D76" s="221" t="s">
        <v>20</v>
      </c>
      <c r="E76" s="180" t="s">
        <v>84</v>
      </c>
      <c r="F76" s="221" t="s">
        <v>94</v>
      </c>
      <c r="G76" s="176" t="str">
        <f>IF(QALog[[#This Row],[Worksheet ]]="","",HYPERLINK("#'"&amp;QALog[[#This Row],[Worksheet ]]&amp;"'!"&amp;QALog[[#This Row],[Cell/Range]]&amp;"", "GoTo Cell"))</f>
        <v>GoTo Cell</v>
      </c>
      <c r="H76" s="177">
        <v>43450</v>
      </c>
      <c r="I76" s="221" t="s">
        <v>95</v>
      </c>
      <c r="J76" s="221"/>
      <c r="K76" s="221"/>
      <c r="L76" s="177"/>
      <c r="M76" s="221"/>
      <c r="N76" s="11"/>
      <c r="O76" s="221" t="s">
        <v>96</v>
      </c>
    </row>
    <row r="77" spans="2:15" ht="15.75" outlineLevel="1" x14ac:dyDescent="0.25">
      <c r="B77" s="175" t="str">
        <f>QALog[[#This Row],[QA analyst]]&amp;":"&amp;QALog[[#This Row],[QA analysts reference]]</f>
        <v>#LS:56</v>
      </c>
      <c r="C77" s="221">
        <v>56</v>
      </c>
      <c r="D77" s="221" t="s">
        <v>20</v>
      </c>
      <c r="E77" s="180" t="s">
        <v>84</v>
      </c>
      <c r="F77" s="221" t="s">
        <v>97</v>
      </c>
      <c r="G77" s="176" t="str">
        <f>IF(QALog[[#This Row],[Worksheet ]]="","",HYPERLINK("#'"&amp;QALog[[#This Row],[Worksheet ]]&amp;"'!"&amp;QALog[[#This Row],[Cell/Range]]&amp;"", "GoTo Cell"))</f>
        <v>GoTo Cell</v>
      </c>
      <c r="H77" s="177">
        <v>43450</v>
      </c>
      <c r="I77" s="221" t="s">
        <v>52</v>
      </c>
      <c r="J77" s="221"/>
      <c r="K77" s="221"/>
      <c r="L77" s="177"/>
      <c r="M77" s="221"/>
      <c r="N77" s="11"/>
      <c r="O77" s="221" t="s">
        <v>89</v>
      </c>
    </row>
    <row r="78" spans="2:15" ht="15.75" outlineLevel="1" x14ac:dyDescent="0.25">
      <c r="B78" s="175" t="str">
        <f>QALog[[#This Row],[QA analyst]]&amp;":"&amp;QALog[[#This Row],[QA analysts reference]]</f>
        <v>#LS:57</v>
      </c>
      <c r="C78" s="221">
        <v>57</v>
      </c>
      <c r="D78" s="221" t="s">
        <v>20</v>
      </c>
      <c r="E78" s="180" t="s">
        <v>84</v>
      </c>
      <c r="F78" s="221" t="s">
        <v>98</v>
      </c>
      <c r="G78" s="176" t="str">
        <f>IF(QALog[[#This Row],[Worksheet ]]="","",HYPERLINK("#'"&amp;QALog[[#This Row],[Worksheet ]]&amp;"'!"&amp;QALog[[#This Row],[Cell/Range]]&amp;"", "GoTo Cell"))</f>
        <v>GoTo Cell</v>
      </c>
      <c r="H78" s="177">
        <v>43450</v>
      </c>
      <c r="I78" s="221" t="s">
        <v>52</v>
      </c>
      <c r="J78" s="221"/>
      <c r="K78" s="221"/>
      <c r="L78" s="177"/>
      <c r="M78" s="221"/>
      <c r="N78" s="11"/>
      <c r="O78" s="221" t="s">
        <v>89</v>
      </c>
    </row>
    <row r="79" spans="2:15" ht="15.75" outlineLevel="1" x14ac:dyDescent="0.25">
      <c r="B79" s="175" t="str">
        <f>QALog[[#This Row],[QA analyst]]&amp;":"&amp;QALog[[#This Row],[QA analysts reference]]</f>
        <v>#LS:58</v>
      </c>
      <c r="C79" s="221">
        <v>58</v>
      </c>
      <c r="D79" s="221" t="s">
        <v>20</v>
      </c>
      <c r="E79" s="180" t="s">
        <v>84</v>
      </c>
      <c r="F79" s="221" t="s">
        <v>99</v>
      </c>
      <c r="G79" s="176" t="str">
        <f>IF(QALog[[#This Row],[Worksheet ]]="","",HYPERLINK("#'"&amp;QALog[[#This Row],[Worksheet ]]&amp;"'!"&amp;QALog[[#This Row],[Cell/Range]]&amp;"", "GoTo Cell"))</f>
        <v>GoTo Cell</v>
      </c>
      <c r="H79" s="177">
        <v>43450</v>
      </c>
      <c r="I79" s="221"/>
      <c r="J79" s="221" t="s">
        <v>58</v>
      </c>
      <c r="K79" s="221"/>
      <c r="L79" s="177"/>
      <c r="M79" s="221"/>
      <c r="N79" s="11"/>
      <c r="O79" s="221" t="s">
        <v>100</v>
      </c>
    </row>
    <row r="80" spans="2:15" ht="15.75" outlineLevel="1" x14ac:dyDescent="0.25">
      <c r="B80" s="175" t="str">
        <f>QALog[[#This Row],[QA analyst]]&amp;":"&amp;QALog[[#This Row],[QA analysts reference]]</f>
        <v>#LS:59</v>
      </c>
      <c r="C80" s="221">
        <v>59</v>
      </c>
      <c r="D80" s="221" t="s">
        <v>20</v>
      </c>
      <c r="E80" s="180" t="s">
        <v>84</v>
      </c>
      <c r="F80" s="221" t="s">
        <v>101</v>
      </c>
      <c r="G80" s="176" t="str">
        <f>IF(QALog[[#This Row],[Worksheet ]]="","",HYPERLINK("#'"&amp;QALog[[#This Row],[Worksheet ]]&amp;"'!"&amp;QALog[[#This Row],[Cell/Range]]&amp;"", "GoTo Cell"))</f>
        <v>GoTo Cell</v>
      </c>
      <c r="H80" s="177">
        <v>43450</v>
      </c>
      <c r="I80" s="221"/>
      <c r="J80" s="221" t="s">
        <v>58</v>
      </c>
      <c r="K80" s="221"/>
      <c r="L80" s="177"/>
      <c r="M80" s="221"/>
      <c r="N80" s="11"/>
      <c r="O80" s="221" t="s">
        <v>100</v>
      </c>
    </row>
    <row r="81" spans="2:15" ht="15.75" outlineLevel="1" x14ac:dyDescent="0.25">
      <c r="B81" s="175" t="str">
        <f>QALog[[#This Row],[QA analyst]]&amp;":"&amp;QALog[[#This Row],[QA analysts reference]]</f>
        <v>#LS:60</v>
      </c>
      <c r="C81" s="221">
        <v>60</v>
      </c>
      <c r="D81" s="221" t="s">
        <v>20</v>
      </c>
      <c r="E81" s="180" t="s">
        <v>84</v>
      </c>
      <c r="F81" s="221" t="s">
        <v>81</v>
      </c>
      <c r="G81" s="176" t="str">
        <f>IF(QALog[[#This Row],[Worksheet ]]="","",HYPERLINK("#'"&amp;QALog[[#This Row],[Worksheet ]]&amp;"'!"&amp;QALog[[#This Row],[Cell/Range]]&amp;"", "GoTo Cell"))</f>
        <v>GoTo Cell</v>
      </c>
      <c r="H81" s="177">
        <v>43450</v>
      </c>
      <c r="I81" s="221"/>
      <c r="J81" s="221" t="s">
        <v>58</v>
      </c>
      <c r="K81" s="221"/>
      <c r="L81" s="177"/>
      <c r="M81" s="221"/>
      <c r="N81" s="11"/>
      <c r="O81" s="221" t="s">
        <v>100</v>
      </c>
    </row>
    <row r="82" spans="2:15" ht="15.75" outlineLevel="1" x14ac:dyDescent="0.25">
      <c r="B82" s="175" t="str">
        <f>QALog[[#This Row],[QA analyst]]&amp;":"&amp;QALog[[#This Row],[QA analysts reference]]</f>
        <v>#LS:61</v>
      </c>
      <c r="C82" s="221">
        <v>61</v>
      </c>
      <c r="D82" s="221" t="s">
        <v>20</v>
      </c>
      <c r="E82" s="180" t="s">
        <v>84</v>
      </c>
      <c r="F82" s="221" t="s">
        <v>102</v>
      </c>
      <c r="G82" s="176" t="str">
        <f>IF(QALog[[#This Row],[Worksheet ]]="","",HYPERLINK("#'"&amp;QALog[[#This Row],[Worksheet ]]&amp;"'!"&amp;QALog[[#This Row],[Cell/Range]]&amp;"", "GoTo Cell"))</f>
        <v>GoTo Cell</v>
      </c>
      <c r="H82" s="177">
        <v>43450</v>
      </c>
      <c r="I82" s="221" t="s">
        <v>38</v>
      </c>
      <c r="J82" s="221"/>
      <c r="K82" s="221"/>
      <c r="L82" s="177"/>
      <c r="M82" s="221"/>
      <c r="N82" s="11"/>
      <c r="O82" s="221" t="s">
        <v>103</v>
      </c>
    </row>
    <row r="83" spans="2:15" ht="15.75" outlineLevel="1" x14ac:dyDescent="0.25">
      <c r="B83" s="175" t="str">
        <f>QALog[[#This Row],[QA analyst]]&amp;":"&amp;QALog[[#This Row],[QA analysts reference]]</f>
        <v>#LS:62</v>
      </c>
      <c r="C83" s="221">
        <v>62</v>
      </c>
      <c r="D83" s="221" t="s">
        <v>20</v>
      </c>
      <c r="E83" s="180" t="s">
        <v>84</v>
      </c>
      <c r="F83" s="221" t="s">
        <v>104</v>
      </c>
      <c r="G83" s="176" t="str">
        <f>IF(QALog[[#This Row],[Worksheet ]]="","",HYPERLINK("#'"&amp;QALog[[#This Row],[Worksheet ]]&amp;"'!"&amp;QALog[[#This Row],[Cell/Range]]&amp;"", "GoTo Cell"))</f>
        <v>GoTo Cell</v>
      </c>
      <c r="H83" s="177">
        <v>43450</v>
      </c>
      <c r="I83" s="221" t="s">
        <v>38</v>
      </c>
      <c r="J83" s="221"/>
      <c r="K83" s="221"/>
      <c r="L83" s="177"/>
      <c r="M83" s="221"/>
      <c r="N83" s="11"/>
      <c r="O83" s="221" t="s">
        <v>103</v>
      </c>
    </row>
    <row r="84" spans="2:15" ht="15.75" outlineLevel="1" x14ac:dyDescent="0.25">
      <c r="B84" s="175" t="str">
        <f>QALog[[#This Row],[QA analyst]]&amp;":"&amp;QALog[[#This Row],[QA analysts reference]]</f>
        <v>#LS:63</v>
      </c>
      <c r="C84" s="221">
        <v>63</v>
      </c>
      <c r="D84" s="221" t="s">
        <v>20</v>
      </c>
      <c r="E84" s="180" t="s">
        <v>84</v>
      </c>
      <c r="F84" s="221" t="s">
        <v>105</v>
      </c>
      <c r="G84" s="176" t="str">
        <f>IF(QALog[[#This Row],[Worksheet ]]="","",HYPERLINK("#'"&amp;QALog[[#This Row],[Worksheet ]]&amp;"'!"&amp;QALog[[#This Row],[Cell/Range]]&amp;"", "GoTo Cell"))</f>
        <v>GoTo Cell</v>
      </c>
      <c r="H84" s="177">
        <v>42860</v>
      </c>
      <c r="I84" s="221"/>
      <c r="J84" s="221" t="s">
        <v>48</v>
      </c>
      <c r="K84" s="221"/>
      <c r="L84" s="177"/>
      <c r="M84" s="221"/>
      <c r="N84" s="11"/>
      <c r="O84" s="221" t="s">
        <v>106</v>
      </c>
    </row>
    <row r="85" spans="2:15" ht="15.75" outlineLevel="1" x14ac:dyDescent="0.25">
      <c r="B85" s="175" t="str">
        <f>QALog[[#This Row],[QA analyst]]&amp;":"&amp;QALog[[#This Row],[QA analysts reference]]</f>
        <v>#LS:64</v>
      </c>
      <c r="C85" s="221">
        <v>64</v>
      </c>
      <c r="D85" s="221" t="s">
        <v>20</v>
      </c>
      <c r="E85" s="180" t="s">
        <v>84</v>
      </c>
      <c r="F85" s="221" t="s">
        <v>107</v>
      </c>
      <c r="G85" s="176" t="str">
        <f>IF(QALog[[#This Row],[Worksheet ]]="","",HYPERLINK("#'"&amp;QALog[[#This Row],[Worksheet ]]&amp;"'!"&amp;QALog[[#This Row],[Cell/Range]]&amp;"", "GoTo Cell"))</f>
        <v>GoTo Cell</v>
      </c>
      <c r="H85" s="177">
        <v>42860</v>
      </c>
      <c r="I85" s="221"/>
      <c r="J85" s="221" t="s">
        <v>48</v>
      </c>
      <c r="K85" s="221"/>
      <c r="L85" s="177"/>
      <c r="M85" s="221"/>
      <c r="N85" s="11"/>
      <c r="O85" s="221" t="s">
        <v>108</v>
      </c>
    </row>
    <row r="86" spans="2:15" ht="15.75" outlineLevel="1" x14ac:dyDescent="0.25">
      <c r="B86" s="175" t="str">
        <f>QALog[[#This Row],[QA analyst]]&amp;":"&amp;QALog[[#This Row],[QA analysts reference]]</f>
        <v>#LS:65</v>
      </c>
      <c r="C86" s="221">
        <v>65</v>
      </c>
      <c r="D86" s="221" t="s">
        <v>20</v>
      </c>
      <c r="E86" s="180" t="s">
        <v>84</v>
      </c>
      <c r="F86" s="221" t="s">
        <v>109</v>
      </c>
      <c r="G86" s="176" t="str">
        <f>IF(QALog[[#This Row],[Worksheet ]]="","",HYPERLINK("#'"&amp;QALog[[#This Row],[Worksheet ]]&amp;"'!"&amp;QALog[[#This Row],[Cell/Range]]&amp;"", "GoTo Cell"))</f>
        <v>GoTo Cell</v>
      </c>
      <c r="H86" s="177">
        <v>42860</v>
      </c>
      <c r="I86" s="221"/>
      <c r="J86" s="221" t="s">
        <v>48</v>
      </c>
      <c r="K86" s="221"/>
      <c r="L86" s="177"/>
      <c r="M86" s="221"/>
      <c r="N86" s="11"/>
      <c r="O86" s="221" t="s">
        <v>108</v>
      </c>
    </row>
    <row r="87" spans="2:15" ht="15.75" outlineLevel="1" x14ac:dyDescent="0.25">
      <c r="B87" s="175" t="str">
        <f>QALog[[#This Row],[QA analyst]]&amp;":"&amp;QALog[[#This Row],[QA analysts reference]]</f>
        <v>#LS:66</v>
      </c>
      <c r="C87" s="221">
        <v>66</v>
      </c>
      <c r="D87" s="221" t="s">
        <v>20</v>
      </c>
      <c r="E87" s="180" t="s">
        <v>84</v>
      </c>
      <c r="F87" s="221" t="s">
        <v>110</v>
      </c>
      <c r="G87" s="176" t="str">
        <f>IF(QALog[[#This Row],[Worksheet ]]="","",HYPERLINK("#'"&amp;QALog[[#This Row],[Worksheet ]]&amp;"'!"&amp;QALog[[#This Row],[Cell/Range]]&amp;"", "GoTo Cell"))</f>
        <v>GoTo Cell</v>
      </c>
      <c r="H87" s="177">
        <v>43450</v>
      </c>
      <c r="I87" s="221" t="s">
        <v>38</v>
      </c>
      <c r="J87" s="221"/>
      <c r="K87" s="221"/>
      <c r="L87" s="177"/>
      <c r="M87" s="221"/>
      <c r="N87" s="11"/>
      <c r="O87" s="221" t="s">
        <v>103</v>
      </c>
    </row>
    <row r="88" spans="2:15" ht="15.75" outlineLevel="1" x14ac:dyDescent="0.25">
      <c r="B88" s="175" t="str">
        <f>QALog[[#This Row],[QA analyst]]&amp;":"&amp;QALog[[#This Row],[QA analysts reference]]</f>
        <v>#LS:67</v>
      </c>
      <c r="C88" s="221">
        <v>67</v>
      </c>
      <c r="D88" s="221" t="s">
        <v>20</v>
      </c>
      <c r="E88" s="180" t="s">
        <v>84</v>
      </c>
      <c r="F88" s="221" t="s">
        <v>111</v>
      </c>
      <c r="G88" s="176" t="str">
        <f>IF(QALog[[#This Row],[Worksheet ]]="","",HYPERLINK("#'"&amp;QALog[[#This Row],[Worksheet ]]&amp;"'!"&amp;QALog[[#This Row],[Cell/Range]]&amp;"", "GoTo Cell"))</f>
        <v>GoTo Cell</v>
      </c>
      <c r="H88" s="177">
        <v>43450</v>
      </c>
      <c r="I88" s="221" t="s">
        <v>38</v>
      </c>
      <c r="J88" s="221"/>
      <c r="K88" s="221"/>
      <c r="L88" s="177"/>
      <c r="M88" s="221"/>
      <c r="N88" s="11"/>
      <c r="O88" s="221" t="s">
        <v>103</v>
      </c>
    </row>
    <row r="89" spans="2:15" ht="15.75" outlineLevel="1" x14ac:dyDescent="0.25">
      <c r="B89" s="175" t="str">
        <f>QALog[[#This Row],[QA analyst]]&amp;":"&amp;QALog[[#This Row],[QA analysts reference]]</f>
        <v>#LS:68</v>
      </c>
      <c r="C89" s="221">
        <v>68</v>
      </c>
      <c r="D89" s="221" t="s">
        <v>20</v>
      </c>
      <c r="E89" s="180" t="s">
        <v>84</v>
      </c>
      <c r="F89" s="221" t="s">
        <v>112</v>
      </c>
      <c r="G89" s="176" t="str">
        <f>IF(QALog[[#This Row],[Worksheet ]]="","",HYPERLINK("#'"&amp;QALog[[#This Row],[Worksheet ]]&amp;"'!"&amp;QALog[[#This Row],[Cell/Range]]&amp;"", "GoTo Cell"))</f>
        <v>GoTo Cell</v>
      </c>
      <c r="H89" s="177">
        <v>42860</v>
      </c>
      <c r="I89" s="221"/>
      <c r="J89" s="221" t="s">
        <v>48</v>
      </c>
      <c r="K89" s="221"/>
      <c r="L89" s="177"/>
      <c r="M89" s="221"/>
      <c r="N89" s="11"/>
      <c r="O89" s="221" t="s">
        <v>113</v>
      </c>
    </row>
    <row r="90" spans="2:15" ht="15.75" outlineLevel="1" x14ac:dyDescent="0.25">
      <c r="B90" s="175" t="str">
        <f>QALog[[#This Row],[QA analyst]]&amp;":"&amp;QALog[[#This Row],[QA analysts reference]]</f>
        <v>#LS:69</v>
      </c>
      <c r="C90" s="221">
        <v>69</v>
      </c>
      <c r="D90" s="221" t="s">
        <v>20</v>
      </c>
      <c r="E90" s="180" t="s">
        <v>84</v>
      </c>
      <c r="F90" s="221" t="s">
        <v>114</v>
      </c>
      <c r="G90" s="176" t="str">
        <f>IF(QALog[[#This Row],[Worksheet ]]="","",HYPERLINK("#'"&amp;QALog[[#This Row],[Worksheet ]]&amp;"'!"&amp;QALog[[#This Row],[Cell/Range]]&amp;"", "GoTo Cell"))</f>
        <v>GoTo Cell</v>
      </c>
      <c r="H90" s="177">
        <v>42860</v>
      </c>
      <c r="I90" s="221"/>
      <c r="J90" s="221" t="s">
        <v>48</v>
      </c>
      <c r="K90" s="221"/>
      <c r="L90" s="177"/>
      <c r="M90" s="221"/>
      <c r="N90" s="11"/>
      <c r="O90" s="221" t="s">
        <v>113</v>
      </c>
    </row>
    <row r="91" spans="2:15" ht="15.75" outlineLevel="1" x14ac:dyDescent="0.25">
      <c r="B91" s="175" t="str">
        <f>QALog[[#This Row],[QA analyst]]&amp;":"&amp;QALog[[#This Row],[QA analysts reference]]</f>
        <v>#LS:70</v>
      </c>
      <c r="C91" s="221">
        <v>70</v>
      </c>
      <c r="D91" s="221" t="s">
        <v>20</v>
      </c>
      <c r="E91" s="180" t="s">
        <v>84</v>
      </c>
      <c r="F91" s="221" t="s">
        <v>115</v>
      </c>
      <c r="G91" s="176" t="str">
        <f>IF(QALog[[#This Row],[Worksheet ]]="","",HYPERLINK("#'"&amp;QALog[[#This Row],[Worksheet ]]&amp;"'!"&amp;QALog[[#This Row],[Cell/Range]]&amp;"", "GoTo Cell"))</f>
        <v>GoTo Cell</v>
      </c>
      <c r="H91" s="177">
        <v>43450</v>
      </c>
      <c r="I91" s="221" t="s">
        <v>52</v>
      </c>
      <c r="J91" s="221"/>
      <c r="K91" s="221"/>
      <c r="L91" s="177"/>
      <c r="M91" s="221"/>
      <c r="N91" s="11"/>
      <c r="O91" s="221" t="s">
        <v>82</v>
      </c>
    </row>
    <row r="92" spans="2:15" ht="15.75" outlineLevel="1" x14ac:dyDescent="0.25">
      <c r="B92" s="175" t="str">
        <f>QALog[[#This Row],[QA analyst]]&amp;":"&amp;QALog[[#This Row],[QA analysts reference]]</f>
        <v>#LS:71</v>
      </c>
      <c r="C92" s="221">
        <v>71</v>
      </c>
      <c r="D92" s="221" t="s">
        <v>20</v>
      </c>
      <c r="E92" s="180" t="s">
        <v>84</v>
      </c>
      <c r="F92" s="221" t="s">
        <v>116</v>
      </c>
      <c r="G92" s="176" t="str">
        <f>IF(QALog[[#This Row],[Worksheet ]]="","",HYPERLINK("#'"&amp;QALog[[#This Row],[Worksheet ]]&amp;"'!"&amp;QALog[[#This Row],[Cell/Range]]&amp;"", "GoTo Cell"))</f>
        <v>GoTo Cell</v>
      </c>
      <c r="H92" s="177">
        <v>43450</v>
      </c>
      <c r="I92" s="221" t="s">
        <v>38</v>
      </c>
      <c r="J92" s="221"/>
      <c r="K92" s="221"/>
      <c r="L92" s="177"/>
      <c r="M92" s="221"/>
      <c r="N92" s="11"/>
      <c r="O92" s="221" t="s">
        <v>103</v>
      </c>
    </row>
    <row r="93" spans="2:15" ht="15.75" outlineLevel="1" x14ac:dyDescent="0.25">
      <c r="B93" s="175" t="str">
        <f>QALog[[#This Row],[QA analyst]]&amp;":"&amp;QALog[[#This Row],[QA analysts reference]]</f>
        <v>#LS:72</v>
      </c>
      <c r="C93" s="221">
        <v>72</v>
      </c>
      <c r="D93" s="221" t="s">
        <v>20</v>
      </c>
      <c r="E93" s="180" t="s">
        <v>84</v>
      </c>
      <c r="F93" s="221" t="s">
        <v>117</v>
      </c>
      <c r="G93" s="176" t="str">
        <f>IF(QALog[[#This Row],[Worksheet ]]="","",HYPERLINK("#'"&amp;QALog[[#This Row],[Worksheet ]]&amp;"'!"&amp;QALog[[#This Row],[Cell/Range]]&amp;"", "GoTo Cell"))</f>
        <v>GoTo Cell</v>
      </c>
      <c r="H93" s="177">
        <v>43450</v>
      </c>
      <c r="I93" s="221" t="s">
        <v>38</v>
      </c>
      <c r="J93" s="221"/>
      <c r="K93" s="221"/>
      <c r="L93" s="177"/>
      <c r="M93" s="221"/>
      <c r="N93" s="11"/>
      <c r="O93" s="221" t="s">
        <v>103</v>
      </c>
    </row>
    <row r="94" spans="2:15" ht="15.75" outlineLevel="1" x14ac:dyDescent="0.25">
      <c r="B94" s="175" t="str">
        <f>QALog[[#This Row],[QA analyst]]&amp;":"&amp;QALog[[#This Row],[QA analysts reference]]</f>
        <v>#LS:73</v>
      </c>
      <c r="C94" s="221">
        <v>73</v>
      </c>
      <c r="D94" s="221" t="s">
        <v>20</v>
      </c>
      <c r="E94" s="180" t="s">
        <v>84</v>
      </c>
      <c r="F94" s="221" t="s">
        <v>118</v>
      </c>
      <c r="G94" s="176" t="str">
        <f>IF(QALog[[#This Row],[Worksheet ]]="","",HYPERLINK("#'"&amp;QALog[[#This Row],[Worksheet ]]&amp;"'!"&amp;QALog[[#This Row],[Cell/Range]]&amp;"", "GoTo Cell"))</f>
        <v>GoTo Cell</v>
      </c>
      <c r="H94" s="177">
        <v>42860</v>
      </c>
      <c r="I94" s="221"/>
      <c r="J94" s="221" t="s">
        <v>48</v>
      </c>
      <c r="K94" s="221"/>
      <c r="L94" s="177"/>
      <c r="M94" s="221"/>
      <c r="N94" s="11"/>
      <c r="O94" s="221" t="s">
        <v>113</v>
      </c>
    </row>
    <row r="95" spans="2:15" ht="15.75" outlineLevel="1" x14ac:dyDescent="0.25">
      <c r="B95" s="175" t="str">
        <f>QALog[[#This Row],[QA analyst]]&amp;":"&amp;QALog[[#This Row],[QA analysts reference]]</f>
        <v>#LS:74</v>
      </c>
      <c r="C95" s="221">
        <v>74</v>
      </c>
      <c r="D95" s="221" t="s">
        <v>20</v>
      </c>
      <c r="E95" s="180" t="s">
        <v>84</v>
      </c>
      <c r="F95" s="221" t="s">
        <v>119</v>
      </c>
      <c r="G95" s="176" t="str">
        <f>IF(QALog[[#This Row],[Worksheet ]]="","",HYPERLINK("#'"&amp;QALog[[#This Row],[Worksheet ]]&amp;"'!"&amp;QALog[[#This Row],[Cell/Range]]&amp;"", "GoTo Cell"))</f>
        <v>GoTo Cell</v>
      </c>
      <c r="H95" s="177">
        <v>43450</v>
      </c>
      <c r="I95" s="221" t="s">
        <v>52</v>
      </c>
      <c r="J95" s="221"/>
      <c r="K95" s="221"/>
      <c r="L95" s="177"/>
      <c r="M95" s="221"/>
      <c r="N95" s="11"/>
      <c r="O95" s="221" t="s">
        <v>82</v>
      </c>
    </row>
    <row r="96" spans="2:15" ht="15.75" outlineLevel="1" x14ac:dyDescent="0.25">
      <c r="B96" s="175" t="str">
        <f>QALog[[#This Row],[QA analyst]]&amp;":"&amp;QALog[[#This Row],[QA analysts reference]]</f>
        <v>#LS:75</v>
      </c>
      <c r="C96" s="221">
        <v>75</v>
      </c>
      <c r="D96" s="221" t="s">
        <v>20</v>
      </c>
      <c r="E96" s="180" t="s">
        <v>84</v>
      </c>
      <c r="F96" s="221" t="s">
        <v>120</v>
      </c>
      <c r="G96" s="176" t="str">
        <f>IF(QALog[[#This Row],[Worksheet ]]="","",HYPERLINK("#'"&amp;QALog[[#This Row],[Worksheet ]]&amp;"'!"&amp;QALog[[#This Row],[Cell/Range]]&amp;"", "GoTo Cell"))</f>
        <v>GoTo Cell</v>
      </c>
      <c r="H96" s="177">
        <v>43450</v>
      </c>
      <c r="I96" s="221"/>
      <c r="J96" s="221" t="s">
        <v>121</v>
      </c>
      <c r="K96" s="221" t="s">
        <v>122</v>
      </c>
      <c r="L96" s="177"/>
      <c r="M96" s="221"/>
      <c r="N96" s="11"/>
      <c r="O96" s="221" t="s">
        <v>123</v>
      </c>
    </row>
    <row r="97" spans="2:15" ht="15.75" outlineLevel="1" x14ac:dyDescent="0.25">
      <c r="B97" s="175" t="str">
        <f>QALog[[#This Row],[QA analyst]]&amp;":"&amp;QALog[[#This Row],[QA analysts reference]]</f>
        <v>#LS:76</v>
      </c>
      <c r="C97" s="221">
        <v>76</v>
      </c>
      <c r="D97" s="221" t="s">
        <v>20</v>
      </c>
      <c r="E97" s="180" t="s">
        <v>124</v>
      </c>
      <c r="F97" s="221" t="s">
        <v>37</v>
      </c>
      <c r="G97" s="176" t="str">
        <f>IF(QALog[[#This Row],[Worksheet ]]="","",HYPERLINK("#'"&amp;QALog[[#This Row],[Worksheet ]]&amp;"'!"&amp;QALog[[#This Row],[Cell/Range]]&amp;"", "GoTo Cell"))</f>
        <v>GoTo Cell</v>
      </c>
      <c r="H97" s="177">
        <v>43418</v>
      </c>
      <c r="I97" s="221" t="s">
        <v>38</v>
      </c>
      <c r="J97" s="221"/>
      <c r="K97" s="221"/>
      <c r="L97" s="177"/>
      <c r="M97" s="221"/>
      <c r="N97" s="11"/>
      <c r="O97" s="221" t="s">
        <v>39</v>
      </c>
    </row>
    <row r="98" spans="2:15" ht="15.75" outlineLevel="1" x14ac:dyDescent="0.25">
      <c r="B98" s="175" t="str">
        <f>QALog[[#This Row],[QA analyst]]&amp;":"&amp;QALog[[#This Row],[QA analysts reference]]</f>
        <v>#LS:77</v>
      </c>
      <c r="C98" s="221">
        <v>77</v>
      </c>
      <c r="D98" s="221" t="s">
        <v>20</v>
      </c>
      <c r="E98" s="180" t="s">
        <v>124</v>
      </c>
      <c r="F98" s="221" t="s">
        <v>125</v>
      </c>
      <c r="G98" s="176" t="str">
        <f>IF(QALog[[#This Row],[Worksheet ]]="","",HYPERLINK("#'"&amp;QALog[[#This Row],[Worksheet ]]&amp;"'!"&amp;QALog[[#This Row],[Cell/Range]]&amp;"", "GoTo Cell"))</f>
        <v>GoTo Cell</v>
      </c>
      <c r="H98" s="177">
        <v>42860</v>
      </c>
      <c r="I98" s="221"/>
      <c r="J98" s="221" t="s">
        <v>48</v>
      </c>
      <c r="K98" s="221"/>
      <c r="L98" s="177"/>
      <c r="M98" s="221"/>
      <c r="N98" s="11"/>
      <c r="O98" s="221" t="s">
        <v>126</v>
      </c>
    </row>
    <row r="99" spans="2:15" ht="15.75" outlineLevel="1" x14ac:dyDescent="0.25">
      <c r="B99" s="175" t="str">
        <f>QALog[[#This Row],[QA analyst]]&amp;":"&amp;QALog[[#This Row],[QA analysts reference]]</f>
        <v>#LS:78</v>
      </c>
      <c r="C99" s="221">
        <v>78</v>
      </c>
      <c r="D99" s="221" t="s">
        <v>20</v>
      </c>
      <c r="E99" s="180" t="s">
        <v>124</v>
      </c>
      <c r="F99" s="221" t="s">
        <v>127</v>
      </c>
      <c r="G99" s="176" t="str">
        <f>IF(QALog[[#This Row],[Worksheet ]]="","",HYPERLINK("#'"&amp;QALog[[#This Row],[Worksheet ]]&amp;"'!"&amp;QALog[[#This Row],[Cell/Range]]&amp;"", "GoTo Cell"))</f>
        <v>GoTo Cell</v>
      </c>
      <c r="H99" s="177">
        <v>42860</v>
      </c>
      <c r="I99" s="221"/>
      <c r="J99" s="221" t="s">
        <v>48</v>
      </c>
      <c r="K99" s="221"/>
      <c r="L99" s="177"/>
      <c r="M99" s="221"/>
      <c r="N99" s="11"/>
      <c r="O99" s="221" t="s">
        <v>128</v>
      </c>
    </row>
    <row r="100" spans="2:15" ht="15.75" outlineLevel="1" x14ac:dyDescent="0.25">
      <c r="B100" s="175" t="str">
        <f>QALog[[#This Row],[QA analyst]]&amp;":"&amp;QALog[[#This Row],[QA analysts reference]]</f>
        <v>#LS:79</v>
      </c>
      <c r="C100" s="221">
        <v>79</v>
      </c>
      <c r="D100" s="221" t="s">
        <v>20</v>
      </c>
      <c r="E100" s="180" t="s">
        <v>124</v>
      </c>
      <c r="F100" s="221" t="s">
        <v>56</v>
      </c>
      <c r="G100" s="176" t="str">
        <f>IF(QALog[[#This Row],[Worksheet ]]="","",HYPERLINK("#'"&amp;QALog[[#This Row],[Worksheet ]]&amp;"'!"&amp;QALog[[#This Row],[Cell/Range]]&amp;"", "GoTo Cell"))</f>
        <v>GoTo Cell</v>
      </c>
      <c r="H100" s="177">
        <v>43450</v>
      </c>
      <c r="I100" s="221"/>
      <c r="J100" s="221" t="s">
        <v>58</v>
      </c>
      <c r="K100" s="221"/>
      <c r="L100" s="177"/>
      <c r="M100" s="221"/>
      <c r="N100" s="11"/>
      <c r="O100" s="221" t="s">
        <v>129</v>
      </c>
    </row>
    <row r="101" spans="2:15" ht="15.75" outlineLevel="1" x14ac:dyDescent="0.25">
      <c r="B101" s="175" t="str">
        <f>QALog[[#This Row],[QA analyst]]&amp;":"&amp;QALog[[#This Row],[QA analysts reference]]</f>
        <v>#LS:80</v>
      </c>
      <c r="C101" s="221">
        <v>80</v>
      </c>
      <c r="D101" s="221" t="s">
        <v>20</v>
      </c>
      <c r="E101" s="180" t="s">
        <v>124</v>
      </c>
      <c r="F101" s="221" t="s">
        <v>45</v>
      </c>
      <c r="G101" s="176" t="str">
        <f>IF(QALog[[#This Row],[Worksheet ]]="","",HYPERLINK("#'"&amp;QALog[[#This Row],[Worksheet ]]&amp;"'!"&amp;QALog[[#This Row],[Cell/Range]]&amp;"", "GoTo Cell"))</f>
        <v>GoTo Cell</v>
      </c>
      <c r="H101" s="177">
        <v>43450</v>
      </c>
      <c r="I101" s="221"/>
      <c r="J101" s="221" t="s">
        <v>58</v>
      </c>
      <c r="K101" s="221"/>
      <c r="L101" s="177"/>
      <c r="M101" s="221"/>
      <c r="N101" s="11"/>
      <c r="O101" s="221" t="s">
        <v>130</v>
      </c>
    </row>
    <row r="102" spans="2:15" ht="15.75" outlineLevel="1" x14ac:dyDescent="0.25">
      <c r="B102" s="175" t="str">
        <f>QALog[[#This Row],[QA analyst]]&amp;":"&amp;QALog[[#This Row],[QA analysts reference]]</f>
        <v>#LS:81</v>
      </c>
      <c r="C102" s="221">
        <v>81</v>
      </c>
      <c r="D102" s="221" t="s">
        <v>20</v>
      </c>
      <c r="E102" s="180" t="s">
        <v>124</v>
      </c>
      <c r="F102" s="221" t="s">
        <v>76</v>
      </c>
      <c r="G102" s="176" t="str">
        <f>IF(QALog[[#This Row],[Worksheet ]]="","",HYPERLINK("#'"&amp;QALog[[#This Row],[Worksheet ]]&amp;"'!"&amp;QALog[[#This Row],[Cell/Range]]&amp;"", "GoTo Cell"))</f>
        <v>GoTo Cell</v>
      </c>
      <c r="H102" s="177">
        <v>43450</v>
      </c>
      <c r="I102" s="221"/>
      <c r="J102" s="221" t="s">
        <v>58</v>
      </c>
      <c r="K102" s="221"/>
      <c r="L102" s="177"/>
      <c r="M102" s="221"/>
      <c r="N102" s="11"/>
      <c r="O102" s="221" t="s">
        <v>130</v>
      </c>
    </row>
    <row r="103" spans="2:15" ht="15.75" outlineLevel="1" x14ac:dyDescent="0.25">
      <c r="B103" s="175" t="str">
        <f>QALog[[#This Row],[QA analyst]]&amp;":"&amp;QALog[[#This Row],[QA analysts reference]]</f>
        <v>#LS:82</v>
      </c>
      <c r="C103" s="221">
        <v>82</v>
      </c>
      <c r="D103" s="221" t="s">
        <v>20</v>
      </c>
      <c r="E103" s="180" t="s">
        <v>124</v>
      </c>
      <c r="F103" s="221" t="s">
        <v>47</v>
      </c>
      <c r="G103" s="176" t="str">
        <f>IF(QALog[[#This Row],[Worksheet ]]="","",HYPERLINK("#'"&amp;QALog[[#This Row],[Worksheet ]]&amp;"'!"&amp;QALog[[#This Row],[Cell/Range]]&amp;"", "GoTo Cell"))</f>
        <v>GoTo Cell</v>
      </c>
      <c r="H103" s="177">
        <v>43450</v>
      </c>
      <c r="I103" s="221" t="s">
        <v>52</v>
      </c>
      <c r="J103" s="221"/>
      <c r="K103" s="221"/>
      <c r="L103" s="177"/>
      <c r="M103" s="221"/>
      <c r="N103" s="11"/>
      <c r="O103" s="221" t="s">
        <v>131</v>
      </c>
    </row>
    <row r="104" spans="2:15" ht="15.75" outlineLevel="1" x14ac:dyDescent="0.25">
      <c r="B104" s="175" t="str">
        <f>QALog[[#This Row],[QA analyst]]&amp;":"&amp;QALog[[#This Row],[QA analysts reference]]</f>
        <v>#LS:83</v>
      </c>
      <c r="C104" s="221">
        <v>83</v>
      </c>
      <c r="D104" s="221" t="s">
        <v>20</v>
      </c>
      <c r="E104" s="180" t="s">
        <v>124</v>
      </c>
      <c r="F104" s="221" t="s">
        <v>77</v>
      </c>
      <c r="G104" s="176" t="str">
        <f>IF(QALog[[#This Row],[Worksheet ]]="","",HYPERLINK("#'"&amp;QALog[[#This Row],[Worksheet ]]&amp;"'!"&amp;QALog[[#This Row],[Cell/Range]]&amp;"", "GoTo Cell"))</f>
        <v>GoTo Cell</v>
      </c>
      <c r="H104" s="177">
        <v>43450</v>
      </c>
      <c r="I104" s="221" t="s">
        <v>52</v>
      </c>
      <c r="J104" s="221"/>
      <c r="K104" s="221"/>
      <c r="L104" s="177"/>
      <c r="M104" s="221"/>
      <c r="N104" s="11"/>
      <c r="O104" s="221" t="s">
        <v>132</v>
      </c>
    </row>
    <row r="105" spans="2:15" ht="15.75" outlineLevel="1" x14ac:dyDescent="0.25">
      <c r="B105" s="175" t="str">
        <f>QALog[[#This Row],[QA analyst]]&amp;":"&amp;QALog[[#This Row],[QA analysts reference]]</f>
        <v>#LS:84</v>
      </c>
      <c r="C105" s="221">
        <v>84</v>
      </c>
      <c r="D105" s="221" t="s">
        <v>20</v>
      </c>
      <c r="E105" s="180" t="s">
        <v>124</v>
      </c>
      <c r="F105" s="221" t="s">
        <v>50</v>
      </c>
      <c r="G105" s="176" t="str">
        <f>IF(QALog[[#This Row],[Worksheet ]]="","",HYPERLINK("#'"&amp;QALog[[#This Row],[Worksheet ]]&amp;"'!"&amp;QALog[[#This Row],[Cell/Range]]&amp;"", "GoTo Cell"))</f>
        <v>GoTo Cell</v>
      </c>
      <c r="H105" s="177">
        <v>43450</v>
      </c>
      <c r="I105" s="221"/>
      <c r="J105" s="221" t="s">
        <v>58</v>
      </c>
      <c r="K105" s="221"/>
      <c r="L105" s="177"/>
      <c r="M105" s="221"/>
      <c r="N105" s="11"/>
      <c r="O105" s="221" t="s">
        <v>130</v>
      </c>
    </row>
    <row r="106" spans="2:15" ht="15.75" outlineLevel="1" x14ac:dyDescent="0.25">
      <c r="B106" s="175" t="str">
        <f>QALog[[#This Row],[QA analyst]]&amp;":"&amp;QALog[[#This Row],[QA analysts reference]]</f>
        <v>#LS:85</v>
      </c>
      <c r="C106" s="221">
        <v>85</v>
      </c>
      <c r="D106" s="221" t="s">
        <v>20</v>
      </c>
      <c r="E106" s="180" t="s">
        <v>124</v>
      </c>
      <c r="F106" s="221" t="s">
        <v>78</v>
      </c>
      <c r="G106" s="176" t="str">
        <f>IF(QALog[[#This Row],[Worksheet ]]="","",HYPERLINK("#'"&amp;QALog[[#This Row],[Worksheet ]]&amp;"'!"&amp;QALog[[#This Row],[Cell/Range]]&amp;"", "GoTo Cell"))</f>
        <v>GoTo Cell</v>
      </c>
      <c r="H106" s="177">
        <v>43450</v>
      </c>
      <c r="I106" s="221"/>
      <c r="J106" s="221" t="s">
        <v>58</v>
      </c>
      <c r="K106" s="221"/>
      <c r="L106" s="177"/>
      <c r="M106" s="221"/>
      <c r="N106" s="11"/>
      <c r="O106" s="221" t="s">
        <v>130</v>
      </c>
    </row>
    <row r="107" spans="2:15" ht="15.75" outlineLevel="1" x14ac:dyDescent="0.25">
      <c r="B107" s="175" t="str">
        <f>QALog[[#This Row],[QA analyst]]&amp;":"&amp;QALog[[#This Row],[QA analysts reference]]</f>
        <v>#LS:86</v>
      </c>
      <c r="C107" s="221">
        <v>86</v>
      </c>
      <c r="D107" s="221" t="s">
        <v>20</v>
      </c>
      <c r="E107" s="180" t="s">
        <v>124</v>
      </c>
      <c r="F107" s="221" t="s">
        <v>94</v>
      </c>
      <c r="G107" s="176" t="str">
        <f>IF(QALog[[#This Row],[Worksheet ]]="","",HYPERLINK("#'"&amp;QALog[[#This Row],[Worksheet ]]&amp;"'!"&amp;QALog[[#This Row],[Cell/Range]]&amp;"", "GoTo Cell"))</f>
        <v>GoTo Cell</v>
      </c>
      <c r="H107" s="177">
        <v>43450</v>
      </c>
      <c r="I107" s="221"/>
      <c r="J107" s="221" t="s">
        <v>58</v>
      </c>
      <c r="K107" s="221"/>
      <c r="L107" s="177"/>
      <c r="M107" s="221"/>
      <c r="N107" s="11"/>
      <c r="O107" s="221" t="s">
        <v>129</v>
      </c>
    </row>
    <row r="108" spans="2:15" ht="15.75" outlineLevel="1" x14ac:dyDescent="0.25">
      <c r="B108" s="175" t="str">
        <f>QALog[[#This Row],[QA analyst]]&amp;":"&amp;QALog[[#This Row],[QA analysts reference]]</f>
        <v>#LS:87</v>
      </c>
      <c r="C108" s="221">
        <v>87</v>
      </c>
      <c r="D108" s="221" t="s">
        <v>20</v>
      </c>
      <c r="E108" s="180" t="s">
        <v>124</v>
      </c>
      <c r="F108" s="221" t="s">
        <v>92</v>
      </c>
      <c r="G108" s="176" t="str">
        <f>IF(QALog[[#This Row],[Worksheet ]]="","",HYPERLINK("#'"&amp;QALog[[#This Row],[Worksheet ]]&amp;"'!"&amp;QALog[[#This Row],[Cell/Range]]&amp;"", "GoTo Cell"))</f>
        <v>GoTo Cell</v>
      </c>
      <c r="H108" s="177">
        <v>43450</v>
      </c>
      <c r="I108" s="221"/>
      <c r="J108" s="221" t="s">
        <v>58</v>
      </c>
      <c r="K108" s="221"/>
      <c r="L108" s="177"/>
      <c r="M108" s="221"/>
      <c r="N108" s="11"/>
      <c r="O108" s="221" t="s">
        <v>130</v>
      </c>
    </row>
    <row r="109" spans="2:15" ht="15.75" outlineLevel="1" x14ac:dyDescent="0.25">
      <c r="B109" s="175" t="str">
        <f>QALog[[#This Row],[QA analyst]]&amp;":"&amp;QALog[[#This Row],[QA analysts reference]]</f>
        <v>#LS:88</v>
      </c>
      <c r="C109" s="221">
        <v>88</v>
      </c>
      <c r="D109" s="221" t="s">
        <v>20</v>
      </c>
      <c r="E109" s="180" t="s">
        <v>124</v>
      </c>
      <c r="F109" s="221" t="s">
        <v>93</v>
      </c>
      <c r="G109" s="176" t="str">
        <f>IF(QALog[[#This Row],[Worksheet ]]="","",HYPERLINK("#'"&amp;QALog[[#This Row],[Worksheet ]]&amp;"'!"&amp;QALog[[#This Row],[Cell/Range]]&amp;"", "GoTo Cell"))</f>
        <v>GoTo Cell</v>
      </c>
      <c r="H109" s="177">
        <v>43450</v>
      </c>
      <c r="I109" s="221"/>
      <c r="J109" s="221" t="s">
        <v>58</v>
      </c>
      <c r="K109" s="221"/>
      <c r="L109" s="177"/>
      <c r="M109" s="221"/>
      <c r="N109" s="11"/>
      <c r="O109" s="221" t="s">
        <v>130</v>
      </c>
    </row>
    <row r="110" spans="2:15" ht="15.75" outlineLevel="1" x14ac:dyDescent="0.25">
      <c r="B110" s="175" t="str">
        <f>QALog[[#This Row],[QA analyst]]&amp;":"&amp;QALog[[#This Row],[QA analysts reference]]</f>
        <v>#LS:89</v>
      </c>
      <c r="C110" s="221">
        <v>89</v>
      </c>
      <c r="D110" s="221" t="s">
        <v>20</v>
      </c>
      <c r="E110" s="180" t="s">
        <v>124</v>
      </c>
      <c r="F110" s="221" t="s">
        <v>133</v>
      </c>
      <c r="G110" s="176" t="str">
        <f>IF(QALog[[#This Row],[Worksheet ]]="","",HYPERLINK("#'"&amp;QALog[[#This Row],[Worksheet ]]&amp;"'!"&amp;QALog[[#This Row],[Cell/Range]]&amp;"", "GoTo Cell"))</f>
        <v>GoTo Cell</v>
      </c>
      <c r="H110" s="177">
        <v>43450</v>
      </c>
      <c r="I110" s="221" t="s">
        <v>52</v>
      </c>
      <c r="J110" s="221"/>
      <c r="K110" s="221"/>
      <c r="L110" s="177"/>
      <c r="M110" s="221"/>
      <c r="N110" s="11"/>
      <c r="O110" s="221" t="s">
        <v>131</v>
      </c>
    </row>
    <row r="111" spans="2:15" ht="15.75" outlineLevel="1" x14ac:dyDescent="0.25">
      <c r="B111" s="175" t="str">
        <f>QALog[[#This Row],[QA analyst]]&amp;":"&amp;QALog[[#This Row],[QA analysts reference]]</f>
        <v>#LS:90</v>
      </c>
      <c r="C111" s="221">
        <v>90</v>
      </c>
      <c r="D111" s="221" t="s">
        <v>20</v>
      </c>
      <c r="E111" s="180" t="s">
        <v>124</v>
      </c>
      <c r="F111" s="221" t="s">
        <v>97</v>
      </c>
      <c r="G111" s="176" t="str">
        <f>IF(QALog[[#This Row],[Worksheet ]]="","",HYPERLINK("#'"&amp;QALog[[#This Row],[Worksheet ]]&amp;"'!"&amp;QALog[[#This Row],[Cell/Range]]&amp;"", "GoTo Cell"))</f>
        <v>GoTo Cell</v>
      </c>
      <c r="H111" s="177">
        <v>43450</v>
      </c>
      <c r="I111" s="221" t="s">
        <v>52</v>
      </c>
      <c r="J111" s="221"/>
      <c r="K111" s="221"/>
      <c r="L111" s="177"/>
      <c r="M111" s="221"/>
      <c r="N111" s="11"/>
      <c r="O111" s="221" t="s">
        <v>132</v>
      </c>
    </row>
    <row r="112" spans="2:15" ht="15.75" outlineLevel="1" x14ac:dyDescent="0.25">
      <c r="B112" s="175" t="str">
        <f>QALog[[#This Row],[QA analyst]]&amp;":"&amp;QALog[[#This Row],[QA analysts reference]]</f>
        <v>#LS:91</v>
      </c>
      <c r="C112" s="221">
        <v>91</v>
      </c>
      <c r="D112" s="221" t="s">
        <v>20</v>
      </c>
      <c r="E112" s="180" t="s">
        <v>124</v>
      </c>
      <c r="F112" s="221" t="s">
        <v>98</v>
      </c>
      <c r="G112" s="176" t="str">
        <f>IF(QALog[[#This Row],[Worksheet ]]="","",HYPERLINK("#'"&amp;QALog[[#This Row],[Worksheet ]]&amp;"'!"&amp;QALog[[#This Row],[Cell/Range]]&amp;"", "GoTo Cell"))</f>
        <v>GoTo Cell</v>
      </c>
      <c r="H112" s="177">
        <v>43450</v>
      </c>
      <c r="I112" s="221"/>
      <c r="J112" s="221" t="s">
        <v>58</v>
      </c>
      <c r="K112" s="221"/>
      <c r="L112" s="177"/>
      <c r="M112" s="221"/>
      <c r="N112" s="11"/>
      <c r="O112" s="221" t="s">
        <v>130</v>
      </c>
    </row>
    <row r="113" spans="2:15" ht="15.75" outlineLevel="1" x14ac:dyDescent="0.25">
      <c r="B113" s="175" t="str">
        <f>QALog[[#This Row],[QA analyst]]&amp;":"&amp;QALog[[#This Row],[QA analysts reference]]</f>
        <v>#LS:92</v>
      </c>
      <c r="C113" s="221">
        <v>92</v>
      </c>
      <c r="D113" s="221" t="s">
        <v>20</v>
      </c>
      <c r="E113" s="180" t="s">
        <v>124</v>
      </c>
      <c r="F113" s="221" t="s">
        <v>134</v>
      </c>
      <c r="G113" s="176" t="str">
        <f>IF(QALog[[#This Row],[Worksheet ]]="","",HYPERLINK("#'"&amp;QALog[[#This Row],[Worksheet ]]&amp;"'!"&amp;QALog[[#This Row],[Cell/Range]]&amp;"", "GoTo Cell"))</f>
        <v>GoTo Cell</v>
      </c>
      <c r="H113" s="177">
        <v>43450</v>
      </c>
      <c r="I113" s="221"/>
      <c r="J113" s="221" t="s">
        <v>58</v>
      </c>
      <c r="K113" s="221"/>
      <c r="L113" s="177"/>
      <c r="M113" s="221"/>
      <c r="N113" s="11"/>
      <c r="O113" s="221" t="s">
        <v>130</v>
      </c>
    </row>
    <row r="114" spans="2:15" ht="15.75" outlineLevel="1" x14ac:dyDescent="0.25">
      <c r="B114" s="175" t="str">
        <f>QALog[[#This Row],[QA analyst]]&amp;":"&amp;QALog[[#This Row],[QA analysts reference]]</f>
        <v>#LS:93</v>
      </c>
      <c r="C114" s="221">
        <v>93</v>
      </c>
      <c r="D114" s="221" t="s">
        <v>20</v>
      </c>
      <c r="E114" s="180" t="s">
        <v>124</v>
      </c>
      <c r="F114" s="221" t="s">
        <v>99</v>
      </c>
      <c r="G114" s="176" t="str">
        <f>IF(QALog[[#This Row],[Worksheet ]]="","",HYPERLINK("#'"&amp;QALog[[#This Row],[Worksheet ]]&amp;"'!"&amp;QALog[[#This Row],[Cell/Range]]&amp;"", "GoTo Cell"))</f>
        <v>GoTo Cell</v>
      </c>
      <c r="H114" s="177">
        <v>43450</v>
      </c>
      <c r="I114" s="221"/>
      <c r="J114" s="221" t="s">
        <v>58</v>
      </c>
      <c r="K114" s="221"/>
      <c r="L114" s="177"/>
      <c r="M114" s="221"/>
      <c r="N114" s="11"/>
      <c r="O114" s="221" t="s">
        <v>130</v>
      </c>
    </row>
    <row r="115" spans="2:15" ht="15.75" outlineLevel="1" x14ac:dyDescent="0.25">
      <c r="B115" s="175" t="str">
        <f>QALog[[#This Row],[QA analyst]]&amp;":"&amp;QALog[[#This Row],[QA analysts reference]]</f>
        <v>#LS:94</v>
      </c>
      <c r="C115" s="221">
        <v>94</v>
      </c>
      <c r="D115" s="221" t="s">
        <v>20</v>
      </c>
      <c r="E115" s="180" t="s">
        <v>124</v>
      </c>
      <c r="F115" s="221" t="s">
        <v>135</v>
      </c>
      <c r="G115" s="176" t="str">
        <f>IF(QALog[[#This Row],[Worksheet ]]="","",HYPERLINK("#'"&amp;QALog[[#This Row],[Worksheet ]]&amp;"'!"&amp;QALog[[#This Row],[Cell/Range]]&amp;"", "GoTo Cell"))</f>
        <v>GoTo Cell</v>
      </c>
      <c r="H115" s="177">
        <v>42860</v>
      </c>
      <c r="I115" s="221"/>
      <c r="J115" s="221" t="s">
        <v>48</v>
      </c>
      <c r="K115" s="221"/>
      <c r="L115" s="177"/>
      <c r="M115" s="221"/>
      <c r="N115" s="11"/>
      <c r="O115" s="221" t="s">
        <v>136</v>
      </c>
    </row>
    <row r="116" spans="2:15" ht="15.75" outlineLevel="1" x14ac:dyDescent="0.25">
      <c r="B116" s="175" t="str">
        <f>QALog[[#This Row],[QA analyst]]&amp;":"&amp;QALog[[#This Row],[QA analysts reference]]</f>
        <v>#LS:95</v>
      </c>
      <c r="C116" s="221">
        <v>95</v>
      </c>
      <c r="D116" s="221" t="s">
        <v>20</v>
      </c>
      <c r="E116" s="180" t="s">
        <v>124</v>
      </c>
      <c r="F116" s="221" t="s">
        <v>137</v>
      </c>
      <c r="G116" s="176" t="str">
        <f>IF(QALog[[#This Row],[Worksheet ]]="","",HYPERLINK("#'"&amp;QALog[[#This Row],[Worksheet ]]&amp;"'!"&amp;QALog[[#This Row],[Cell/Range]]&amp;"", "GoTo Cell"))</f>
        <v>GoTo Cell</v>
      </c>
      <c r="H116" s="177">
        <v>43450</v>
      </c>
      <c r="I116" s="221"/>
      <c r="J116" s="221" t="s">
        <v>58</v>
      </c>
      <c r="K116" s="221"/>
      <c r="L116" s="177"/>
      <c r="M116" s="221"/>
      <c r="N116" s="11"/>
      <c r="O116" s="221" t="s">
        <v>129</v>
      </c>
    </row>
    <row r="117" spans="2:15" ht="15.75" outlineLevel="1" x14ac:dyDescent="0.25">
      <c r="B117" s="175" t="str">
        <f>QALog[[#This Row],[QA analyst]]&amp;":"&amp;QALog[[#This Row],[QA analysts reference]]</f>
        <v>#LS:96</v>
      </c>
      <c r="C117" s="221">
        <v>96</v>
      </c>
      <c r="D117" s="221" t="s">
        <v>20</v>
      </c>
      <c r="E117" s="180" t="s">
        <v>124</v>
      </c>
      <c r="F117" s="221" t="s">
        <v>81</v>
      </c>
      <c r="G117" s="176" t="str">
        <f>IF(QALog[[#This Row],[Worksheet ]]="","",HYPERLINK("#'"&amp;QALog[[#This Row],[Worksheet ]]&amp;"'!"&amp;QALog[[#This Row],[Cell/Range]]&amp;"", "GoTo Cell"))</f>
        <v>GoTo Cell</v>
      </c>
      <c r="H117" s="177">
        <v>43450</v>
      </c>
      <c r="I117" s="221"/>
      <c r="J117" s="221" t="s">
        <v>58</v>
      </c>
      <c r="K117" s="221"/>
      <c r="L117" s="177"/>
      <c r="M117" s="221"/>
      <c r="N117" s="11"/>
      <c r="O117" s="221" t="s">
        <v>130</v>
      </c>
    </row>
    <row r="118" spans="2:15" ht="15.75" outlineLevel="1" x14ac:dyDescent="0.25">
      <c r="B118" s="175" t="str">
        <f>QALog[[#This Row],[QA analyst]]&amp;":"&amp;QALog[[#This Row],[QA analysts reference]]</f>
        <v>#LS:97</v>
      </c>
      <c r="C118" s="221">
        <v>97</v>
      </c>
      <c r="D118" s="221" t="s">
        <v>20</v>
      </c>
      <c r="E118" s="180" t="s">
        <v>124</v>
      </c>
      <c r="F118" s="221" t="s">
        <v>83</v>
      </c>
      <c r="G118" s="176" t="str">
        <f>IF(QALog[[#This Row],[Worksheet ]]="","",HYPERLINK("#'"&amp;QALog[[#This Row],[Worksheet ]]&amp;"'!"&amp;QALog[[#This Row],[Cell/Range]]&amp;"", "GoTo Cell"))</f>
        <v>GoTo Cell</v>
      </c>
      <c r="H118" s="177">
        <v>43450</v>
      </c>
      <c r="I118" s="221" t="s">
        <v>52</v>
      </c>
      <c r="J118" s="221"/>
      <c r="K118" s="221"/>
      <c r="L118" s="177"/>
      <c r="M118" s="221"/>
      <c r="N118" s="11"/>
      <c r="O118" s="221" t="s">
        <v>131</v>
      </c>
    </row>
    <row r="119" spans="2:15" ht="15.75" outlineLevel="1" x14ac:dyDescent="0.25">
      <c r="B119" s="175" t="str">
        <f>QALog[[#This Row],[QA analyst]]&amp;":"&amp;QALog[[#This Row],[QA analysts reference]]</f>
        <v>#LS:98</v>
      </c>
      <c r="C119" s="221">
        <v>98</v>
      </c>
      <c r="D119" s="221" t="s">
        <v>20</v>
      </c>
      <c r="E119" s="180" t="s">
        <v>124</v>
      </c>
      <c r="F119" s="221" t="s">
        <v>138</v>
      </c>
      <c r="G119" s="176" t="str">
        <f>IF(QALog[[#This Row],[Worksheet ]]="","",HYPERLINK("#'"&amp;QALog[[#This Row],[Worksheet ]]&amp;"'!"&amp;QALog[[#This Row],[Cell/Range]]&amp;"", "GoTo Cell"))</f>
        <v>GoTo Cell</v>
      </c>
      <c r="H119" s="177">
        <v>43450</v>
      </c>
      <c r="I119" s="221" t="s">
        <v>52</v>
      </c>
      <c r="J119" s="221"/>
      <c r="K119" s="221"/>
      <c r="L119" s="177"/>
      <c r="M119" s="221"/>
      <c r="N119" s="11"/>
      <c r="O119" s="221" t="s">
        <v>132</v>
      </c>
    </row>
    <row r="120" spans="2:15" ht="15.75" outlineLevel="1" x14ac:dyDescent="0.25">
      <c r="B120" s="175" t="str">
        <f>QALog[[#This Row],[QA analyst]]&amp;":"&amp;QALog[[#This Row],[QA analysts reference]]</f>
        <v>#LS:99</v>
      </c>
      <c r="C120" s="221">
        <v>99</v>
      </c>
      <c r="D120" s="221" t="s">
        <v>20</v>
      </c>
      <c r="E120" s="180" t="s">
        <v>124</v>
      </c>
      <c r="F120" s="221" t="s">
        <v>64</v>
      </c>
      <c r="G120" s="176" t="str">
        <f>IF(QALog[[#This Row],[Worksheet ]]="","",HYPERLINK("#'"&amp;QALog[[#This Row],[Worksheet ]]&amp;"'!"&amp;QALog[[#This Row],[Cell/Range]]&amp;"", "GoTo Cell"))</f>
        <v>GoTo Cell</v>
      </c>
      <c r="H120" s="177">
        <v>43450</v>
      </c>
      <c r="I120" s="221"/>
      <c r="J120" s="221" t="s">
        <v>58</v>
      </c>
      <c r="K120" s="221"/>
      <c r="L120" s="177"/>
      <c r="M120" s="221"/>
      <c r="N120" s="11"/>
      <c r="O120" s="221" t="s">
        <v>130</v>
      </c>
    </row>
    <row r="121" spans="2:15" ht="15.75" outlineLevel="1" x14ac:dyDescent="0.25">
      <c r="B121" s="175" t="str">
        <f>QALog[[#This Row],[QA analyst]]&amp;":"&amp;QALog[[#This Row],[QA analysts reference]]</f>
        <v>#LS:100</v>
      </c>
      <c r="C121" s="221">
        <v>100</v>
      </c>
      <c r="D121" s="221" t="s">
        <v>20</v>
      </c>
      <c r="E121" s="180" t="s">
        <v>124</v>
      </c>
      <c r="F121" s="221" t="s">
        <v>139</v>
      </c>
      <c r="G121" s="176" t="str">
        <f>IF(QALog[[#This Row],[Worksheet ]]="","",HYPERLINK("#'"&amp;QALog[[#This Row],[Worksheet ]]&amp;"'!"&amp;QALog[[#This Row],[Cell/Range]]&amp;"", "GoTo Cell"))</f>
        <v>GoTo Cell</v>
      </c>
      <c r="H121" s="177">
        <v>43450</v>
      </c>
      <c r="I121" s="221"/>
      <c r="J121" s="221" t="s">
        <v>58</v>
      </c>
      <c r="K121" s="221"/>
      <c r="L121" s="177"/>
      <c r="M121" s="221"/>
      <c r="N121" s="11"/>
      <c r="O121" s="221" t="s">
        <v>130</v>
      </c>
    </row>
    <row r="122" spans="2:15" ht="15.75" outlineLevel="1" x14ac:dyDescent="0.25">
      <c r="B122" s="175" t="str">
        <f>QALog[[#This Row],[QA analyst]]&amp;":"&amp;QALog[[#This Row],[QA analysts reference]]</f>
        <v>#LS:101</v>
      </c>
      <c r="C122" s="221">
        <v>101</v>
      </c>
      <c r="D122" s="221" t="s">
        <v>20</v>
      </c>
      <c r="E122" s="180" t="s">
        <v>124</v>
      </c>
      <c r="F122" s="221" t="s">
        <v>66</v>
      </c>
      <c r="G122" s="176" t="str">
        <f>IF(QALog[[#This Row],[Worksheet ]]="","",HYPERLINK("#'"&amp;QALog[[#This Row],[Worksheet ]]&amp;"'!"&amp;QALog[[#This Row],[Cell/Range]]&amp;"", "GoTo Cell"))</f>
        <v>GoTo Cell</v>
      </c>
      <c r="H122" s="177">
        <v>43450</v>
      </c>
      <c r="I122" s="221"/>
      <c r="J122" s="221" t="s">
        <v>58</v>
      </c>
      <c r="K122" s="221"/>
      <c r="L122" s="177"/>
      <c r="M122" s="221"/>
      <c r="N122" s="11"/>
      <c r="O122" s="221" t="s">
        <v>130</v>
      </c>
    </row>
    <row r="123" spans="2:15" ht="15.75" outlineLevel="1" x14ac:dyDescent="0.25">
      <c r="B123" s="175" t="str">
        <f>QALog[[#This Row],[QA analyst]]&amp;":"&amp;QALog[[#This Row],[QA analysts reference]]</f>
        <v>#LS:102</v>
      </c>
      <c r="C123" s="221">
        <v>102</v>
      </c>
      <c r="D123" s="221" t="s">
        <v>20</v>
      </c>
      <c r="E123" s="180" t="s">
        <v>124</v>
      </c>
      <c r="F123" s="221" t="s">
        <v>140</v>
      </c>
      <c r="G123" s="176" t="str">
        <f>IF(QALog[[#This Row],[Worksheet ]]="","",HYPERLINK("#'"&amp;QALog[[#This Row],[Worksheet ]]&amp;"'!"&amp;QALog[[#This Row],[Cell/Range]]&amp;"", "GoTo Cell"))</f>
        <v>GoTo Cell</v>
      </c>
      <c r="H123" s="177">
        <v>43450</v>
      </c>
      <c r="I123" s="221" t="s">
        <v>52</v>
      </c>
      <c r="J123" s="221"/>
      <c r="K123" s="221"/>
      <c r="L123" s="177"/>
      <c r="M123" s="221"/>
      <c r="N123" s="11"/>
      <c r="O123" s="221" t="s">
        <v>82</v>
      </c>
    </row>
    <row r="124" spans="2:15" ht="15.75" outlineLevel="1" x14ac:dyDescent="0.25">
      <c r="B124" s="175" t="str">
        <f>QALog[[#This Row],[QA analyst]]&amp;":"&amp;QALog[[#This Row],[QA analysts reference]]</f>
        <v>#LS:103</v>
      </c>
      <c r="C124" s="221">
        <v>103</v>
      </c>
      <c r="D124" s="221" t="s">
        <v>20</v>
      </c>
      <c r="E124" s="180" t="s">
        <v>124</v>
      </c>
      <c r="F124" s="221" t="s">
        <v>141</v>
      </c>
      <c r="G124" s="176" t="str">
        <f>IF(QALog[[#This Row],[Worksheet ]]="","",HYPERLINK("#'"&amp;QALog[[#This Row],[Worksheet ]]&amp;"'!"&amp;QALog[[#This Row],[Cell/Range]]&amp;"", "GoTo Cell"))</f>
        <v>GoTo Cell</v>
      </c>
      <c r="H124" s="177">
        <v>42860</v>
      </c>
      <c r="I124" s="221"/>
      <c r="J124" s="221" t="s">
        <v>48</v>
      </c>
      <c r="K124" s="221"/>
      <c r="L124" s="177"/>
      <c r="M124" s="221"/>
      <c r="N124" s="11"/>
      <c r="O124" s="221" t="s">
        <v>142</v>
      </c>
    </row>
    <row r="125" spans="2:15" ht="15.75" outlineLevel="1" x14ac:dyDescent="0.25">
      <c r="B125" s="175" t="str">
        <f>QALog[[#This Row],[QA analyst]]&amp;":"&amp;QALog[[#This Row],[QA analysts reference]]</f>
        <v>#LS:104</v>
      </c>
      <c r="C125" s="221">
        <v>104</v>
      </c>
      <c r="D125" s="221" t="s">
        <v>20</v>
      </c>
      <c r="E125" s="180" t="s">
        <v>124</v>
      </c>
      <c r="F125" s="221" t="s">
        <v>143</v>
      </c>
      <c r="G125" s="176" t="str">
        <f>IF(QALog[[#This Row],[Worksheet ]]="","",HYPERLINK("#'"&amp;QALog[[#This Row],[Worksheet ]]&amp;"'!"&amp;QALog[[#This Row],[Cell/Range]]&amp;"", "GoTo Cell"))</f>
        <v>GoTo Cell</v>
      </c>
      <c r="H125" s="177">
        <v>43450</v>
      </c>
      <c r="I125" s="221" t="s">
        <v>52</v>
      </c>
      <c r="J125" s="221"/>
      <c r="K125" s="221"/>
      <c r="L125" s="177"/>
      <c r="M125" s="221"/>
      <c r="N125" s="11"/>
      <c r="O125" s="221" t="s">
        <v>82</v>
      </c>
    </row>
    <row r="126" spans="2:15" ht="15.75" outlineLevel="1" x14ac:dyDescent="0.25">
      <c r="B126" s="175" t="str">
        <f>QALog[[#This Row],[QA analyst]]&amp;":"&amp;QALog[[#This Row],[QA analysts reference]]</f>
        <v>#LS:105</v>
      </c>
      <c r="C126" s="221">
        <v>105</v>
      </c>
      <c r="D126" s="221" t="s">
        <v>20</v>
      </c>
      <c r="E126" s="180" t="s">
        <v>124</v>
      </c>
      <c r="F126" s="221" t="s">
        <v>111</v>
      </c>
      <c r="G126" s="176" t="str">
        <f>IF(QALog[[#This Row],[Worksheet ]]="","",HYPERLINK("#'"&amp;QALog[[#This Row],[Worksheet ]]&amp;"'!"&amp;QALog[[#This Row],[Cell/Range]]&amp;"", "GoTo Cell"))</f>
        <v>GoTo Cell</v>
      </c>
      <c r="H126" s="177">
        <v>43450</v>
      </c>
      <c r="I126" s="221" t="s">
        <v>52</v>
      </c>
      <c r="J126" s="221"/>
      <c r="K126" s="221"/>
      <c r="L126" s="177"/>
      <c r="M126" s="221"/>
      <c r="N126" s="11"/>
      <c r="O126" s="221" t="s">
        <v>82</v>
      </c>
    </row>
    <row r="127" spans="2:15" ht="15.75" outlineLevel="1" x14ac:dyDescent="0.25">
      <c r="B127" s="175" t="str">
        <f>QALog[[#This Row],[QA analyst]]&amp;":"&amp;QALog[[#This Row],[QA analysts reference]]</f>
        <v>#LS:106</v>
      </c>
      <c r="C127" s="221">
        <v>106</v>
      </c>
      <c r="D127" s="221" t="s">
        <v>20</v>
      </c>
      <c r="E127" s="180" t="s">
        <v>124</v>
      </c>
      <c r="F127" s="221" t="s">
        <v>144</v>
      </c>
      <c r="G127" s="176" t="str">
        <f>IF(QALog[[#This Row],[Worksheet ]]="","",HYPERLINK("#'"&amp;QALog[[#This Row],[Worksheet ]]&amp;"'!"&amp;QALog[[#This Row],[Cell/Range]]&amp;"", "GoTo Cell"))</f>
        <v>GoTo Cell</v>
      </c>
      <c r="H127" s="177">
        <v>42860</v>
      </c>
      <c r="I127" s="221"/>
      <c r="J127" s="221" t="s">
        <v>48</v>
      </c>
      <c r="K127" s="221"/>
      <c r="L127" s="177"/>
      <c r="M127" s="221"/>
      <c r="N127" s="11"/>
      <c r="O127" s="221" t="s">
        <v>145</v>
      </c>
    </row>
    <row r="128" spans="2:15" ht="15.75" outlineLevel="1" x14ac:dyDescent="0.25">
      <c r="B128" s="175" t="str">
        <f>QALog[[#This Row],[QA analyst]]&amp;":"&amp;QALog[[#This Row],[QA analysts reference]]</f>
        <v>#LS:107</v>
      </c>
      <c r="C128" s="221">
        <v>107</v>
      </c>
      <c r="D128" s="221" t="s">
        <v>20</v>
      </c>
      <c r="E128" s="180" t="s">
        <v>124</v>
      </c>
      <c r="F128" s="221" t="s">
        <v>146</v>
      </c>
      <c r="G128" s="176" t="str">
        <f>IF(QALog[[#This Row],[Worksheet ]]="","",HYPERLINK("#'"&amp;QALog[[#This Row],[Worksheet ]]&amp;"'!"&amp;QALog[[#This Row],[Cell/Range]]&amp;"", "GoTo Cell"))</f>
        <v>GoTo Cell</v>
      </c>
      <c r="H128" s="177">
        <v>42860</v>
      </c>
      <c r="I128" s="221"/>
      <c r="J128" s="221" t="s">
        <v>121</v>
      </c>
      <c r="K128" s="221"/>
      <c r="L128" s="177"/>
      <c r="M128" s="221"/>
      <c r="N128" s="11"/>
      <c r="O128" s="221" t="s">
        <v>147</v>
      </c>
    </row>
    <row r="129" spans="2:15" ht="15.75" outlineLevel="1" x14ac:dyDescent="0.25">
      <c r="B129" s="175" t="str">
        <f>QALog[[#This Row],[QA analyst]]&amp;":"&amp;QALog[[#This Row],[QA analysts reference]]</f>
        <v>#LS:108</v>
      </c>
      <c r="C129" s="221">
        <v>108</v>
      </c>
      <c r="D129" s="221" t="s">
        <v>20</v>
      </c>
      <c r="E129" s="180" t="s">
        <v>124</v>
      </c>
      <c r="F129" s="221" t="s">
        <v>148</v>
      </c>
      <c r="G129" s="176" t="str">
        <f>IF(QALog[[#This Row],[Worksheet ]]="","",HYPERLINK("#'"&amp;QALog[[#This Row],[Worksheet ]]&amp;"'!"&amp;QALog[[#This Row],[Cell/Range]]&amp;"", "GoTo Cell"))</f>
        <v>GoTo Cell</v>
      </c>
      <c r="H129" s="177">
        <v>42860</v>
      </c>
      <c r="I129" s="221"/>
      <c r="J129" s="221" t="s">
        <v>121</v>
      </c>
      <c r="K129" s="221"/>
      <c r="L129" s="177"/>
      <c r="M129" s="221"/>
      <c r="N129" s="11"/>
      <c r="O129" s="221" t="s">
        <v>147</v>
      </c>
    </row>
    <row r="130" spans="2:15" ht="15.75" outlineLevel="1" x14ac:dyDescent="0.25">
      <c r="B130" s="175" t="str">
        <f>QALog[[#This Row],[QA analyst]]&amp;":"&amp;QALog[[#This Row],[QA analysts reference]]</f>
        <v>#LS:109</v>
      </c>
      <c r="C130" s="221">
        <v>109</v>
      </c>
      <c r="D130" s="221" t="s">
        <v>20</v>
      </c>
      <c r="E130" s="180" t="s">
        <v>149</v>
      </c>
      <c r="F130" s="221" t="s">
        <v>74</v>
      </c>
      <c r="G130" s="176" t="str">
        <f>IF(QALog[[#This Row],[Worksheet ]]="","",HYPERLINK("#'"&amp;QALog[[#This Row],[Worksheet ]]&amp;"'!"&amp;QALog[[#This Row],[Cell/Range]]&amp;"", "GoTo Cell"))</f>
        <v>GoTo Cell</v>
      </c>
      <c r="H130" s="177">
        <v>43418</v>
      </c>
      <c r="I130" s="221" t="s">
        <v>38</v>
      </c>
      <c r="J130" s="221"/>
      <c r="K130" s="221"/>
      <c r="L130" s="177"/>
      <c r="M130" s="221"/>
      <c r="N130" s="11"/>
      <c r="O130" s="221" t="s">
        <v>39</v>
      </c>
    </row>
    <row r="131" spans="2:15" ht="15.75" outlineLevel="1" x14ac:dyDescent="0.25">
      <c r="B131" s="175" t="str">
        <f>QALog[[#This Row],[QA analyst]]&amp;":"&amp;QALog[[#This Row],[QA analysts reference]]</f>
        <v>#LS:110</v>
      </c>
      <c r="C131" s="221">
        <v>110</v>
      </c>
      <c r="D131" s="221" t="s">
        <v>20</v>
      </c>
      <c r="E131" s="180" t="s">
        <v>149</v>
      </c>
      <c r="F131" s="221" t="s">
        <v>42</v>
      </c>
      <c r="G131" s="176" t="str">
        <f>IF(QALog[[#This Row],[Worksheet ]]="","",HYPERLINK("#'"&amp;QALog[[#This Row],[Worksheet ]]&amp;"'!"&amp;QALog[[#This Row],[Cell/Range]]&amp;"", "GoTo Cell"))</f>
        <v>GoTo Cell</v>
      </c>
      <c r="H131" s="177">
        <v>43450</v>
      </c>
      <c r="I131" s="221" t="s">
        <v>52</v>
      </c>
      <c r="J131" s="221"/>
      <c r="K131" s="221"/>
      <c r="L131" s="177"/>
      <c r="M131" s="221"/>
      <c r="N131" s="11"/>
      <c r="O131" s="221" t="s">
        <v>131</v>
      </c>
    </row>
    <row r="132" spans="2:15" ht="15.75" outlineLevel="1" x14ac:dyDescent="0.25">
      <c r="B132" s="175" t="str">
        <f>QALog[[#This Row],[QA analyst]]&amp;":"&amp;QALog[[#This Row],[QA analysts reference]]</f>
        <v>#LS:111</v>
      </c>
      <c r="C132" s="221">
        <v>111</v>
      </c>
      <c r="D132" s="221" t="s">
        <v>20</v>
      </c>
      <c r="E132" s="180" t="s">
        <v>149</v>
      </c>
      <c r="F132" s="221" t="s">
        <v>93</v>
      </c>
      <c r="G132" s="176" t="str">
        <f>IF(QALog[[#This Row],[Worksheet ]]="","",HYPERLINK("#'"&amp;QALog[[#This Row],[Worksheet ]]&amp;"'!"&amp;QALog[[#This Row],[Cell/Range]]&amp;"", "GoTo Cell"))</f>
        <v>GoTo Cell</v>
      </c>
      <c r="H132" s="177">
        <v>43450</v>
      </c>
      <c r="I132" s="221" t="s">
        <v>52</v>
      </c>
      <c r="J132" s="221"/>
      <c r="K132" s="221"/>
      <c r="L132" s="177"/>
      <c r="M132" s="221"/>
      <c r="N132" s="11"/>
      <c r="O132" s="221" t="s">
        <v>82</v>
      </c>
    </row>
    <row r="133" spans="2:15" ht="15.75" outlineLevel="1" x14ac:dyDescent="0.25">
      <c r="B133" s="175" t="str">
        <f>QALog[[#This Row],[QA analyst]]&amp;":"&amp;QALog[[#This Row],[QA analysts reference]]</f>
        <v>#LS:112</v>
      </c>
      <c r="C133" s="221">
        <v>112</v>
      </c>
      <c r="D133" s="221" t="s">
        <v>20</v>
      </c>
      <c r="E133" s="180" t="s">
        <v>149</v>
      </c>
      <c r="F133" s="221" t="s">
        <v>150</v>
      </c>
      <c r="G133" s="176" t="str">
        <f>IF(QALog[[#This Row],[Worksheet ]]="","",HYPERLINK("#'"&amp;QALog[[#This Row],[Worksheet ]]&amp;"'!"&amp;QALog[[#This Row],[Cell/Range]]&amp;"", "GoTo Cell"))</f>
        <v>GoTo Cell</v>
      </c>
      <c r="H133" s="177">
        <v>42952</v>
      </c>
      <c r="I133" s="221"/>
      <c r="J133" s="221" t="s">
        <v>48</v>
      </c>
      <c r="K133" s="221"/>
      <c r="L133" s="177"/>
      <c r="M133" s="221"/>
      <c r="N133" s="11"/>
      <c r="O133" s="221" t="s">
        <v>151</v>
      </c>
    </row>
    <row r="134" spans="2:15" ht="15.75" outlineLevel="1" x14ac:dyDescent="0.25">
      <c r="B134" s="175" t="str">
        <f>QALog[[#This Row],[QA analyst]]&amp;":"&amp;QALog[[#This Row],[QA analysts reference]]</f>
        <v>#LS:113</v>
      </c>
      <c r="C134" s="221">
        <v>113</v>
      </c>
      <c r="D134" s="221" t="s">
        <v>20</v>
      </c>
      <c r="E134" s="180" t="s">
        <v>152</v>
      </c>
      <c r="F134" s="221" t="s">
        <v>42</v>
      </c>
      <c r="G134" s="176" t="str">
        <f>IF(QALog[[#This Row],[Worksheet ]]="","",HYPERLINK("#'"&amp;QALog[[#This Row],[Worksheet ]]&amp;"'!"&amp;QALog[[#This Row],[Cell/Range]]&amp;"", "GoTo Cell"))</f>
        <v>GoTo Cell</v>
      </c>
      <c r="H134" s="177">
        <v>43450</v>
      </c>
      <c r="I134" s="221" t="s">
        <v>52</v>
      </c>
      <c r="J134" s="221"/>
      <c r="K134" s="221"/>
      <c r="L134" s="177"/>
      <c r="M134" s="221"/>
      <c r="N134" s="11"/>
      <c r="O134" s="221" t="s">
        <v>153</v>
      </c>
    </row>
    <row r="135" spans="2:15" ht="15.75" outlineLevel="1" x14ac:dyDescent="0.25">
      <c r="B135" s="175" t="str">
        <f>QALog[[#This Row],[QA analyst]]&amp;":"&amp;QALog[[#This Row],[QA analysts reference]]</f>
        <v>#LS:114</v>
      </c>
      <c r="C135" s="221">
        <v>114</v>
      </c>
      <c r="D135" s="221" t="s">
        <v>20</v>
      </c>
      <c r="E135" s="180" t="s">
        <v>152</v>
      </c>
      <c r="F135" s="221" t="s">
        <v>45</v>
      </c>
      <c r="G135" s="176" t="str">
        <f>IF(QALog[[#This Row],[Worksheet ]]="","",HYPERLINK("#'"&amp;QALog[[#This Row],[Worksheet ]]&amp;"'!"&amp;QALog[[#This Row],[Cell/Range]]&amp;"", "GoTo Cell"))</f>
        <v>GoTo Cell</v>
      </c>
      <c r="H135" s="177">
        <v>43450</v>
      </c>
      <c r="I135" s="221" t="s">
        <v>52</v>
      </c>
      <c r="J135" s="221"/>
      <c r="K135" s="221"/>
      <c r="L135" s="177"/>
      <c r="M135" s="221"/>
      <c r="N135" s="11"/>
      <c r="O135" s="221" t="s">
        <v>154</v>
      </c>
    </row>
    <row r="136" spans="2:15" ht="15.75" outlineLevel="1" x14ac:dyDescent="0.25">
      <c r="B136" s="175" t="str">
        <f>QALog[[#This Row],[QA analyst]]&amp;":"&amp;QALog[[#This Row],[QA analysts reference]]</f>
        <v>#LS:115</v>
      </c>
      <c r="C136" s="221">
        <v>115</v>
      </c>
      <c r="D136" s="221" t="s">
        <v>20</v>
      </c>
      <c r="E136" s="180" t="s">
        <v>152</v>
      </c>
      <c r="F136" s="221" t="s">
        <v>50</v>
      </c>
      <c r="G136" s="176" t="str">
        <f>IF(QALog[[#This Row],[Worksheet ]]="","",HYPERLINK("#'"&amp;QALog[[#This Row],[Worksheet ]]&amp;"'!"&amp;QALog[[#This Row],[Cell/Range]]&amp;"", "GoTo Cell"))</f>
        <v>GoTo Cell</v>
      </c>
      <c r="H136" s="177">
        <v>43450</v>
      </c>
      <c r="I136" s="221"/>
      <c r="J136" s="221" t="s">
        <v>58</v>
      </c>
      <c r="K136" s="221"/>
      <c r="L136" s="177"/>
      <c r="M136" s="221"/>
      <c r="N136" s="11"/>
      <c r="O136" s="221" t="s">
        <v>155</v>
      </c>
    </row>
    <row r="137" spans="2:15" ht="15.75" outlineLevel="1" x14ac:dyDescent="0.25">
      <c r="B137" s="175" t="str">
        <f>QALog[[#This Row],[QA analyst]]&amp;":"&amp;QALog[[#This Row],[QA analysts reference]]</f>
        <v>#LS:116</v>
      </c>
      <c r="C137" s="221">
        <v>116</v>
      </c>
      <c r="D137" s="221" t="s">
        <v>20</v>
      </c>
      <c r="E137" s="180" t="s">
        <v>152</v>
      </c>
      <c r="F137" s="221" t="s">
        <v>78</v>
      </c>
      <c r="G137" s="176" t="str">
        <f>IF(QALog[[#This Row],[Worksheet ]]="","",HYPERLINK("#'"&amp;QALog[[#This Row],[Worksheet ]]&amp;"'!"&amp;QALog[[#This Row],[Cell/Range]]&amp;"", "GoTo Cell"))</f>
        <v>GoTo Cell</v>
      </c>
      <c r="H137" s="177">
        <v>43450</v>
      </c>
      <c r="I137" s="221"/>
      <c r="J137" s="221" t="s">
        <v>58</v>
      </c>
      <c r="K137" s="221"/>
      <c r="L137" s="177"/>
      <c r="M137" s="221"/>
      <c r="N137" s="11"/>
      <c r="O137" s="221" t="s">
        <v>155</v>
      </c>
    </row>
    <row r="138" spans="2:15" ht="15.75" outlineLevel="1" x14ac:dyDescent="0.25">
      <c r="B138" s="175" t="str">
        <f>QALog[[#This Row],[QA analyst]]&amp;":"&amp;QALog[[#This Row],[QA analysts reference]]</f>
        <v>#LS:117</v>
      </c>
      <c r="C138" s="221">
        <v>117</v>
      </c>
      <c r="D138" s="221" t="s">
        <v>20</v>
      </c>
      <c r="E138" s="180" t="s">
        <v>152</v>
      </c>
      <c r="F138" s="221" t="s">
        <v>91</v>
      </c>
      <c r="G138" s="176" t="str">
        <f>IF(QALog[[#This Row],[Worksheet ]]="","",HYPERLINK("#'"&amp;QALog[[#This Row],[Worksheet ]]&amp;"'!"&amp;QALog[[#This Row],[Cell/Range]]&amp;"", "GoTo Cell"))</f>
        <v>GoTo Cell</v>
      </c>
      <c r="H138" s="177">
        <v>43450</v>
      </c>
      <c r="I138" s="221"/>
      <c r="J138" s="221" t="s">
        <v>58</v>
      </c>
      <c r="K138" s="221"/>
      <c r="L138" s="177"/>
      <c r="M138" s="221"/>
      <c r="N138" s="11"/>
      <c r="O138" s="221" t="s">
        <v>155</v>
      </c>
    </row>
    <row r="139" spans="2:15" ht="15.75" outlineLevel="1" x14ac:dyDescent="0.25">
      <c r="B139" s="175" t="str">
        <f>QALog[[#This Row],[QA analyst]]&amp;":"&amp;QALog[[#This Row],[QA analysts reference]]</f>
        <v>#LS:118</v>
      </c>
      <c r="C139" s="221">
        <v>118</v>
      </c>
      <c r="D139" s="221" t="s">
        <v>20</v>
      </c>
      <c r="E139" s="180" t="s">
        <v>152</v>
      </c>
      <c r="F139" s="221" t="s">
        <v>92</v>
      </c>
      <c r="G139" s="176" t="str">
        <f>IF(QALog[[#This Row],[Worksheet ]]="","",HYPERLINK("#'"&amp;QALog[[#This Row],[Worksheet ]]&amp;"'!"&amp;QALog[[#This Row],[Cell/Range]]&amp;"", "GoTo Cell"))</f>
        <v>GoTo Cell</v>
      </c>
      <c r="H139" s="177">
        <v>43450</v>
      </c>
      <c r="I139" s="221"/>
      <c r="J139" s="221" t="s">
        <v>58</v>
      </c>
      <c r="K139" s="221"/>
      <c r="L139" s="177"/>
      <c r="M139" s="221"/>
      <c r="N139" s="11"/>
      <c r="O139" s="221" t="s">
        <v>155</v>
      </c>
    </row>
    <row r="140" spans="2:15" ht="15.75" outlineLevel="1" x14ac:dyDescent="0.25">
      <c r="B140" s="175" t="str">
        <f>QALog[[#This Row],[QA analyst]]&amp;":"&amp;QALog[[#This Row],[QA analysts reference]]</f>
        <v>#LS:119</v>
      </c>
      <c r="C140" s="221">
        <v>119</v>
      </c>
      <c r="D140" s="221" t="s">
        <v>20</v>
      </c>
      <c r="E140" s="180" t="s">
        <v>156</v>
      </c>
      <c r="F140" s="221" t="s">
        <v>92</v>
      </c>
      <c r="G140" s="176" t="str">
        <f>IF(QALog[[#This Row],[Worksheet ]]="","",HYPERLINK("#'"&amp;QALog[[#This Row],[Worksheet ]]&amp;"'!"&amp;QALog[[#This Row],[Cell/Range]]&amp;"", "GoTo Cell"))</f>
        <v>GoTo Cell</v>
      </c>
      <c r="H140" s="177">
        <v>43450</v>
      </c>
      <c r="I140" s="221"/>
      <c r="J140" s="221" t="s">
        <v>48</v>
      </c>
      <c r="K140" s="221"/>
      <c r="L140" s="177"/>
      <c r="M140" s="221"/>
      <c r="N140" s="11"/>
      <c r="O140" s="221" t="s">
        <v>157</v>
      </c>
    </row>
    <row r="141" spans="2:15" ht="15.75" outlineLevel="1" x14ac:dyDescent="0.25">
      <c r="B141" s="175" t="str">
        <f>QALog[[#This Row],[QA analyst]]&amp;":"&amp;QALog[[#This Row],[QA analysts reference]]</f>
        <v>#LS:120</v>
      </c>
      <c r="C141" s="221">
        <v>120</v>
      </c>
      <c r="D141" s="221" t="s">
        <v>20</v>
      </c>
      <c r="E141" s="180" t="s">
        <v>156</v>
      </c>
      <c r="F141" s="221" t="s">
        <v>62</v>
      </c>
      <c r="G141" s="176" t="str">
        <f>IF(QALog[[#This Row],[Worksheet ]]="","",HYPERLINK("#'"&amp;QALog[[#This Row],[Worksheet ]]&amp;"'!"&amp;QALog[[#This Row],[Cell/Range]]&amp;"", "GoTo Cell"))</f>
        <v>GoTo Cell</v>
      </c>
      <c r="H141" s="177">
        <v>43450</v>
      </c>
      <c r="I141" s="221" t="s">
        <v>52</v>
      </c>
      <c r="J141" s="221"/>
      <c r="K141" s="221"/>
      <c r="L141" s="177"/>
      <c r="M141" s="221"/>
      <c r="N141" s="11"/>
      <c r="O141" s="221" t="s">
        <v>158</v>
      </c>
    </row>
    <row r="142" spans="2:15" ht="15.75" outlineLevel="1" x14ac:dyDescent="0.25">
      <c r="B142" s="175" t="str">
        <f>QALog[[#This Row],[QA analyst]]&amp;":"&amp;QALog[[#This Row],[QA analysts reference]]</f>
        <v>#LS:121</v>
      </c>
      <c r="C142" s="221">
        <v>121</v>
      </c>
      <c r="D142" s="221" t="s">
        <v>20</v>
      </c>
      <c r="E142" s="180" t="s">
        <v>159</v>
      </c>
      <c r="F142" s="221" t="s">
        <v>76</v>
      </c>
      <c r="G142" s="176" t="str">
        <f>IF(QALog[[#This Row],[Worksheet ]]="","",HYPERLINK("#'"&amp;QALog[[#This Row],[Worksheet ]]&amp;"'!"&amp;QALog[[#This Row],[Cell/Range]]&amp;"", "GoTo Cell"))</f>
        <v>GoTo Cell</v>
      </c>
      <c r="H142" s="177">
        <v>43450</v>
      </c>
      <c r="I142" s="221" t="s">
        <v>52</v>
      </c>
      <c r="J142" s="221"/>
      <c r="K142" s="221"/>
      <c r="L142" s="177"/>
      <c r="M142" s="221"/>
      <c r="N142" s="11"/>
      <c r="O142" s="221" t="s">
        <v>160</v>
      </c>
    </row>
    <row r="143" spans="2:15" ht="15.75" outlineLevel="1" x14ac:dyDescent="0.25">
      <c r="B143" s="175" t="str">
        <f>QALog[[#This Row],[QA analyst]]&amp;":"&amp;QALog[[#This Row],[QA analysts reference]]</f>
        <v>#LS:122</v>
      </c>
      <c r="C143" s="221">
        <v>122</v>
      </c>
      <c r="D143" s="221" t="s">
        <v>20</v>
      </c>
      <c r="E143" s="180" t="s">
        <v>159</v>
      </c>
      <c r="F143" s="221" t="s">
        <v>161</v>
      </c>
      <c r="G143" s="176" t="str">
        <f>IF(QALog[[#This Row],[Worksheet ]]="","",HYPERLINK("#'"&amp;QALog[[#This Row],[Worksheet ]]&amp;"'!"&amp;QALog[[#This Row],[Cell/Range]]&amp;"", "GoTo Cell"))</f>
        <v>GoTo Cell</v>
      </c>
      <c r="H143" s="177"/>
      <c r="I143" s="221"/>
      <c r="J143" s="221"/>
      <c r="K143" s="221"/>
      <c r="L143" s="177"/>
      <c r="M143" s="221"/>
      <c r="N143" s="11" t="s">
        <v>162</v>
      </c>
      <c r="O143" s="221" t="s">
        <v>163</v>
      </c>
    </row>
    <row r="144" spans="2:15" ht="15.75" outlineLevel="1" x14ac:dyDescent="0.25">
      <c r="B144" s="175" t="str">
        <f>QALog[[#This Row],[QA analyst]]&amp;":"&amp;QALog[[#This Row],[QA analysts reference]]</f>
        <v>#LS:123</v>
      </c>
      <c r="C144" s="221">
        <v>123</v>
      </c>
      <c r="D144" s="221" t="s">
        <v>20</v>
      </c>
      <c r="E144" s="180" t="s">
        <v>159</v>
      </c>
      <c r="F144" s="221" t="s">
        <v>164</v>
      </c>
      <c r="G144" s="176" t="str">
        <f>IF(QALog[[#This Row],[Worksheet ]]="","",HYPERLINK("#'"&amp;QALog[[#This Row],[Worksheet ]]&amp;"'!"&amp;QALog[[#This Row],[Cell/Range]]&amp;"", "GoTo Cell"))</f>
        <v>GoTo Cell</v>
      </c>
      <c r="H144" s="177">
        <v>42952</v>
      </c>
      <c r="I144" s="221"/>
      <c r="J144" s="221" t="s">
        <v>48</v>
      </c>
      <c r="K144" s="221"/>
      <c r="L144" s="177"/>
      <c r="M144" s="221"/>
      <c r="N144" s="11"/>
      <c r="O144" s="221" t="s">
        <v>165</v>
      </c>
    </row>
    <row r="145" spans="2:15" ht="15.75" outlineLevel="1" x14ac:dyDescent="0.25">
      <c r="B145" s="175" t="str">
        <f>QALog[[#This Row],[QA analyst]]&amp;":"&amp;QALog[[#This Row],[QA analysts reference]]</f>
        <v>#LS:124</v>
      </c>
      <c r="C145" s="221">
        <v>124</v>
      </c>
      <c r="D145" s="221" t="s">
        <v>20</v>
      </c>
      <c r="E145" s="180" t="s">
        <v>159</v>
      </c>
      <c r="F145" s="221" t="s">
        <v>134</v>
      </c>
      <c r="G145" s="176" t="str">
        <f>IF(QALog[[#This Row],[Worksheet ]]="","",HYPERLINK("#'"&amp;QALog[[#This Row],[Worksheet ]]&amp;"'!"&amp;QALog[[#This Row],[Cell/Range]]&amp;"", "GoTo Cell"))</f>
        <v>GoTo Cell</v>
      </c>
      <c r="H145" s="177">
        <v>43450</v>
      </c>
      <c r="I145" s="221" t="s">
        <v>52</v>
      </c>
      <c r="J145" s="221"/>
      <c r="K145" s="221"/>
      <c r="L145" s="177"/>
      <c r="M145" s="221"/>
      <c r="N145" s="11"/>
      <c r="O145" s="221" t="s">
        <v>70</v>
      </c>
    </row>
    <row r="146" spans="2:15" ht="15.75" outlineLevel="1" x14ac:dyDescent="0.25">
      <c r="B146" s="175" t="str">
        <f>QALog[[#This Row],[QA analyst]]&amp;":"&amp;QALog[[#This Row],[QA analysts reference]]</f>
        <v>#LS:125</v>
      </c>
      <c r="C146" s="221">
        <v>125</v>
      </c>
      <c r="D146" s="221" t="s">
        <v>20</v>
      </c>
      <c r="E146" s="180" t="s">
        <v>159</v>
      </c>
      <c r="F146" s="221" t="s">
        <v>99</v>
      </c>
      <c r="G146" s="176" t="str">
        <f>IF(QALog[[#This Row],[Worksheet ]]="","",HYPERLINK("#'"&amp;QALog[[#This Row],[Worksheet ]]&amp;"'!"&amp;QALog[[#This Row],[Cell/Range]]&amp;"", "GoTo Cell"))</f>
        <v>GoTo Cell</v>
      </c>
      <c r="H146" s="177">
        <v>43450</v>
      </c>
      <c r="I146" s="221" t="s">
        <v>52</v>
      </c>
      <c r="J146" s="221"/>
      <c r="K146" s="221"/>
      <c r="L146" s="177"/>
      <c r="M146" s="221"/>
      <c r="N146" s="11"/>
      <c r="O146" s="221" t="s">
        <v>68</v>
      </c>
    </row>
    <row r="147" spans="2:15" ht="15.75" outlineLevel="1" x14ac:dyDescent="0.25">
      <c r="B147" s="175" t="str">
        <f>QALog[[#This Row],[QA analyst]]&amp;":"&amp;QALog[[#This Row],[QA analysts reference]]</f>
        <v>#LS:126</v>
      </c>
      <c r="C147" s="221">
        <v>126</v>
      </c>
      <c r="D147" s="221" t="s">
        <v>20</v>
      </c>
      <c r="E147" s="180" t="s">
        <v>159</v>
      </c>
      <c r="F147" s="221" t="s">
        <v>101</v>
      </c>
      <c r="G147" s="176" t="str">
        <f>IF(QALog[[#This Row],[Worksheet ]]="","",HYPERLINK("#'"&amp;QALog[[#This Row],[Worksheet ]]&amp;"'!"&amp;QALog[[#This Row],[Cell/Range]]&amp;"", "GoTo Cell"))</f>
        <v>GoTo Cell</v>
      </c>
      <c r="H147" s="177">
        <v>43450</v>
      </c>
      <c r="I147" s="221" t="s">
        <v>52</v>
      </c>
      <c r="J147" s="221"/>
      <c r="K147" s="221"/>
      <c r="L147" s="177"/>
      <c r="M147" s="221"/>
      <c r="N147" s="11"/>
      <c r="O147" s="221" t="s">
        <v>70</v>
      </c>
    </row>
    <row r="148" spans="2:15" ht="15.75" outlineLevel="1" x14ac:dyDescent="0.25">
      <c r="B148" s="175" t="str">
        <f>QALog[[#This Row],[QA analyst]]&amp;":"&amp;QALog[[#This Row],[QA analysts reference]]</f>
        <v>#LS:127</v>
      </c>
      <c r="C148" s="221">
        <v>127</v>
      </c>
      <c r="D148" s="221" t="s">
        <v>20</v>
      </c>
      <c r="E148" s="180" t="s">
        <v>159</v>
      </c>
      <c r="F148" s="221" t="s">
        <v>166</v>
      </c>
      <c r="G148" s="176" t="str">
        <f>IF(QALog[[#This Row],[Worksheet ]]="","",HYPERLINK("#'"&amp;QALog[[#This Row],[Worksheet ]]&amp;"'!"&amp;QALog[[#This Row],[Cell/Range]]&amp;"", "GoTo Cell"))</f>
        <v>GoTo Cell</v>
      </c>
      <c r="H148" s="177">
        <v>43450</v>
      </c>
      <c r="I148" s="221"/>
      <c r="J148" s="221" t="s">
        <v>48</v>
      </c>
      <c r="K148" s="221"/>
      <c r="L148" s="177"/>
      <c r="M148" s="221"/>
      <c r="N148" s="11"/>
      <c r="O148" s="221" t="s">
        <v>167</v>
      </c>
    </row>
    <row r="149" spans="2:15" ht="15.75" outlineLevel="1" x14ac:dyDescent="0.25">
      <c r="B149" s="175" t="str">
        <f>QALog[[#This Row],[QA analyst]]&amp;":"&amp;QALog[[#This Row],[QA analysts reference]]</f>
        <v>:</v>
      </c>
      <c r="C149" s="221"/>
      <c r="D149" s="221"/>
      <c r="E149" s="180"/>
      <c r="F149" s="221"/>
      <c r="G149" s="176" t="str">
        <f>IF(QALog[[#This Row],[Worksheet ]]="","",HYPERLINK("#'"&amp;QALog[[#This Row],[Worksheet ]]&amp;"'!"&amp;QALog[[#This Row],[Cell/Range]]&amp;"", "GoTo Cell"))</f>
        <v/>
      </c>
      <c r="H149" s="177"/>
      <c r="I149" s="221"/>
      <c r="J149" s="221"/>
      <c r="K149" s="221"/>
      <c r="L149" s="177"/>
      <c r="M149" s="221"/>
      <c r="N149" s="11"/>
      <c r="O149" s="221"/>
    </row>
    <row r="150" spans="2:15" ht="15.75" outlineLevel="1" x14ac:dyDescent="0.25">
      <c r="B150" s="175" t="str">
        <f>QALog[[#This Row],[QA analyst]]&amp;":"&amp;QALog[[#This Row],[QA analysts reference]]</f>
        <v>:</v>
      </c>
      <c r="C150" s="221"/>
      <c r="D150" s="221"/>
      <c r="E150" s="180"/>
      <c r="F150" s="221"/>
      <c r="G150" s="176" t="str">
        <f>IF(QALog[[#This Row],[Worksheet ]]="","",HYPERLINK("#'"&amp;QALog[[#This Row],[Worksheet ]]&amp;"'!"&amp;QALog[[#This Row],[Cell/Range]]&amp;"", "GoTo Cell"))</f>
        <v/>
      </c>
      <c r="H150" s="177"/>
      <c r="I150" s="221"/>
      <c r="J150" s="221"/>
      <c r="K150" s="221"/>
      <c r="L150" s="177"/>
      <c r="M150" s="221"/>
      <c r="N150" s="11"/>
      <c r="O150" s="221"/>
    </row>
    <row r="151" spans="2:15" ht="15.75" outlineLevel="1" x14ac:dyDescent="0.25">
      <c r="B151" s="175" t="str">
        <f>QALog[[#This Row],[QA analyst]]&amp;":"&amp;QALog[[#This Row],[QA analysts reference]]</f>
        <v>:</v>
      </c>
      <c r="C151" s="221"/>
      <c r="D151" s="221"/>
      <c r="E151" s="180"/>
      <c r="F151" s="221"/>
      <c r="G151" s="176" t="str">
        <f>IF(QALog[[#This Row],[Worksheet ]]="","",HYPERLINK("#'"&amp;QALog[[#This Row],[Worksheet ]]&amp;"'!"&amp;QALog[[#This Row],[Cell/Range]]&amp;"", "GoTo Cell"))</f>
        <v/>
      </c>
      <c r="H151" s="177"/>
      <c r="I151" s="221"/>
      <c r="J151" s="221"/>
      <c r="K151" s="221"/>
      <c r="L151" s="177"/>
      <c r="M151" s="221"/>
      <c r="N151" s="11"/>
      <c r="O151" s="221"/>
    </row>
    <row r="152" spans="2:15" ht="15.75" outlineLevel="1" x14ac:dyDescent="0.25">
      <c r="B152" s="175" t="str">
        <f>QALog[[#This Row],[QA analyst]]&amp;":"&amp;QALog[[#This Row],[QA analysts reference]]</f>
        <v>:</v>
      </c>
      <c r="C152" s="221"/>
      <c r="D152" s="221"/>
      <c r="E152" s="180"/>
      <c r="F152" s="221"/>
      <c r="G152" s="176" t="str">
        <f>IF(QALog[[#This Row],[Worksheet ]]="","",HYPERLINK("#'"&amp;QALog[[#This Row],[Worksheet ]]&amp;"'!"&amp;QALog[[#This Row],[Cell/Range]]&amp;"", "GoTo Cell"))</f>
        <v/>
      </c>
      <c r="H152" s="177"/>
      <c r="I152" s="221"/>
      <c r="J152" s="221"/>
      <c r="K152" s="221"/>
      <c r="L152" s="177"/>
      <c r="M152" s="221"/>
      <c r="N152" s="11"/>
      <c r="O152" s="221"/>
    </row>
    <row r="153" spans="2:15" ht="15.75" outlineLevel="1" x14ac:dyDescent="0.25">
      <c r="B153" s="175" t="str">
        <f>QALog[[#This Row],[QA analyst]]&amp;":"&amp;QALog[[#This Row],[QA analysts reference]]</f>
        <v>:</v>
      </c>
      <c r="C153" s="221"/>
      <c r="D153" s="221"/>
      <c r="E153" s="180"/>
      <c r="F153" s="221"/>
      <c r="G153" s="176" t="str">
        <f>IF(QALog[[#This Row],[Worksheet ]]="","",HYPERLINK("#'"&amp;QALog[[#This Row],[Worksheet ]]&amp;"'!"&amp;QALog[[#This Row],[Cell/Range]]&amp;"", "GoTo Cell"))</f>
        <v/>
      </c>
      <c r="H153" s="177"/>
      <c r="I153" s="221"/>
      <c r="J153" s="221"/>
      <c r="K153" s="221"/>
      <c r="L153" s="177"/>
      <c r="M153" s="221"/>
      <c r="N153" s="11"/>
      <c r="O153" s="221"/>
    </row>
    <row r="154" spans="2:15" ht="15.75" outlineLevel="1" x14ac:dyDescent="0.25">
      <c r="B154" s="175" t="str">
        <f>QALog[[#This Row],[QA analyst]]&amp;":"&amp;QALog[[#This Row],[QA analysts reference]]</f>
        <v>:</v>
      </c>
      <c r="C154" s="221"/>
      <c r="D154" s="221"/>
      <c r="E154" s="180"/>
      <c r="F154" s="221"/>
      <c r="G154" s="176" t="str">
        <f>IF(QALog[[#This Row],[Worksheet ]]="","",HYPERLINK("#'"&amp;QALog[[#This Row],[Worksheet ]]&amp;"'!"&amp;QALog[[#This Row],[Cell/Range]]&amp;"", "GoTo Cell"))</f>
        <v/>
      </c>
      <c r="H154" s="177"/>
      <c r="I154" s="221"/>
      <c r="J154" s="221"/>
      <c r="K154" s="221"/>
      <c r="L154" s="177"/>
      <c r="M154" s="221"/>
      <c r="N154" s="11"/>
      <c r="O154" s="221"/>
    </row>
    <row r="155" spans="2:15" ht="15.75" outlineLevel="1" x14ac:dyDescent="0.25">
      <c r="B155" s="175" t="str">
        <f>QALog[[#This Row],[QA analyst]]&amp;":"&amp;QALog[[#This Row],[QA analysts reference]]</f>
        <v>:</v>
      </c>
      <c r="C155" s="221"/>
      <c r="D155" s="221"/>
      <c r="E155" s="180"/>
      <c r="F155" s="221"/>
      <c r="G155" s="176" t="str">
        <f>IF(QALog[[#This Row],[Worksheet ]]="","",HYPERLINK("#'"&amp;QALog[[#This Row],[Worksheet ]]&amp;"'!"&amp;QALog[[#This Row],[Cell/Range]]&amp;"", "GoTo Cell"))</f>
        <v/>
      </c>
      <c r="H155" s="177"/>
      <c r="I155" s="221"/>
      <c r="J155" s="221"/>
      <c r="K155" s="221"/>
      <c r="L155" s="177"/>
      <c r="M155" s="221"/>
      <c r="N155" s="11"/>
      <c r="O155" s="221"/>
    </row>
    <row r="156" spans="2:15" ht="15.75" outlineLevel="1" x14ac:dyDescent="0.25">
      <c r="B156" s="175" t="str">
        <f>QALog[[#This Row],[QA analyst]]&amp;":"&amp;QALog[[#This Row],[QA analysts reference]]</f>
        <v>:</v>
      </c>
      <c r="C156" s="221"/>
      <c r="D156" s="221"/>
      <c r="E156" s="180"/>
      <c r="F156" s="221"/>
      <c r="G156" s="176" t="str">
        <f>IF(QALog[[#This Row],[Worksheet ]]="","",HYPERLINK("#'"&amp;QALog[[#This Row],[Worksheet ]]&amp;"'!"&amp;QALog[[#This Row],[Cell/Range]]&amp;"", "GoTo Cell"))</f>
        <v/>
      </c>
      <c r="H156" s="177"/>
      <c r="I156" s="221"/>
      <c r="J156" s="221"/>
      <c r="K156" s="221"/>
      <c r="L156" s="177"/>
      <c r="M156" s="221"/>
      <c r="N156" s="11"/>
      <c r="O156" s="221"/>
    </row>
    <row r="157" spans="2:15" ht="15.75" outlineLevel="1" x14ac:dyDescent="0.25">
      <c r="B157" s="175" t="str">
        <f>QALog[[#This Row],[QA analyst]]&amp;":"&amp;QALog[[#This Row],[QA analysts reference]]</f>
        <v>:</v>
      </c>
      <c r="C157" s="221"/>
      <c r="D157" s="221"/>
      <c r="E157" s="180"/>
      <c r="F157" s="221"/>
      <c r="G157" s="176" t="str">
        <f>IF(QALog[[#This Row],[Worksheet ]]="","",HYPERLINK("#'"&amp;QALog[[#This Row],[Worksheet ]]&amp;"'!"&amp;QALog[[#This Row],[Cell/Range]]&amp;"", "GoTo Cell"))</f>
        <v/>
      </c>
      <c r="H157" s="177"/>
      <c r="I157" s="221"/>
      <c r="J157" s="221"/>
      <c r="K157" s="221"/>
      <c r="L157" s="177"/>
      <c r="M157" s="221"/>
      <c r="N157" s="11"/>
      <c r="O157" s="221"/>
    </row>
    <row r="158" spans="2:15" ht="15.75" outlineLevel="1" x14ac:dyDescent="0.25">
      <c r="B158" s="175" t="str">
        <f>QALog[[#This Row],[QA analyst]]&amp;":"&amp;QALog[[#This Row],[QA analysts reference]]</f>
        <v>:</v>
      </c>
      <c r="C158" s="221"/>
      <c r="D158" s="221"/>
      <c r="E158" s="180"/>
      <c r="F158" s="221"/>
      <c r="G158" s="176" t="str">
        <f>IF(QALog[[#This Row],[Worksheet ]]="","",HYPERLINK("#'"&amp;QALog[[#This Row],[Worksheet ]]&amp;"'!"&amp;QALog[[#This Row],[Cell/Range]]&amp;"", "GoTo Cell"))</f>
        <v/>
      </c>
      <c r="H158" s="177"/>
      <c r="I158" s="221"/>
      <c r="J158" s="221"/>
      <c r="K158" s="221"/>
      <c r="L158" s="177"/>
      <c r="M158" s="221"/>
      <c r="N158" s="11"/>
      <c r="O158" s="221"/>
    </row>
    <row r="159" spans="2:15" ht="15.75" outlineLevel="1" x14ac:dyDescent="0.25">
      <c r="B159" s="175" t="str">
        <f>QALog[[#This Row],[QA analyst]]&amp;":"&amp;QALog[[#This Row],[QA analysts reference]]</f>
        <v>:</v>
      </c>
      <c r="C159" s="221"/>
      <c r="D159" s="221"/>
      <c r="E159" s="221"/>
      <c r="F159" s="221"/>
      <c r="G159" s="176" t="str">
        <f>IF(QALog[[#This Row],[Worksheet ]]="","",HYPERLINK("#'"&amp;QALog[[#This Row],[Worksheet ]]&amp;"'!"&amp;QALog[[#This Row],[Cell/Range]]&amp;"", "GoTo Cell"))</f>
        <v/>
      </c>
      <c r="H159" s="177"/>
      <c r="I159" s="221"/>
      <c r="J159" s="221"/>
      <c r="K159" s="221"/>
      <c r="L159" s="177"/>
      <c r="M159" s="221"/>
      <c r="N159" s="11"/>
      <c r="O159" s="221"/>
    </row>
    <row r="160" spans="2:15" ht="15.75" outlineLevel="1" x14ac:dyDescent="0.25">
      <c r="B160" s="175" t="str">
        <f>QALog[[#This Row],[QA analyst]]&amp;":"&amp;QALog[[#This Row],[QA analysts reference]]</f>
        <v>:</v>
      </c>
      <c r="C160" s="221"/>
      <c r="D160" s="221"/>
      <c r="E160" s="221"/>
      <c r="F160" s="221"/>
      <c r="G160" s="176" t="str">
        <f>IF(QALog[[#This Row],[Worksheet ]]="","",HYPERLINK("#'"&amp;QALog[[#This Row],[Worksheet ]]&amp;"'!"&amp;QALog[[#This Row],[Cell/Range]]&amp;"", "GoTo Cell"))</f>
        <v/>
      </c>
      <c r="H160" s="177"/>
      <c r="I160" s="221"/>
      <c r="J160" s="221"/>
      <c r="K160" s="221"/>
      <c r="L160" s="177"/>
      <c r="M160" s="221"/>
      <c r="N160" s="11"/>
      <c r="O160" s="221"/>
    </row>
    <row r="161" spans="2:15" ht="15.75" outlineLevel="1" x14ac:dyDescent="0.25">
      <c r="B161" s="175" t="str">
        <f>QALog[[#This Row],[QA analyst]]&amp;":"&amp;QALog[[#This Row],[QA analysts reference]]</f>
        <v>:</v>
      </c>
      <c r="C161" s="221"/>
      <c r="D161" s="221"/>
      <c r="E161" s="221"/>
      <c r="F161" s="221"/>
      <c r="G161" s="176" t="str">
        <f>IF(QALog[[#This Row],[Worksheet ]]="","",HYPERLINK("#'"&amp;QALog[[#This Row],[Worksheet ]]&amp;"'!"&amp;QALog[[#This Row],[Cell/Range]]&amp;"", "GoTo Cell"))</f>
        <v/>
      </c>
      <c r="H161" s="177"/>
      <c r="I161" s="221"/>
      <c r="J161" s="221"/>
      <c r="K161" s="221"/>
      <c r="L161" s="177"/>
      <c r="M161" s="221"/>
      <c r="N161" s="11"/>
      <c r="O161" s="221"/>
    </row>
    <row r="162" spans="2:15" ht="15.75" outlineLevel="1" x14ac:dyDescent="0.25">
      <c r="B162" s="175" t="str">
        <f>QALog[[#This Row],[QA analyst]]&amp;":"&amp;QALog[[#This Row],[QA analysts reference]]</f>
        <v>:</v>
      </c>
      <c r="C162" s="221"/>
      <c r="D162" s="221"/>
      <c r="E162" s="221"/>
      <c r="F162" s="221"/>
      <c r="G162" s="176" t="str">
        <f>IF(QALog[[#This Row],[Worksheet ]]="","",HYPERLINK("#'"&amp;QALog[[#This Row],[Worksheet ]]&amp;"'!"&amp;QALog[[#This Row],[Cell/Range]]&amp;"", "GoTo Cell"))</f>
        <v/>
      </c>
      <c r="H162" s="177"/>
      <c r="I162" s="221"/>
      <c r="J162" s="221"/>
      <c r="K162" s="221"/>
      <c r="L162" s="177"/>
      <c r="M162" s="221"/>
      <c r="N162" s="11"/>
      <c r="O162" s="221"/>
    </row>
    <row r="163" spans="2:15" ht="15.75" outlineLevel="1" x14ac:dyDescent="0.25">
      <c r="B163" s="175" t="str">
        <f>QALog[[#This Row],[QA analyst]]&amp;":"&amp;QALog[[#This Row],[QA analysts reference]]</f>
        <v>:</v>
      </c>
      <c r="C163" s="221"/>
      <c r="D163" s="221"/>
      <c r="E163" s="221"/>
      <c r="F163" s="221"/>
      <c r="G163" s="176" t="str">
        <f>IF(QALog[[#This Row],[Worksheet ]]="","",HYPERLINK("#'"&amp;QALog[[#This Row],[Worksheet ]]&amp;"'!"&amp;QALog[[#This Row],[Cell/Range]]&amp;"", "GoTo Cell"))</f>
        <v/>
      </c>
      <c r="H163" s="177"/>
      <c r="I163" s="221"/>
      <c r="J163" s="221"/>
      <c r="K163" s="221"/>
      <c r="L163" s="177"/>
      <c r="M163" s="221"/>
      <c r="N163" s="11"/>
      <c r="O163" s="221"/>
    </row>
    <row r="164" spans="2:15" ht="15.75" outlineLevel="1" x14ac:dyDescent="0.25">
      <c r="B164" s="175" t="str">
        <f>QALog[[#This Row],[QA analyst]]&amp;":"&amp;QALog[[#This Row],[QA analysts reference]]</f>
        <v>:</v>
      </c>
      <c r="C164" s="221"/>
      <c r="D164" s="221"/>
      <c r="E164" s="221"/>
      <c r="F164" s="221"/>
      <c r="G164" s="176" t="str">
        <f>IF(QALog[[#This Row],[Worksheet ]]="","",HYPERLINK("#'"&amp;QALog[[#This Row],[Worksheet ]]&amp;"'!"&amp;QALog[[#This Row],[Cell/Range]]&amp;"", "GoTo Cell"))</f>
        <v/>
      </c>
      <c r="H164" s="177"/>
      <c r="I164" s="221"/>
      <c r="J164" s="221"/>
      <c r="K164" s="221"/>
      <c r="L164" s="177"/>
      <c r="M164" s="221"/>
      <c r="N164" s="11"/>
      <c r="O164" s="221"/>
    </row>
    <row r="165" spans="2:15" ht="15.75" outlineLevel="1" x14ac:dyDescent="0.25">
      <c r="B165" s="175" t="str">
        <f>QALog[[#This Row],[QA analyst]]&amp;":"&amp;QALog[[#This Row],[QA analysts reference]]</f>
        <v>:</v>
      </c>
      <c r="C165" s="221"/>
      <c r="D165" s="221"/>
      <c r="E165" s="221"/>
      <c r="F165" s="221"/>
      <c r="G165" s="176" t="str">
        <f>IF(QALog[[#This Row],[Worksheet ]]="","",HYPERLINK("#'"&amp;QALog[[#This Row],[Worksheet ]]&amp;"'!"&amp;QALog[[#This Row],[Cell/Range]]&amp;"", "GoTo Cell"))</f>
        <v/>
      </c>
      <c r="H165" s="177"/>
      <c r="I165" s="221"/>
      <c r="J165" s="221"/>
      <c r="K165" s="221"/>
      <c r="L165" s="177"/>
      <c r="M165" s="221"/>
      <c r="N165" s="11"/>
      <c r="O165" s="221"/>
    </row>
    <row r="166" spans="2:15" ht="15.75" outlineLevel="1" x14ac:dyDescent="0.25">
      <c r="B166" s="175" t="str">
        <f>QALog[[#This Row],[QA analyst]]&amp;":"&amp;QALog[[#This Row],[QA analysts reference]]</f>
        <v>:</v>
      </c>
      <c r="C166" s="221"/>
      <c r="D166" s="221"/>
      <c r="E166" s="221"/>
      <c r="F166" s="221"/>
      <c r="G166" s="176" t="str">
        <f>IF(QALog[[#This Row],[Worksheet ]]="","",HYPERLINK("#'"&amp;QALog[[#This Row],[Worksheet ]]&amp;"'!"&amp;QALog[[#This Row],[Cell/Range]]&amp;"", "GoTo Cell"))</f>
        <v/>
      </c>
      <c r="H166" s="177"/>
      <c r="I166" s="221"/>
      <c r="J166" s="221"/>
      <c r="K166" s="221"/>
      <c r="L166" s="177"/>
      <c r="M166" s="221"/>
      <c r="N166" s="11"/>
      <c r="O166" s="221"/>
    </row>
    <row r="167" spans="2:15" ht="15.75" outlineLevel="1" x14ac:dyDescent="0.25">
      <c r="B167" s="175" t="str">
        <f>QALog[[#This Row],[QA analyst]]&amp;":"&amp;QALog[[#This Row],[QA analysts reference]]</f>
        <v>:</v>
      </c>
      <c r="C167" s="221"/>
      <c r="D167" s="221"/>
      <c r="E167" s="221"/>
      <c r="F167" s="221"/>
      <c r="G167" s="176" t="str">
        <f>IF(QALog[[#This Row],[Worksheet ]]="","",HYPERLINK("#'"&amp;QALog[[#This Row],[Worksheet ]]&amp;"'!"&amp;QALog[[#This Row],[Cell/Range]]&amp;"", "GoTo Cell"))</f>
        <v/>
      </c>
      <c r="H167" s="177"/>
      <c r="I167" s="221"/>
      <c r="J167" s="221"/>
      <c r="K167" s="221"/>
      <c r="L167" s="177"/>
      <c r="M167" s="221"/>
      <c r="N167" s="11"/>
      <c r="O167" s="221"/>
    </row>
    <row r="168" spans="2:15" ht="15.75" outlineLevel="1" x14ac:dyDescent="0.25">
      <c r="B168" s="175" t="str">
        <f>QALog[[#This Row],[QA analyst]]&amp;":"&amp;QALog[[#This Row],[QA analysts reference]]</f>
        <v>:</v>
      </c>
      <c r="C168" s="221"/>
      <c r="D168" s="221"/>
      <c r="E168" s="221"/>
      <c r="F168" s="221"/>
      <c r="G168" s="176" t="str">
        <f>IF(QALog[[#This Row],[Worksheet ]]="","",HYPERLINK("#'"&amp;QALog[[#This Row],[Worksheet ]]&amp;"'!"&amp;QALog[[#This Row],[Cell/Range]]&amp;"", "GoTo Cell"))</f>
        <v/>
      </c>
      <c r="H168" s="177"/>
      <c r="I168" s="221"/>
      <c r="J168" s="221"/>
      <c r="K168" s="221"/>
      <c r="L168" s="177"/>
      <c r="M168" s="221"/>
      <c r="N168" s="11"/>
      <c r="O168" s="221"/>
    </row>
    <row r="169" spans="2:15" ht="15.75" outlineLevel="1" x14ac:dyDescent="0.25">
      <c r="B169" s="175" t="str">
        <f>QALog[[#This Row],[QA analyst]]&amp;":"&amp;QALog[[#This Row],[QA analysts reference]]</f>
        <v>:</v>
      </c>
      <c r="C169" s="221"/>
      <c r="D169" s="221"/>
      <c r="E169" s="221"/>
      <c r="F169" s="221"/>
      <c r="G169" s="176" t="str">
        <f>IF(QALog[[#This Row],[Worksheet ]]="","",HYPERLINK("#'"&amp;QALog[[#This Row],[Worksheet ]]&amp;"'!"&amp;QALog[[#This Row],[Cell/Range]]&amp;"", "GoTo Cell"))</f>
        <v/>
      </c>
      <c r="H169" s="177"/>
      <c r="I169" s="221"/>
      <c r="J169" s="221"/>
      <c r="K169" s="221"/>
      <c r="L169" s="177"/>
      <c r="M169" s="221"/>
      <c r="N169" s="11"/>
      <c r="O169" s="221"/>
    </row>
    <row r="170" spans="2:15" ht="15.75" outlineLevel="1" x14ac:dyDescent="0.25">
      <c r="B170" s="175" t="str">
        <f>QALog[[#This Row],[QA analyst]]&amp;":"&amp;QALog[[#This Row],[QA analysts reference]]</f>
        <v>:</v>
      </c>
      <c r="C170" s="221"/>
      <c r="D170" s="221"/>
      <c r="E170" s="221"/>
      <c r="F170" s="221"/>
      <c r="G170" s="176" t="str">
        <f>IF(QALog[[#This Row],[Worksheet ]]="","",HYPERLINK("#'"&amp;QALog[[#This Row],[Worksheet ]]&amp;"'!"&amp;QALog[[#This Row],[Cell/Range]]&amp;"", "GoTo Cell"))</f>
        <v/>
      </c>
      <c r="H170" s="177"/>
      <c r="I170" s="221"/>
      <c r="J170" s="221"/>
      <c r="K170" s="221"/>
      <c r="L170" s="177"/>
      <c r="M170" s="221"/>
      <c r="N170" s="11"/>
      <c r="O170" s="221"/>
    </row>
    <row r="171" spans="2:15" ht="15.75" outlineLevel="1" x14ac:dyDescent="0.25">
      <c r="B171" s="175" t="str">
        <f>QALog[[#This Row],[QA analyst]]&amp;":"&amp;QALog[[#This Row],[QA analysts reference]]</f>
        <v>:</v>
      </c>
      <c r="C171" s="221"/>
      <c r="D171" s="221"/>
      <c r="E171" s="221"/>
      <c r="F171" s="221"/>
      <c r="G171" s="176" t="str">
        <f>IF(QALog[[#This Row],[Worksheet ]]="","",HYPERLINK("#'"&amp;QALog[[#This Row],[Worksheet ]]&amp;"'!"&amp;QALog[[#This Row],[Cell/Range]]&amp;"", "GoTo Cell"))</f>
        <v/>
      </c>
      <c r="H171" s="177"/>
      <c r="I171" s="221"/>
      <c r="J171" s="221"/>
      <c r="K171" s="221"/>
      <c r="L171" s="177"/>
      <c r="M171" s="221"/>
      <c r="N171" s="11"/>
      <c r="O171" s="221"/>
    </row>
    <row r="172" spans="2:15" ht="15.75" outlineLevel="1" x14ac:dyDescent="0.25">
      <c r="B172" s="175" t="str">
        <f>QALog[[#This Row],[QA analyst]]&amp;":"&amp;QALog[[#This Row],[QA analysts reference]]</f>
        <v>:</v>
      </c>
      <c r="C172" s="221"/>
      <c r="D172" s="221"/>
      <c r="E172" s="221"/>
      <c r="F172" s="221"/>
      <c r="G172" s="176" t="str">
        <f>IF(QALog[[#This Row],[Worksheet ]]="","",HYPERLINK("#'"&amp;QALog[[#This Row],[Worksheet ]]&amp;"'!"&amp;QALog[[#This Row],[Cell/Range]]&amp;"", "GoTo Cell"))</f>
        <v/>
      </c>
      <c r="H172" s="177"/>
      <c r="I172" s="221"/>
      <c r="J172" s="221"/>
      <c r="K172" s="221"/>
      <c r="L172" s="177"/>
      <c r="M172" s="221"/>
      <c r="N172" s="11"/>
      <c r="O172" s="221"/>
    </row>
    <row r="173" spans="2:15" ht="15.75" outlineLevel="1" x14ac:dyDescent="0.25">
      <c r="B173" s="175" t="str">
        <f>QALog[[#This Row],[QA analyst]]&amp;":"&amp;QALog[[#This Row],[QA analysts reference]]</f>
        <v>:</v>
      </c>
      <c r="C173" s="221"/>
      <c r="D173" s="221"/>
      <c r="E173" s="221"/>
      <c r="F173" s="221"/>
      <c r="G173" s="176" t="str">
        <f>IF(QALog[[#This Row],[Worksheet ]]="","",HYPERLINK("#'"&amp;QALog[[#This Row],[Worksheet ]]&amp;"'!"&amp;QALog[[#This Row],[Cell/Range]]&amp;"", "GoTo Cell"))</f>
        <v/>
      </c>
      <c r="H173" s="177"/>
      <c r="I173" s="221"/>
      <c r="J173" s="221"/>
      <c r="K173" s="221"/>
      <c r="L173" s="177"/>
      <c r="M173" s="221"/>
      <c r="N173" s="11"/>
      <c r="O173" s="221"/>
    </row>
    <row r="174" spans="2:15" ht="15.75" outlineLevel="1" x14ac:dyDescent="0.25">
      <c r="B174" s="175" t="str">
        <f>QALog[[#This Row],[QA analyst]]&amp;":"&amp;QALog[[#This Row],[QA analysts reference]]</f>
        <v>:</v>
      </c>
      <c r="C174" s="221"/>
      <c r="D174" s="221"/>
      <c r="E174" s="221"/>
      <c r="F174" s="221"/>
      <c r="G174" s="176" t="str">
        <f>IF(QALog[[#This Row],[Worksheet ]]="","",HYPERLINK("#'"&amp;QALog[[#This Row],[Worksheet ]]&amp;"'!"&amp;QALog[[#This Row],[Cell/Range]]&amp;"", "GoTo Cell"))</f>
        <v/>
      </c>
      <c r="H174" s="177"/>
      <c r="I174" s="221"/>
      <c r="J174" s="221"/>
      <c r="K174" s="221"/>
      <c r="L174" s="177"/>
      <c r="M174" s="221"/>
      <c r="N174" s="11"/>
      <c r="O174" s="221"/>
    </row>
    <row r="175" spans="2:15" ht="15.75" outlineLevel="1" x14ac:dyDescent="0.25">
      <c r="B175" s="175" t="str">
        <f>QALog[[#This Row],[QA analyst]]&amp;":"&amp;QALog[[#This Row],[QA analysts reference]]</f>
        <v>:</v>
      </c>
      <c r="C175" s="221"/>
      <c r="D175" s="221"/>
      <c r="E175" s="221"/>
      <c r="F175" s="221"/>
      <c r="G175" s="176" t="str">
        <f>IF(QALog[[#This Row],[Worksheet ]]="","",HYPERLINK("#'"&amp;QALog[[#This Row],[Worksheet ]]&amp;"'!"&amp;QALog[[#This Row],[Cell/Range]]&amp;"", "GoTo Cell"))</f>
        <v/>
      </c>
      <c r="H175" s="177"/>
      <c r="I175" s="221"/>
      <c r="J175" s="221"/>
      <c r="K175" s="221"/>
      <c r="L175" s="177"/>
      <c r="M175" s="221"/>
      <c r="N175" s="11"/>
      <c r="O175" s="221"/>
    </row>
    <row r="176" spans="2:15" ht="15.75" outlineLevel="1" x14ac:dyDescent="0.25">
      <c r="B176" s="175" t="str">
        <f>QALog[[#This Row],[QA analyst]]&amp;":"&amp;QALog[[#This Row],[QA analysts reference]]</f>
        <v>:</v>
      </c>
      <c r="C176" s="221"/>
      <c r="D176" s="221"/>
      <c r="E176" s="221"/>
      <c r="F176" s="221"/>
      <c r="G176" s="176" t="str">
        <f>IF(QALog[[#This Row],[Worksheet ]]="","",HYPERLINK("#'"&amp;QALog[[#This Row],[Worksheet ]]&amp;"'!"&amp;QALog[[#This Row],[Cell/Range]]&amp;"", "GoTo Cell"))</f>
        <v/>
      </c>
      <c r="H176" s="177"/>
      <c r="I176" s="221"/>
      <c r="J176" s="221"/>
      <c r="K176" s="221"/>
      <c r="L176" s="177"/>
      <c r="M176" s="221"/>
      <c r="N176" s="11"/>
      <c r="O176" s="221"/>
    </row>
    <row r="177" spans="2:15" ht="15.75" outlineLevel="1" x14ac:dyDescent="0.25">
      <c r="B177" s="175" t="str">
        <f>QALog[[#This Row],[QA analyst]]&amp;":"&amp;QALog[[#This Row],[QA analysts reference]]</f>
        <v>:</v>
      </c>
      <c r="C177" s="221"/>
      <c r="D177" s="221"/>
      <c r="E177" s="221"/>
      <c r="F177" s="221"/>
      <c r="G177" s="176" t="str">
        <f>IF(QALog[[#This Row],[Worksheet ]]="","",HYPERLINK("#'"&amp;QALog[[#This Row],[Worksheet ]]&amp;"'!"&amp;QALog[[#This Row],[Cell/Range]]&amp;"", "GoTo Cell"))</f>
        <v/>
      </c>
      <c r="H177" s="177"/>
      <c r="I177" s="221"/>
      <c r="J177" s="221"/>
      <c r="K177" s="221"/>
      <c r="L177" s="177"/>
      <c r="M177" s="221"/>
      <c r="N177" s="11"/>
      <c r="O177" s="221"/>
    </row>
    <row r="178" spans="2:15" ht="15.75" outlineLevel="1" x14ac:dyDescent="0.25">
      <c r="B178" s="175" t="str">
        <f>QALog[[#This Row],[QA analyst]]&amp;":"&amp;QALog[[#This Row],[QA analysts reference]]</f>
        <v>:</v>
      </c>
      <c r="C178" s="221"/>
      <c r="D178" s="221"/>
      <c r="E178" s="221"/>
      <c r="F178" s="221"/>
      <c r="G178" s="176" t="str">
        <f>IF(QALog[[#This Row],[Worksheet ]]="","",HYPERLINK("#'"&amp;QALog[[#This Row],[Worksheet ]]&amp;"'!"&amp;QALog[[#This Row],[Cell/Range]]&amp;"", "GoTo Cell"))</f>
        <v/>
      </c>
      <c r="H178" s="177"/>
      <c r="I178" s="221"/>
      <c r="J178" s="221"/>
      <c r="K178" s="221"/>
      <c r="L178" s="177"/>
      <c r="M178" s="221"/>
      <c r="N178" s="11"/>
      <c r="O178" s="221"/>
    </row>
    <row r="179" spans="2:15" ht="15.75" outlineLevel="1" x14ac:dyDescent="0.25">
      <c r="B179" s="175" t="str">
        <f>QALog[[#This Row],[QA analyst]]&amp;":"&amp;QALog[[#This Row],[QA analysts reference]]</f>
        <v>:</v>
      </c>
      <c r="C179" s="221"/>
      <c r="D179" s="221"/>
      <c r="E179" s="221"/>
      <c r="F179" s="221"/>
      <c r="G179" s="176" t="str">
        <f>IF(QALog[[#This Row],[Worksheet ]]="","",HYPERLINK("#'"&amp;QALog[[#This Row],[Worksheet ]]&amp;"'!"&amp;QALog[[#This Row],[Cell/Range]]&amp;"", "GoTo Cell"))</f>
        <v/>
      </c>
      <c r="H179" s="177"/>
      <c r="I179" s="221"/>
      <c r="J179" s="221"/>
      <c r="K179" s="221"/>
      <c r="L179" s="177"/>
      <c r="M179" s="221"/>
      <c r="N179" s="11"/>
      <c r="O179" s="221"/>
    </row>
    <row r="180" spans="2:15" ht="15.75" outlineLevel="1" x14ac:dyDescent="0.25">
      <c r="B180" s="175" t="str">
        <f>QALog[[#This Row],[QA analyst]]&amp;":"&amp;QALog[[#This Row],[QA analysts reference]]</f>
        <v>:</v>
      </c>
      <c r="C180" s="221"/>
      <c r="D180" s="221"/>
      <c r="E180" s="221"/>
      <c r="F180" s="221"/>
      <c r="G180" s="176" t="str">
        <f>IF(QALog[[#This Row],[Worksheet ]]="","",HYPERLINK("#'"&amp;QALog[[#This Row],[Worksheet ]]&amp;"'!"&amp;QALog[[#This Row],[Cell/Range]]&amp;"", "GoTo Cell"))</f>
        <v/>
      </c>
      <c r="H180" s="177"/>
      <c r="I180" s="221"/>
      <c r="J180" s="221"/>
      <c r="K180" s="221"/>
      <c r="L180" s="177"/>
      <c r="M180" s="221"/>
      <c r="N180" s="11"/>
      <c r="O180" s="221"/>
    </row>
    <row r="181" spans="2:15" ht="15.75" outlineLevel="1" x14ac:dyDescent="0.25">
      <c r="B181" s="175" t="str">
        <f>QALog[[#This Row],[QA analyst]]&amp;":"&amp;QALog[[#This Row],[QA analysts reference]]</f>
        <v>:</v>
      </c>
      <c r="C181" s="221"/>
      <c r="D181" s="221"/>
      <c r="E181" s="221"/>
      <c r="F181" s="221"/>
      <c r="G181" s="176" t="str">
        <f>IF(QALog[[#This Row],[Worksheet ]]="","",HYPERLINK("#'"&amp;QALog[[#This Row],[Worksheet ]]&amp;"'!"&amp;QALog[[#This Row],[Cell/Range]]&amp;"", "GoTo Cell"))</f>
        <v/>
      </c>
      <c r="H181" s="177"/>
      <c r="I181" s="221"/>
      <c r="J181" s="221"/>
      <c r="K181" s="221"/>
      <c r="L181" s="177"/>
      <c r="M181" s="221"/>
      <c r="N181" s="11"/>
      <c r="O181" s="221"/>
    </row>
    <row r="182" spans="2:15" ht="15.75" outlineLevel="1" x14ac:dyDescent="0.25">
      <c r="B182" s="175" t="str">
        <f>QALog[[#This Row],[QA analyst]]&amp;":"&amp;QALog[[#This Row],[QA analysts reference]]</f>
        <v>:</v>
      </c>
      <c r="C182" s="221"/>
      <c r="D182" s="221"/>
      <c r="E182" s="221"/>
      <c r="F182" s="221"/>
      <c r="G182" s="176" t="str">
        <f>IF(QALog[[#This Row],[Worksheet ]]="","",HYPERLINK("#'"&amp;QALog[[#This Row],[Worksheet ]]&amp;"'!"&amp;QALog[[#This Row],[Cell/Range]]&amp;"", "GoTo Cell"))</f>
        <v/>
      </c>
      <c r="H182" s="177"/>
      <c r="I182" s="221"/>
      <c r="J182" s="221"/>
      <c r="K182" s="221"/>
      <c r="L182" s="177"/>
      <c r="M182" s="221"/>
      <c r="N182" s="11"/>
      <c r="O182" s="221"/>
    </row>
    <row r="183" spans="2:15" ht="15.75" outlineLevel="1" x14ac:dyDescent="0.25">
      <c r="B183" s="175" t="str">
        <f>QALog[[#This Row],[QA analyst]]&amp;":"&amp;QALog[[#This Row],[QA analysts reference]]</f>
        <v>:</v>
      </c>
      <c r="C183" s="221"/>
      <c r="D183" s="221"/>
      <c r="E183" s="221"/>
      <c r="F183" s="221"/>
      <c r="G183" s="176" t="str">
        <f>IF(QALog[[#This Row],[Worksheet ]]="","",HYPERLINK("#'"&amp;QALog[[#This Row],[Worksheet ]]&amp;"'!"&amp;QALog[[#This Row],[Cell/Range]]&amp;"", "GoTo Cell"))</f>
        <v/>
      </c>
      <c r="H183" s="177"/>
      <c r="I183" s="221"/>
      <c r="J183" s="221"/>
      <c r="K183" s="221"/>
      <c r="L183" s="177"/>
      <c r="M183" s="221"/>
      <c r="N183" s="11"/>
      <c r="O183" s="221"/>
    </row>
    <row r="184" spans="2:15" ht="15.75" outlineLevel="1" x14ac:dyDescent="0.25">
      <c r="B184" s="175" t="str">
        <f>QALog[[#This Row],[QA analyst]]&amp;":"&amp;QALog[[#This Row],[QA analysts reference]]</f>
        <v>:</v>
      </c>
      <c r="C184" s="221"/>
      <c r="D184" s="221"/>
      <c r="E184" s="221"/>
      <c r="F184" s="221"/>
      <c r="G184" s="176" t="str">
        <f>IF(QALog[[#This Row],[Worksheet ]]="","",HYPERLINK("#'"&amp;QALog[[#This Row],[Worksheet ]]&amp;"'!"&amp;QALog[[#This Row],[Cell/Range]]&amp;"", "GoTo Cell"))</f>
        <v/>
      </c>
      <c r="H184" s="177"/>
      <c r="I184" s="221"/>
      <c r="J184" s="221"/>
      <c r="K184" s="221"/>
      <c r="L184" s="177"/>
      <c r="M184" s="221"/>
      <c r="N184" s="11"/>
      <c r="O184" s="221"/>
    </row>
    <row r="185" spans="2:15" ht="15.75" outlineLevel="1" x14ac:dyDescent="0.25">
      <c r="B185" s="175" t="str">
        <f>QALog[[#This Row],[QA analyst]]&amp;":"&amp;QALog[[#This Row],[QA analysts reference]]</f>
        <v>:</v>
      </c>
      <c r="C185" s="221"/>
      <c r="D185" s="221"/>
      <c r="E185" s="221"/>
      <c r="F185" s="221"/>
      <c r="G185" s="176" t="str">
        <f>IF(QALog[[#This Row],[Worksheet ]]="","",HYPERLINK("#'"&amp;QALog[[#This Row],[Worksheet ]]&amp;"'!"&amp;QALog[[#This Row],[Cell/Range]]&amp;"", "GoTo Cell"))</f>
        <v/>
      </c>
      <c r="H185" s="177"/>
      <c r="I185" s="221"/>
      <c r="J185" s="221"/>
      <c r="K185" s="221"/>
      <c r="L185" s="177"/>
      <c r="M185" s="221"/>
      <c r="N185" s="11"/>
      <c r="O185" s="221"/>
    </row>
    <row r="186" spans="2:15" ht="15.75" outlineLevel="1" x14ac:dyDescent="0.25">
      <c r="B186" s="175" t="str">
        <f>QALog[[#This Row],[QA analyst]]&amp;":"&amp;QALog[[#This Row],[QA analysts reference]]</f>
        <v>:</v>
      </c>
      <c r="C186" s="221"/>
      <c r="D186" s="221"/>
      <c r="E186" s="221"/>
      <c r="F186" s="221"/>
      <c r="G186" s="176" t="str">
        <f>IF(QALog[[#This Row],[Worksheet ]]="","",HYPERLINK("#'"&amp;QALog[[#This Row],[Worksheet ]]&amp;"'!"&amp;QALog[[#This Row],[Cell/Range]]&amp;"", "GoTo Cell"))</f>
        <v/>
      </c>
      <c r="H186" s="177"/>
      <c r="I186" s="221"/>
      <c r="J186" s="221"/>
      <c r="K186" s="221"/>
      <c r="L186" s="177"/>
      <c r="M186" s="221"/>
      <c r="N186" s="11"/>
      <c r="O186" s="221"/>
    </row>
  </sheetData>
  <dataConsolidate/>
  <mergeCells count="1">
    <mergeCell ref="I2:M2"/>
  </mergeCells>
  <conditionalFormatting sqref="B22:O186">
    <cfRule type="expression" dxfId="24" priority="1">
      <formula>(UPPER(LEFT(SUBSTITUTE($K22,"#",""),5))="FIXCH")</formula>
    </cfRule>
    <cfRule type="expression" dxfId="23" priority="2">
      <formula>(UPPER(SUBSTITUTE($K22,"#",""))="OK")</formula>
    </cfRule>
  </conditionalFormatting>
  <pageMargins left="0.25" right="0.25" top="0.75" bottom="0.75" header="0.3" footer="0.3"/>
  <pageSetup paperSize="9" scale="16" orientation="portrait" r:id="rId1"/>
  <drawing r:id="rId2"/>
  <legacy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8">
    <tabColor rgb="FF9BBB59"/>
  </sheetPr>
  <dimension ref="A1:H56"/>
  <sheetViews>
    <sheetView workbookViewId="0"/>
  </sheetViews>
  <sheetFormatPr defaultRowHeight="15" x14ac:dyDescent="0.25"/>
  <cols>
    <col min="1" max="1" width="9.140625" style="20"/>
    <col min="2" max="2" width="28.140625" style="20" customWidth="1"/>
    <col min="3" max="3" width="39.140625" style="20" customWidth="1"/>
    <col min="4" max="4" width="37.5703125" style="20" customWidth="1"/>
    <col min="5" max="5" width="30.5703125" style="20" customWidth="1"/>
    <col min="6" max="6" width="1.28515625" style="20" customWidth="1"/>
    <col min="7" max="7" width="0.42578125" style="20" customWidth="1"/>
    <col min="8" max="8" width="9.140625" style="20"/>
  </cols>
  <sheetData>
    <row r="1" spans="1:8" ht="50.25" customHeight="1" x14ac:dyDescent="0.25">
      <c r="A1" s="33"/>
      <c r="B1" s="34" t="s">
        <v>168</v>
      </c>
      <c r="C1" s="320" t="s">
        <v>169</v>
      </c>
      <c r="D1" s="320"/>
      <c r="E1" s="320"/>
      <c r="F1" s="320"/>
      <c r="G1" s="35"/>
      <c r="H1" s="33"/>
    </row>
    <row r="2" spans="1:8" x14ac:dyDescent="0.25">
      <c r="A2" s="33"/>
      <c r="B2" s="36"/>
      <c r="C2" s="36"/>
      <c r="D2" s="36"/>
      <c r="E2" s="36"/>
      <c r="F2" s="36"/>
      <c r="G2" s="36"/>
      <c r="H2" s="33"/>
    </row>
    <row r="3" spans="1:8" x14ac:dyDescent="0.25">
      <c r="A3" s="33"/>
      <c r="B3" s="36"/>
      <c r="C3" s="36"/>
      <c r="D3" s="36"/>
      <c r="E3" s="36"/>
      <c r="F3" s="36"/>
      <c r="G3" s="36"/>
      <c r="H3" s="33"/>
    </row>
    <row r="4" spans="1:8" x14ac:dyDescent="0.25">
      <c r="A4" s="33"/>
      <c r="B4" s="37" t="s">
        <v>170</v>
      </c>
      <c r="C4" s="36"/>
      <c r="D4" s="36"/>
      <c r="E4" s="36"/>
      <c r="F4" s="36"/>
      <c r="G4" s="36"/>
      <c r="H4" s="33"/>
    </row>
    <row r="5" spans="1:8" x14ac:dyDescent="0.25">
      <c r="A5" s="33"/>
      <c r="B5" s="36" t="s">
        <v>171</v>
      </c>
      <c r="C5" s="38" t="s">
        <v>172</v>
      </c>
      <c r="D5" s="36"/>
      <c r="E5" s="36"/>
      <c r="F5" s="36"/>
      <c r="G5" s="36"/>
      <c r="H5" s="33"/>
    </row>
    <row r="6" spans="1:8" x14ac:dyDescent="0.25">
      <c r="A6" s="33"/>
      <c r="B6" s="36" t="s">
        <v>173</v>
      </c>
      <c r="C6" s="38"/>
      <c r="D6" s="36"/>
      <c r="E6" s="36"/>
      <c r="F6" s="36"/>
      <c r="G6" s="36"/>
      <c r="H6" s="33"/>
    </row>
    <row r="7" spans="1:8" x14ac:dyDescent="0.25">
      <c r="A7" s="33"/>
      <c r="B7" s="36" t="s">
        <v>174</v>
      </c>
      <c r="C7" s="38" t="s">
        <v>175</v>
      </c>
      <c r="D7" s="36"/>
      <c r="E7" s="36"/>
      <c r="F7" s="36"/>
      <c r="G7" s="36"/>
      <c r="H7" s="33"/>
    </row>
    <row r="8" spans="1:8" ht="45" x14ac:dyDescent="0.25">
      <c r="A8" s="33"/>
      <c r="B8" s="36" t="s">
        <v>176</v>
      </c>
      <c r="C8" s="38" t="s">
        <v>177</v>
      </c>
      <c r="D8" s="36"/>
      <c r="E8" s="36"/>
      <c r="F8" s="36"/>
      <c r="G8" s="36"/>
      <c r="H8" s="33"/>
    </row>
    <row r="9" spans="1:8" ht="30" x14ac:dyDescent="0.25">
      <c r="A9" s="33"/>
      <c r="B9" s="39" t="s">
        <v>178</v>
      </c>
      <c r="C9" s="38" t="s">
        <v>179</v>
      </c>
      <c r="D9" s="36"/>
      <c r="E9" s="36"/>
      <c r="F9" s="36"/>
      <c r="G9" s="36"/>
      <c r="H9" s="33"/>
    </row>
    <row r="10" spans="1:8" x14ac:dyDescent="0.25">
      <c r="A10" s="33"/>
      <c r="B10" s="36"/>
      <c r="C10" s="36"/>
      <c r="D10" s="36"/>
      <c r="E10" s="36"/>
      <c r="F10" s="36"/>
      <c r="G10" s="36"/>
      <c r="H10" s="33"/>
    </row>
    <row r="11" spans="1:8" x14ac:dyDescent="0.25">
      <c r="A11" s="33"/>
      <c r="B11" s="37" t="s">
        <v>180</v>
      </c>
      <c r="C11" s="36"/>
      <c r="D11" s="36"/>
      <c r="E11" s="36"/>
      <c r="F11" s="36"/>
      <c r="G11" s="36"/>
      <c r="H11" s="33"/>
    </row>
    <row r="12" spans="1:8" x14ac:dyDescent="0.25">
      <c r="A12" s="33"/>
      <c r="B12" s="36" t="s">
        <v>181</v>
      </c>
      <c r="C12" s="36" t="s">
        <v>182</v>
      </c>
      <c r="D12" s="36" t="s">
        <v>183</v>
      </c>
      <c r="E12" s="36" t="s">
        <v>184</v>
      </c>
      <c r="F12" s="36"/>
      <c r="G12" s="36"/>
      <c r="H12" s="33"/>
    </row>
    <row r="13" spans="1:8" ht="30" x14ac:dyDescent="0.25">
      <c r="A13" s="33"/>
      <c r="B13" s="40" t="s">
        <v>185</v>
      </c>
      <c r="C13" s="40" t="s">
        <v>186</v>
      </c>
      <c r="D13" s="40" t="s">
        <v>187</v>
      </c>
      <c r="E13" s="41"/>
      <c r="F13" s="36"/>
      <c r="G13" s="36"/>
      <c r="H13" s="33"/>
    </row>
    <row r="14" spans="1:8" ht="30" x14ac:dyDescent="0.25">
      <c r="A14" s="33"/>
      <c r="B14" s="40" t="s">
        <v>188</v>
      </c>
      <c r="C14" s="40" t="s">
        <v>189</v>
      </c>
      <c r="D14" s="40"/>
      <c r="E14" s="41" t="s">
        <v>190</v>
      </c>
      <c r="F14" s="36"/>
      <c r="G14" s="36"/>
      <c r="H14" s="33"/>
    </row>
    <row r="15" spans="1:8" x14ac:dyDescent="0.25">
      <c r="A15" s="33"/>
      <c r="B15" s="36"/>
      <c r="C15" s="36"/>
      <c r="D15" s="36"/>
      <c r="E15" s="36"/>
      <c r="F15" s="36"/>
      <c r="G15" s="36"/>
      <c r="H15" s="33"/>
    </row>
    <row r="16" spans="1:8" x14ac:dyDescent="0.25">
      <c r="A16" s="33"/>
      <c r="B16" s="37" t="s">
        <v>191</v>
      </c>
      <c r="C16" s="36"/>
      <c r="D16" s="36"/>
      <c r="E16" s="36"/>
      <c r="F16" s="36"/>
      <c r="G16" s="36"/>
      <c r="H16" s="33"/>
    </row>
    <row r="17" spans="1:8" x14ac:dyDescent="0.25">
      <c r="A17" s="33"/>
      <c r="B17" s="36" t="s">
        <v>192</v>
      </c>
      <c r="C17" s="36" t="s">
        <v>193</v>
      </c>
      <c r="D17" s="36" t="s">
        <v>194</v>
      </c>
      <c r="E17" s="36" t="s">
        <v>195</v>
      </c>
      <c r="F17" s="36"/>
      <c r="G17" s="36"/>
      <c r="H17" s="33"/>
    </row>
    <row r="18" spans="1:8" ht="30" x14ac:dyDescent="0.25">
      <c r="A18" s="33"/>
      <c r="B18" s="40" t="s">
        <v>196</v>
      </c>
      <c r="C18" s="40" t="s">
        <v>197</v>
      </c>
      <c r="D18" s="40" t="s">
        <v>198</v>
      </c>
      <c r="E18" s="40" t="s">
        <v>199</v>
      </c>
      <c r="F18" s="36"/>
      <c r="G18" s="36"/>
      <c r="H18" s="33"/>
    </row>
    <row r="19" spans="1:8" x14ac:dyDescent="0.25">
      <c r="A19" s="33"/>
      <c r="B19" s="36"/>
      <c r="C19" s="36"/>
      <c r="D19" s="36"/>
      <c r="E19" s="36"/>
      <c r="F19" s="36"/>
      <c r="G19" s="36"/>
      <c r="H19" s="33"/>
    </row>
    <row r="20" spans="1:8" x14ac:dyDescent="0.25">
      <c r="A20" s="33"/>
      <c r="B20" s="37" t="s">
        <v>200</v>
      </c>
      <c r="C20" s="36"/>
      <c r="D20" s="36"/>
      <c r="E20" s="36"/>
      <c r="F20" s="36"/>
      <c r="G20" s="36"/>
      <c r="H20" s="33"/>
    </row>
    <row r="21" spans="1:8" x14ac:dyDescent="0.25">
      <c r="A21" s="33"/>
      <c r="B21" s="36" t="s">
        <v>201</v>
      </c>
      <c r="C21" s="38" t="s">
        <v>202</v>
      </c>
      <c r="D21" s="36"/>
      <c r="E21" s="36"/>
      <c r="F21" s="36"/>
      <c r="G21" s="36"/>
      <c r="H21" s="33"/>
    </row>
    <row r="22" spans="1:8" x14ac:dyDescent="0.25">
      <c r="A22" s="33"/>
      <c r="B22" s="36" t="s">
        <v>203</v>
      </c>
      <c r="C22" s="38" t="s">
        <v>204</v>
      </c>
      <c r="D22" s="36"/>
      <c r="E22" s="36"/>
      <c r="F22" s="36"/>
      <c r="G22" s="36"/>
      <c r="H22" s="33"/>
    </row>
    <row r="23" spans="1:8" x14ac:dyDescent="0.25">
      <c r="A23" s="33"/>
      <c r="B23" s="36" t="s">
        <v>205</v>
      </c>
      <c r="C23" s="38" t="s">
        <v>202</v>
      </c>
      <c r="D23" s="36"/>
      <c r="E23" s="36"/>
      <c r="F23" s="36"/>
      <c r="G23" s="36"/>
      <c r="H23" s="33"/>
    </row>
    <row r="24" spans="1:8" x14ac:dyDescent="0.25">
      <c r="A24" s="33"/>
      <c r="B24" s="36" t="s">
        <v>206</v>
      </c>
      <c r="C24" s="38" t="s">
        <v>207</v>
      </c>
      <c r="D24" s="36"/>
      <c r="E24" s="36"/>
      <c r="F24" s="36"/>
      <c r="G24" s="36"/>
      <c r="H24" s="33"/>
    </row>
    <row r="25" spans="1:8" x14ac:dyDescent="0.25">
      <c r="A25" s="33"/>
      <c r="B25" s="42"/>
      <c r="C25" s="42"/>
      <c r="D25" s="42"/>
      <c r="E25" s="43"/>
      <c r="F25" s="43"/>
      <c r="G25" s="43"/>
      <c r="H25" s="33"/>
    </row>
    <row r="26" spans="1:8" x14ac:dyDescent="0.25">
      <c r="A26" s="33"/>
      <c r="B26" s="42"/>
      <c r="C26" s="44" t="s">
        <v>208</v>
      </c>
      <c r="D26" s="44"/>
      <c r="E26" s="43"/>
      <c r="F26" s="43"/>
      <c r="G26" s="43"/>
      <c r="H26" s="33"/>
    </row>
    <row r="27" spans="1:8" x14ac:dyDescent="0.25">
      <c r="A27" s="33"/>
      <c r="B27" s="42"/>
      <c r="C27" s="42"/>
      <c r="D27" s="42"/>
      <c r="E27" s="43"/>
      <c r="F27" s="43"/>
      <c r="G27" s="43"/>
      <c r="H27" s="33"/>
    </row>
    <row r="28" spans="1:8" x14ac:dyDescent="0.25">
      <c r="A28" s="33"/>
      <c r="B28" s="42"/>
      <c r="C28" s="42"/>
      <c r="D28" s="42"/>
      <c r="E28" s="43"/>
      <c r="F28" s="43"/>
      <c r="G28" s="43"/>
      <c r="H28" s="33"/>
    </row>
    <row r="29" spans="1:8" x14ac:dyDescent="0.25">
      <c r="A29" s="33"/>
      <c r="B29" s="42"/>
      <c r="C29" s="42"/>
      <c r="D29" s="42"/>
      <c r="E29" s="43"/>
      <c r="F29" s="43"/>
      <c r="G29" s="43"/>
      <c r="H29" s="33"/>
    </row>
    <row r="30" spans="1:8" x14ac:dyDescent="0.25">
      <c r="A30" s="33"/>
      <c r="B30" s="42"/>
      <c r="C30" s="42"/>
      <c r="D30" s="42"/>
      <c r="E30" s="43"/>
      <c r="F30" s="43"/>
      <c r="G30" s="43"/>
      <c r="H30" s="33"/>
    </row>
    <row r="31" spans="1:8" x14ac:dyDescent="0.25">
      <c r="A31" s="33"/>
      <c r="B31" s="42"/>
      <c r="C31" s="42"/>
      <c r="D31" s="42"/>
      <c r="E31" s="43"/>
      <c r="F31" s="43"/>
      <c r="G31" s="43"/>
      <c r="H31" s="33"/>
    </row>
    <row r="32" spans="1:8" x14ac:dyDescent="0.25">
      <c r="A32" s="33"/>
      <c r="B32" s="42"/>
      <c r="C32" s="42"/>
      <c r="D32" s="42"/>
      <c r="E32" s="43"/>
      <c r="F32" s="43"/>
      <c r="G32" s="43"/>
      <c r="H32" s="33"/>
    </row>
    <row r="33" spans="1:8" x14ac:dyDescent="0.25">
      <c r="A33" s="33"/>
      <c r="B33" s="42"/>
      <c r="C33" s="42"/>
      <c r="D33" s="42"/>
      <c r="E33" s="43"/>
      <c r="F33" s="43"/>
      <c r="G33" s="43"/>
      <c r="H33" s="33"/>
    </row>
    <row r="34" spans="1:8" x14ac:dyDescent="0.25">
      <c r="A34" s="33"/>
      <c r="B34" s="42"/>
      <c r="C34" s="42"/>
      <c r="D34" s="42"/>
      <c r="E34" s="43"/>
      <c r="F34" s="43"/>
      <c r="G34" s="43"/>
      <c r="H34" s="33"/>
    </row>
    <row r="35" spans="1:8" x14ac:dyDescent="0.25">
      <c r="A35" s="33"/>
      <c r="B35" s="42"/>
      <c r="C35" s="42"/>
      <c r="D35" s="42"/>
      <c r="E35" s="43"/>
      <c r="F35" s="43"/>
      <c r="G35" s="43"/>
      <c r="H35" s="33"/>
    </row>
    <row r="36" spans="1:8" x14ac:dyDescent="0.25">
      <c r="A36" s="33"/>
      <c r="B36" s="42"/>
      <c r="C36" s="42"/>
      <c r="D36" s="42"/>
      <c r="E36" s="43"/>
      <c r="F36" s="43"/>
      <c r="G36" s="43"/>
      <c r="H36" s="33"/>
    </row>
    <row r="37" spans="1:8" x14ac:dyDescent="0.25">
      <c r="A37" s="33"/>
      <c r="B37" s="42"/>
      <c r="C37" s="42"/>
      <c r="D37" s="42"/>
      <c r="E37" s="43"/>
      <c r="F37" s="43"/>
      <c r="G37" s="43"/>
      <c r="H37" s="33"/>
    </row>
    <row r="38" spans="1:8" x14ac:dyDescent="0.25">
      <c r="A38" s="33"/>
      <c r="B38" s="42"/>
      <c r="C38" s="42"/>
      <c r="D38" s="42"/>
      <c r="E38" s="43"/>
      <c r="F38" s="43"/>
      <c r="G38" s="43"/>
      <c r="H38" s="33"/>
    </row>
    <row r="39" spans="1:8" x14ac:dyDescent="0.25">
      <c r="A39" s="33"/>
      <c r="B39" s="42"/>
      <c r="C39" s="42"/>
      <c r="D39" s="42"/>
      <c r="E39" s="43"/>
      <c r="F39" s="43"/>
      <c r="G39" s="43"/>
      <c r="H39" s="33"/>
    </row>
    <row r="40" spans="1:8" x14ac:dyDescent="0.25">
      <c r="A40" s="33"/>
      <c r="B40" s="42"/>
      <c r="C40" s="45"/>
      <c r="D40" s="45"/>
      <c r="E40" s="43"/>
      <c r="F40" s="43"/>
      <c r="G40" s="43"/>
      <c r="H40" s="33"/>
    </row>
    <row r="41" spans="1:8" s="33" customFormat="1" x14ac:dyDescent="0.25"/>
    <row r="42" spans="1:8" x14ac:dyDescent="0.25">
      <c r="A42" s="33"/>
      <c r="B42" s="33"/>
      <c r="C42" s="33"/>
      <c r="D42" s="33"/>
      <c r="E42" s="33"/>
      <c r="F42" s="33"/>
      <c r="G42" s="33"/>
      <c r="H42" s="33"/>
    </row>
    <row r="45" spans="1:8" x14ac:dyDescent="0.25">
      <c r="D45" s="87" t="s">
        <v>209</v>
      </c>
    </row>
    <row r="46" spans="1:8" x14ac:dyDescent="0.25">
      <c r="C46" s="181" t="s">
        <v>210</v>
      </c>
      <c r="D46" s="110" t="s">
        <v>211</v>
      </c>
    </row>
    <row r="47" spans="1:8" x14ac:dyDescent="0.25">
      <c r="C47" s="183" t="s">
        <v>212</v>
      </c>
      <c r="D47" s="110" t="s">
        <v>213</v>
      </c>
    </row>
    <row r="48" spans="1:8" x14ac:dyDescent="0.25">
      <c r="C48" s="184" t="s">
        <v>214</v>
      </c>
      <c r="D48" s="110" t="s">
        <v>215</v>
      </c>
    </row>
    <row r="49" spans="3:4" x14ac:dyDescent="0.25">
      <c r="C49" s="185" t="s">
        <v>216</v>
      </c>
      <c r="D49" s="110" t="s">
        <v>217</v>
      </c>
    </row>
    <row r="50" spans="3:4" x14ac:dyDescent="0.25">
      <c r="C50" s="186" t="s">
        <v>218</v>
      </c>
      <c r="D50" s="110" t="s">
        <v>219</v>
      </c>
    </row>
    <row r="51" spans="3:4" x14ac:dyDescent="0.25">
      <c r="C51" s="187" t="s">
        <v>220</v>
      </c>
      <c r="D51" s="110" t="s">
        <v>221</v>
      </c>
    </row>
    <row r="52" spans="3:4" x14ac:dyDescent="0.25">
      <c r="C52" s="188" t="s">
        <v>222</v>
      </c>
      <c r="D52" s="110" t="s">
        <v>223</v>
      </c>
    </row>
    <row r="53" spans="3:4" x14ac:dyDescent="0.25">
      <c r="C53" s="189" t="s">
        <v>224</v>
      </c>
      <c r="D53" s="110" t="s">
        <v>225</v>
      </c>
    </row>
    <row r="54" spans="3:4" x14ac:dyDescent="0.25">
      <c r="C54" s="182" t="s">
        <v>226</v>
      </c>
      <c r="D54" s="110" t="s">
        <v>227</v>
      </c>
    </row>
    <row r="55" spans="3:4" x14ac:dyDescent="0.25">
      <c r="C55" s="191" t="s">
        <v>228</v>
      </c>
    </row>
    <row r="56" spans="3:4" x14ac:dyDescent="0.25">
      <c r="C56" s="190" t="s">
        <v>229</v>
      </c>
    </row>
  </sheetData>
  <dataConsolidate/>
  <mergeCells count="1">
    <mergeCell ref="C1:F1"/>
  </mergeCells>
  <conditionalFormatting sqref="D40">
    <cfRule type="cellIs" dxfId="16" priority="1" stopIfTrue="1" operator="equal">
      <formula>"PLEASE FILL IN REASONS FOR CHANGES NOW"</formula>
    </cfRule>
  </conditionalFormatting>
  <dataValidations count="1">
    <dataValidation type="list" errorStyle="information" allowBlank="1" showInputMessage="1" showErrorMessage="1" error="The data you entered is not in the pick list" prompt="What is the status of this spreadsheet ?" sqref="D8" xr:uid="{00000000-0002-0000-0100-000000000000}">
      <formula1>"draft1, draft2, draft3, final"</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BBB59"/>
  </sheetPr>
  <dimension ref="A2:D33"/>
  <sheetViews>
    <sheetView workbookViewId="0"/>
  </sheetViews>
  <sheetFormatPr defaultRowHeight="15.75" x14ac:dyDescent="0.25"/>
  <cols>
    <col min="1" max="1" width="3.85546875" style="111" customWidth="1"/>
    <col min="2" max="2" width="8.7109375" style="113" bestFit="1" customWidth="1"/>
    <col min="3" max="3" width="22.42578125" style="113" customWidth="1"/>
    <col min="4" max="4" width="64.140625" style="113" customWidth="1"/>
  </cols>
  <sheetData>
    <row r="2" spans="1:4" ht="31.5" x14ac:dyDescent="0.25">
      <c r="B2" s="112" t="s">
        <v>230</v>
      </c>
      <c r="D2" s="114"/>
    </row>
    <row r="3" spans="1:4" ht="26.25" x14ac:dyDescent="0.25">
      <c r="A3" s="115"/>
      <c r="B3" s="116" t="s">
        <v>231</v>
      </c>
      <c r="C3" s="116"/>
      <c r="D3" s="116"/>
    </row>
    <row r="4" spans="1:4" ht="15" x14ac:dyDescent="0.25">
      <c r="A4" s="116"/>
      <c r="B4" s="116"/>
      <c r="C4" s="116"/>
      <c r="D4" s="116"/>
    </row>
    <row r="5" spans="1:4" ht="26.25" x14ac:dyDescent="0.25">
      <c r="A5" s="115"/>
      <c r="B5" s="117" t="s">
        <v>232</v>
      </c>
      <c r="C5" s="118"/>
      <c r="D5" s="118"/>
    </row>
    <row r="6" spans="1:4" x14ac:dyDescent="0.25">
      <c r="B6" s="119" t="s">
        <v>233</v>
      </c>
      <c r="C6" s="119" t="s">
        <v>234</v>
      </c>
      <c r="D6" s="119" t="s">
        <v>235</v>
      </c>
    </row>
    <row r="7" spans="1:4" x14ac:dyDescent="0.25">
      <c r="B7" s="119" t="s">
        <v>236</v>
      </c>
      <c r="C7" s="119" t="s">
        <v>237</v>
      </c>
      <c r="D7" s="119" t="s">
        <v>238</v>
      </c>
    </row>
    <row r="8" spans="1:4" x14ac:dyDescent="0.25">
      <c r="B8" s="119" t="s">
        <v>239</v>
      </c>
      <c r="C8" s="119" t="s">
        <v>240</v>
      </c>
      <c r="D8" s="119" t="s">
        <v>241</v>
      </c>
    </row>
    <row r="9" spans="1:4" x14ac:dyDescent="0.25">
      <c r="B9" s="119"/>
      <c r="C9" s="119"/>
      <c r="D9" s="119"/>
    </row>
    <row r="10" spans="1:4" x14ac:dyDescent="0.25">
      <c r="B10" s="119"/>
      <c r="C10" s="119"/>
      <c r="D10" s="119"/>
    </row>
    <row r="11" spans="1:4" x14ac:dyDescent="0.25">
      <c r="B11" s="119"/>
      <c r="C11" s="119"/>
      <c r="D11" s="119"/>
    </row>
    <row r="12" spans="1:4" x14ac:dyDescent="0.25">
      <c r="B12" s="119"/>
      <c r="C12" s="119"/>
      <c r="D12" s="119"/>
    </row>
    <row r="13" spans="1:4" ht="26.25" x14ac:dyDescent="0.25">
      <c r="A13" s="115"/>
      <c r="B13" s="116"/>
      <c r="C13" s="116"/>
      <c r="D13" s="116"/>
    </row>
    <row r="14" spans="1:4" ht="26.25" x14ac:dyDescent="0.25">
      <c r="A14" s="115"/>
      <c r="B14" s="120" t="s">
        <v>242</v>
      </c>
      <c r="C14" s="121"/>
      <c r="D14" s="121"/>
    </row>
    <row r="15" spans="1:4" ht="25.5" x14ac:dyDescent="0.25">
      <c r="B15" s="122" t="s">
        <v>48</v>
      </c>
      <c r="C15" s="122" t="s">
        <v>243</v>
      </c>
      <c r="D15" s="122" t="s">
        <v>244</v>
      </c>
    </row>
    <row r="16" spans="1:4" x14ac:dyDescent="0.25">
      <c r="B16" s="122" t="s">
        <v>121</v>
      </c>
      <c r="C16" s="122" t="s">
        <v>245</v>
      </c>
      <c r="D16" s="122" t="s">
        <v>246</v>
      </c>
    </row>
    <row r="17" spans="1:4" x14ac:dyDescent="0.25">
      <c r="B17" s="122" t="s">
        <v>58</v>
      </c>
      <c r="C17" s="122" t="s">
        <v>247</v>
      </c>
      <c r="D17" s="122" t="s">
        <v>248</v>
      </c>
    </row>
    <row r="18" spans="1:4" x14ac:dyDescent="0.25">
      <c r="B18" s="122" t="s">
        <v>249</v>
      </c>
      <c r="C18" s="122" t="s">
        <v>250</v>
      </c>
      <c r="D18" s="122" t="s">
        <v>251</v>
      </c>
    </row>
    <row r="19" spans="1:4" ht="25.5" x14ac:dyDescent="0.25">
      <c r="B19" s="122" t="s">
        <v>43</v>
      </c>
      <c r="C19" s="122" t="s">
        <v>252</v>
      </c>
      <c r="D19" s="122" t="s">
        <v>253</v>
      </c>
    </row>
    <row r="20" spans="1:4" ht="26.25" x14ac:dyDescent="0.25">
      <c r="A20" s="115"/>
      <c r="B20" s="116"/>
      <c r="C20" s="116"/>
      <c r="D20" s="116"/>
    </row>
    <row r="21" spans="1:4" ht="26.25" x14ac:dyDescent="0.25">
      <c r="A21" s="115"/>
      <c r="B21" s="123" t="s">
        <v>254</v>
      </c>
      <c r="C21" s="124"/>
      <c r="D21" s="124"/>
    </row>
    <row r="22" spans="1:4" ht="25.5" x14ac:dyDescent="0.25">
      <c r="B22" s="125" t="s">
        <v>255</v>
      </c>
      <c r="C22" s="125" t="s">
        <v>256</v>
      </c>
      <c r="D22" s="125" t="s">
        <v>257</v>
      </c>
    </row>
    <row r="23" spans="1:4" x14ac:dyDescent="0.25">
      <c r="B23" s="125" t="s">
        <v>38</v>
      </c>
      <c r="C23" s="125" t="s">
        <v>258</v>
      </c>
      <c r="D23" s="125" t="s">
        <v>259</v>
      </c>
    </row>
    <row r="24" spans="1:4" x14ac:dyDescent="0.25">
      <c r="B24" s="125" t="s">
        <v>52</v>
      </c>
      <c r="C24" s="125" t="s">
        <v>260</v>
      </c>
      <c r="D24" s="125" t="s">
        <v>261</v>
      </c>
    </row>
    <row r="25" spans="1:4" x14ac:dyDescent="0.25">
      <c r="B25" s="125" t="s">
        <v>23</v>
      </c>
      <c r="C25" s="126" t="s">
        <v>262</v>
      </c>
      <c r="D25" s="125" t="s">
        <v>263</v>
      </c>
    </row>
    <row r="26" spans="1:4" ht="25.5" x14ac:dyDescent="0.25">
      <c r="B26" s="126" t="s">
        <v>264</v>
      </c>
      <c r="C26" s="126" t="s">
        <v>265</v>
      </c>
      <c r="D26" s="125" t="s">
        <v>266</v>
      </c>
    </row>
    <row r="27" spans="1:4" x14ac:dyDescent="0.25">
      <c r="B27" s="126" t="s">
        <v>267</v>
      </c>
      <c r="C27" s="126" t="s">
        <v>268</v>
      </c>
      <c r="D27" s="125" t="s">
        <v>269</v>
      </c>
    </row>
    <row r="28" spans="1:4" x14ac:dyDescent="0.25">
      <c r="B28" s="126" t="s">
        <v>95</v>
      </c>
      <c r="C28" s="126" t="s">
        <v>270</v>
      </c>
      <c r="D28" s="125" t="s">
        <v>271</v>
      </c>
    </row>
    <row r="29" spans="1:4" ht="26.25" x14ac:dyDescent="0.25">
      <c r="A29" s="115"/>
      <c r="B29" s="116"/>
      <c r="C29" s="116"/>
      <c r="D29" s="116"/>
    </row>
    <row r="30" spans="1:4" ht="26.25" x14ac:dyDescent="0.25">
      <c r="A30" s="115"/>
      <c r="B30" s="127" t="s">
        <v>272</v>
      </c>
      <c r="C30" s="128"/>
      <c r="D30" s="128"/>
    </row>
    <row r="31" spans="1:4" ht="25.5" x14ac:dyDescent="0.25">
      <c r="B31" s="129" t="s">
        <v>273</v>
      </c>
      <c r="C31" s="129" t="s">
        <v>274</v>
      </c>
      <c r="D31" s="129" t="s">
        <v>275</v>
      </c>
    </row>
    <row r="32" spans="1:4" x14ac:dyDescent="0.25">
      <c r="B32" s="129" t="s">
        <v>276</v>
      </c>
      <c r="C32" s="129" t="s">
        <v>277</v>
      </c>
      <c r="D32" s="129" t="s">
        <v>278</v>
      </c>
    </row>
    <row r="33" spans="2:4" ht="25.5" x14ac:dyDescent="0.25">
      <c r="B33" s="129" t="s">
        <v>279</v>
      </c>
      <c r="C33" s="129" t="s">
        <v>277</v>
      </c>
      <c r="D33" s="129" t="s">
        <v>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6"/>
  </sheetPr>
  <dimension ref="A1:G86"/>
  <sheetViews>
    <sheetView workbookViewId="0"/>
  </sheetViews>
  <sheetFormatPr defaultRowHeight="15" x14ac:dyDescent="0.25"/>
  <cols>
    <col min="1" max="1" width="32.85546875" customWidth="1"/>
    <col min="2" max="2" width="42.5703125" style="71" customWidth="1"/>
    <col min="3" max="3" width="66.7109375" bestFit="1" customWidth="1"/>
    <col min="4" max="4" width="38.85546875" bestFit="1" customWidth="1"/>
    <col min="5" max="5" width="17.5703125" customWidth="1"/>
    <col min="6" max="6" width="18.42578125" customWidth="1"/>
  </cols>
  <sheetData>
    <row r="1" spans="1:7" s="61" customFormat="1" ht="21" x14ac:dyDescent="0.35">
      <c r="A1" s="60" t="s">
        <v>281</v>
      </c>
      <c r="C1" s="62" t="s">
        <v>282</v>
      </c>
      <c r="G1" s="63"/>
    </row>
    <row r="2" spans="1:7" s="65" customFormat="1" ht="21" x14ac:dyDescent="0.35">
      <c r="A2" s="64"/>
      <c r="C2" s="66"/>
      <c r="G2" s="67"/>
    </row>
    <row r="3" spans="1:7" s="65" customFormat="1" ht="96" x14ac:dyDescent="0.35">
      <c r="A3" s="68" t="s">
        <v>283</v>
      </c>
      <c r="C3" s="66"/>
      <c r="G3" s="67"/>
    </row>
    <row r="4" spans="1:7" x14ac:dyDescent="0.25">
      <c r="A4" s="221"/>
      <c r="B4" s="69"/>
      <c r="C4" s="70"/>
      <c r="D4" s="70"/>
      <c r="E4" s="71"/>
      <c r="F4" s="221"/>
      <c r="G4" s="11"/>
    </row>
    <row r="5" spans="1:7" s="76" customFormat="1" ht="18.75" x14ac:dyDescent="0.3">
      <c r="A5" s="72" t="s">
        <v>284</v>
      </c>
      <c r="B5" s="72" t="s">
        <v>285</v>
      </c>
      <c r="C5" s="73" t="s">
        <v>286</v>
      </c>
      <c r="D5" s="73" t="s">
        <v>287</v>
      </c>
      <c r="E5" s="74" t="s">
        <v>288</v>
      </c>
      <c r="F5" s="75" t="s">
        <v>289</v>
      </c>
    </row>
    <row r="6" spans="1:7" ht="60" x14ac:dyDescent="0.25">
      <c r="A6" s="77" t="s">
        <v>290</v>
      </c>
      <c r="B6" s="77" t="s">
        <v>291</v>
      </c>
      <c r="C6" s="77" t="s">
        <v>292</v>
      </c>
      <c r="D6" s="77" t="s">
        <v>293</v>
      </c>
      <c r="E6" s="78" t="s">
        <v>294</v>
      </c>
      <c r="F6" s="78" t="s">
        <v>295</v>
      </c>
      <c r="G6" s="221"/>
    </row>
    <row r="7" spans="1:7" x14ac:dyDescent="0.25">
      <c r="A7" s="79" t="s">
        <v>296</v>
      </c>
      <c r="B7" s="79" t="s">
        <v>297</v>
      </c>
      <c r="C7" s="80" t="s">
        <v>298</v>
      </c>
      <c r="D7" s="80"/>
      <c r="E7" s="81"/>
      <c r="F7" s="82"/>
      <c r="G7" s="221"/>
    </row>
    <row r="8" spans="1:7" x14ac:dyDescent="0.25">
      <c r="A8" s="83" t="s">
        <v>296</v>
      </c>
      <c r="B8" s="83" t="s">
        <v>299</v>
      </c>
      <c r="C8" s="84" t="s">
        <v>300</v>
      </c>
      <c r="D8" s="84"/>
      <c r="E8" s="85"/>
      <c r="F8" s="86"/>
      <c r="G8" s="221"/>
    </row>
    <row r="9" spans="1:7" ht="30" x14ac:dyDescent="0.25">
      <c r="A9" s="83" t="s">
        <v>296</v>
      </c>
      <c r="B9" s="83" t="s">
        <v>301</v>
      </c>
      <c r="C9" s="83" t="s">
        <v>302</v>
      </c>
      <c r="D9" s="84"/>
      <c r="E9" s="85"/>
      <c r="F9" s="86"/>
      <c r="G9" s="221"/>
    </row>
    <row r="10" spans="1:7" x14ac:dyDescent="0.25">
      <c r="A10" s="83" t="s">
        <v>296</v>
      </c>
      <c r="B10" s="83" t="s">
        <v>303</v>
      </c>
      <c r="C10" s="84" t="s">
        <v>304</v>
      </c>
      <c r="D10" s="84"/>
      <c r="E10" s="85"/>
      <c r="F10" s="86"/>
      <c r="G10" s="221"/>
    </row>
    <row r="11" spans="1:7" x14ac:dyDescent="0.25">
      <c r="A11" s="83" t="s">
        <v>296</v>
      </c>
      <c r="B11" s="83" t="s">
        <v>305</v>
      </c>
      <c r="C11" s="84" t="s">
        <v>306</v>
      </c>
      <c r="D11" s="84"/>
      <c r="E11" s="85"/>
      <c r="F11" s="86"/>
      <c r="G11" s="221"/>
    </row>
    <row r="12" spans="1:7" x14ac:dyDescent="0.25">
      <c r="A12" s="83" t="s">
        <v>296</v>
      </c>
      <c r="B12" s="83" t="s">
        <v>307</v>
      </c>
      <c r="C12" s="84" t="s">
        <v>308</v>
      </c>
      <c r="D12" s="84"/>
      <c r="E12" s="85"/>
      <c r="F12" s="86"/>
      <c r="G12" s="221"/>
    </row>
    <row r="13" spans="1:7" x14ac:dyDescent="0.25">
      <c r="A13" s="83" t="s">
        <v>296</v>
      </c>
      <c r="B13" s="83" t="s">
        <v>309</v>
      </c>
      <c r="C13" s="84" t="s">
        <v>310</v>
      </c>
      <c r="D13" s="84"/>
      <c r="E13" s="85"/>
      <c r="F13" s="86"/>
      <c r="G13" s="221"/>
    </row>
    <row r="14" spans="1:7" x14ac:dyDescent="0.25">
      <c r="A14" s="83" t="s">
        <v>296</v>
      </c>
      <c r="B14" s="83" t="s">
        <v>311</v>
      </c>
      <c r="C14" s="84" t="s">
        <v>312</v>
      </c>
      <c r="D14" s="84"/>
      <c r="E14" s="85"/>
      <c r="F14" s="86"/>
      <c r="G14" s="221"/>
    </row>
    <row r="15" spans="1:7" ht="30" x14ac:dyDescent="0.25">
      <c r="A15" s="83" t="s">
        <v>296</v>
      </c>
      <c r="B15" s="83" t="s">
        <v>313</v>
      </c>
      <c r="C15" s="83" t="s">
        <v>314</v>
      </c>
      <c r="D15" s="84"/>
      <c r="E15" s="85"/>
      <c r="F15" s="86"/>
      <c r="G15" s="221"/>
    </row>
    <row r="16" spans="1:7" x14ac:dyDescent="0.25">
      <c r="A16" s="83" t="s">
        <v>296</v>
      </c>
      <c r="B16" s="83" t="s">
        <v>315</v>
      </c>
      <c r="C16" s="84" t="s">
        <v>316</v>
      </c>
      <c r="D16" s="84"/>
      <c r="E16" s="85"/>
      <c r="F16" s="86"/>
      <c r="G16" s="221"/>
    </row>
    <row r="17" spans="1:6" x14ac:dyDescent="0.25">
      <c r="A17" s="83" t="s">
        <v>296</v>
      </c>
      <c r="B17" s="83" t="s">
        <v>317</v>
      </c>
      <c r="C17" s="84" t="s">
        <v>316</v>
      </c>
      <c r="D17" s="84"/>
      <c r="E17" s="85"/>
      <c r="F17" s="86"/>
    </row>
    <row r="18" spans="1:6" x14ac:dyDescent="0.25">
      <c r="A18" s="83" t="s">
        <v>296</v>
      </c>
      <c r="B18" s="83" t="s">
        <v>318</v>
      </c>
      <c r="C18" s="84" t="s">
        <v>316</v>
      </c>
      <c r="D18" s="84"/>
      <c r="E18" s="85"/>
      <c r="F18" s="86"/>
    </row>
    <row r="19" spans="1:6" ht="30" x14ac:dyDescent="0.25">
      <c r="A19" s="83" t="s">
        <v>319</v>
      </c>
      <c r="B19" s="83" t="s">
        <v>320</v>
      </c>
      <c r="C19" s="84" t="s">
        <v>321</v>
      </c>
      <c r="D19" s="84"/>
      <c r="E19" s="85"/>
      <c r="F19" s="86"/>
    </row>
    <row r="20" spans="1:6" ht="30" x14ac:dyDescent="0.25">
      <c r="A20" s="83" t="s">
        <v>319</v>
      </c>
      <c r="B20" s="83" t="s">
        <v>322</v>
      </c>
      <c r="C20" s="83" t="s">
        <v>323</v>
      </c>
      <c r="D20" s="84"/>
      <c r="E20" s="85"/>
      <c r="F20" s="86"/>
    </row>
    <row r="21" spans="1:6" ht="30" x14ac:dyDescent="0.25">
      <c r="A21" s="83" t="s">
        <v>324</v>
      </c>
      <c r="B21" s="83" t="s">
        <v>325</v>
      </c>
      <c r="C21" s="83" t="s">
        <v>326</v>
      </c>
      <c r="D21" s="84"/>
      <c r="E21" s="85"/>
      <c r="F21" s="86"/>
    </row>
    <row r="22" spans="1:6" ht="30" x14ac:dyDescent="0.25">
      <c r="A22" s="83" t="s">
        <v>327</v>
      </c>
      <c r="B22" s="83" t="s">
        <v>328</v>
      </c>
      <c r="C22" s="83" t="s">
        <v>329</v>
      </c>
      <c r="D22" s="84"/>
      <c r="E22" s="85"/>
      <c r="F22" s="86"/>
    </row>
    <row r="23" spans="1:6" ht="30" x14ac:dyDescent="0.25">
      <c r="A23" s="83" t="s">
        <v>330</v>
      </c>
      <c r="B23" s="83" t="s">
        <v>331</v>
      </c>
      <c r="C23" s="83" t="s">
        <v>332</v>
      </c>
      <c r="D23" s="84"/>
      <c r="E23" s="85"/>
      <c r="F23" s="86"/>
    </row>
    <row r="24" spans="1:6" ht="30" x14ac:dyDescent="0.25">
      <c r="A24" s="83" t="s">
        <v>333</v>
      </c>
      <c r="B24" s="83" t="s">
        <v>334</v>
      </c>
      <c r="C24" s="83" t="s">
        <v>335</v>
      </c>
      <c r="D24" s="84"/>
      <c r="E24" s="85"/>
      <c r="F24" s="86"/>
    </row>
    <row r="25" spans="1:6" x14ac:dyDescent="0.25">
      <c r="A25" s="83" t="s">
        <v>252</v>
      </c>
      <c r="B25" s="83" t="s">
        <v>336</v>
      </c>
      <c r="C25" s="84" t="s">
        <v>337</v>
      </c>
      <c r="D25" s="84"/>
      <c r="E25" s="85"/>
      <c r="F25" s="86"/>
    </row>
    <row r="26" spans="1:6" x14ac:dyDescent="0.25">
      <c r="A26" s="83" t="s">
        <v>247</v>
      </c>
      <c r="B26" s="83" t="s">
        <v>13</v>
      </c>
      <c r="C26" s="84" t="s">
        <v>338</v>
      </c>
      <c r="D26" s="84"/>
      <c r="E26" s="85"/>
      <c r="F26" s="86"/>
    </row>
    <row r="27" spans="1:6" ht="30" x14ac:dyDescent="0.25">
      <c r="A27" s="83" t="s">
        <v>339</v>
      </c>
      <c r="B27" s="83" t="s">
        <v>340</v>
      </c>
      <c r="C27" s="83" t="s">
        <v>341</v>
      </c>
      <c r="D27" s="84"/>
      <c r="E27" s="85"/>
      <c r="F27" s="86"/>
    </row>
    <row r="28" spans="1:6" x14ac:dyDescent="0.25">
      <c r="A28" s="83" t="s">
        <v>342</v>
      </c>
      <c r="B28" s="83" t="s">
        <v>343</v>
      </c>
      <c r="C28" s="84" t="s">
        <v>344</v>
      </c>
      <c r="D28" s="84"/>
      <c r="E28" s="85"/>
      <c r="F28" s="86"/>
    </row>
    <row r="29" spans="1:6" x14ac:dyDescent="0.25">
      <c r="A29" s="83" t="s">
        <v>296</v>
      </c>
      <c r="B29" s="83" t="s">
        <v>345</v>
      </c>
      <c r="C29" s="84" t="s">
        <v>346</v>
      </c>
      <c r="D29" s="84"/>
      <c r="E29" s="85"/>
      <c r="F29" s="86"/>
    </row>
    <row r="30" spans="1:6" x14ac:dyDescent="0.25">
      <c r="A30" s="83" t="s">
        <v>347</v>
      </c>
      <c r="B30" s="83" t="s">
        <v>348</v>
      </c>
      <c r="C30" s="84" t="s">
        <v>349</v>
      </c>
      <c r="D30" s="84"/>
      <c r="E30" s="85"/>
      <c r="F30" s="86"/>
    </row>
    <row r="31" spans="1:6" x14ac:dyDescent="0.25">
      <c r="A31" s="83" t="s">
        <v>247</v>
      </c>
      <c r="B31" s="83" t="s">
        <v>350</v>
      </c>
      <c r="C31" s="84" t="s">
        <v>351</v>
      </c>
      <c r="D31" s="84"/>
      <c r="E31" s="85"/>
      <c r="F31" s="86"/>
    </row>
    <row r="32" spans="1:6" x14ac:dyDescent="0.25">
      <c r="A32" s="83" t="s">
        <v>247</v>
      </c>
      <c r="B32" s="83" t="s">
        <v>352</v>
      </c>
      <c r="C32" s="84" t="s">
        <v>353</v>
      </c>
      <c r="D32" s="84"/>
      <c r="E32" s="85"/>
      <c r="F32" s="86"/>
    </row>
    <row r="33" spans="1:6" x14ac:dyDescent="0.25">
      <c r="A33" s="83" t="s">
        <v>296</v>
      </c>
      <c r="B33" s="83" t="s">
        <v>354</v>
      </c>
      <c r="C33" s="84" t="s">
        <v>355</v>
      </c>
      <c r="D33" s="84"/>
      <c r="E33" s="85"/>
      <c r="F33" s="86"/>
    </row>
    <row r="34" spans="1:6" x14ac:dyDescent="0.25">
      <c r="A34" s="221"/>
      <c r="B34" s="69"/>
      <c r="C34" s="70"/>
      <c r="D34" s="70"/>
      <c r="E34" s="71"/>
      <c r="F34" s="221"/>
    </row>
    <row r="35" spans="1:6" x14ac:dyDescent="0.25">
      <c r="A35" s="221"/>
      <c r="B35" s="69"/>
      <c r="C35" s="70"/>
      <c r="D35" s="70"/>
      <c r="E35" s="71"/>
      <c r="F35" s="221"/>
    </row>
    <row r="36" spans="1:6" x14ac:dyDescent="0.25">
      <c r="A36" s="221"/>
      <c r="B36" s="69"/>
      <c r="C36" s="70"/>
      <c r="D36" s="70"/>
      <c r="E36" s="71"/>
      <c r="F36" s="221"/>
    </row>
    <row r="37" spans="1:6" x14ac:dyDescent="0.25">
      <c r="A37" s="221"/>
      <c r="B37" s="69"/>
      <c r="C37" s="70"/>
      <c r="D37" s="70"/>
      <c r="E37" s="71"/>
      <c r="F37" s="221"/>
    </row>
    <row r="38" spans="1:6" x14ac:dyDescent="0.25">
      <c r="A38" s="221"/>
      <c r="B38" s="69"/>
      <c r="C38" s="70"/>
      <c r="D38" s="70"/>
      <c r="E38" s="71"/>
      <c r="F38" s="221"/>
    </row>
    <row r="39" spans="1:6" x14ac:dyDescent="0.25">
      <c r="A39" s="221"/>
      <c r="B39" s="69"/>
      <c r="C39" s="70"/>
      <c r="D39" s="70"/>
      <c r="E39" s="71"/>
      <c r="F39" s="221"/>
    </row>
    <row r="40" spans="1:6" x14ac:dyDescent="0.25">
      <c r="A40" s="221"/>
      <c r="B40" s="69"/>
      <c r="C40" s="70"/>
      <c r="D40" s="70"/>
      <c r="E40" s="71"/>
      <c r="F40" s="221"/>
    </row>
    <row r="41" spans="1:6" x14ac:dyDescent="0.25">
      <c r="A41" s="221"/>
      <c r="B41" s="69"/>
      <c r="C41" s="70"/>
      <c r="D41" s="70"/>
      <c r="E41" s="71"/>
      <c r="F41" s="221"/>
    </row>
    <row r="42" spans="1:6" x14ac:dyDescent="0.25">
      <c r="A42" s="221"/>
      <c r="B42" s="69"/>
      <c r="C42" s="70"/>
      <c r="D42" s="70"/>
      <c r="E42" s="71"/>
      <c r="F42" s="221"/>
    </row>
    <row r="43" spans="1:6" x14ac:dyDescent="0.25">
      <c r="A43" s="221"/>
      <c r="B43" s="69"/>
      <c r="C43" s="70"/>
      <c r="D43" s="70"/>
      <c r="E43" s="71"/>
      <c r="F43" s="221"/>
    </row>
    <row r="44" spans="1:6" x14ac:dyDescent="0.25">
      <c r="A44" s="221"/>
      <c r="B44" s="69"/>
      <c r="C44" s="70"/>
      <c r="D44" s="70"/>
      <c r="E44" s="71"/>
      <c r="F44" s="221"/>
    </row>
    <row r="45" spans="1:6" x14ac:dyDescent="0.25">
      <c r="A45" s="221"/>
      <c r="B45" s="69"/>
      <c r="C45" s="70"/>
      <c r="D45" s="70"/>
      <c r="E45" s="71"/>
      <c r="F45" s="221"/>
    </row>
    <row r="46" spans="1:6" x14ac:dyDescent="0.25">
      <c r="A46" s="221"/>
      <c r="B46" s="69"/>
      <c r="C46" s="70"/>
      <c r="D46" s="70"/>
      <c r="E46" s="71"/>
      <c r="F46" s="221"/>
    </row>
    <row r="47" spans="1:6" x14ac:dyDescent="0.25">
      <c r="A47" s="221"/>
      <c r="B47" s="69"/>
      <c r="C47" s="70"/>
      <c r="D47" s="70"/>
      <c r="E47" s="71"/>
      <c r="F47" s="221"/>
    </row>
    <row r="48" spans="1:6" x14ac:dyDescent="0.25">
      <c r="A48" s="221"/>
      <c r="B48" s="69"/>
      <c r="C48" s="70"/>
      <c r="D48" s="70"/>
      <c r="E48" s="71"/>
      <c r="F48" s="221"/>
    </row>
    <row r="49" spans="2:5" x14ac:dyDescent="0.25">
      <c r="B49" s="69"/>
      <c r="C49" s="70"/>
      <c r="D49" s="70"/>
      <c r="E49" s="71"/>
    </row>
    <row r="50" spans="2:5" x14ac:dyDescent="0.25">
      <c r="B50" s="69"/>
      <c r="C50" s="70"/>
      <c r="D50" s="70"/>
      <c r="E50" s="71"/>
    </row>
    <row r="51" spans="2:5" x14ac:dyDescent="0.25">
      <c r="B51" s="69"/>
      <c r="C51" s="70"/>
      <c r="D51" s="70"/>
      <c r="E51" s="71"/>
    </row>
    <row r="52" spans="2:5" x14ac:dyDescent="0.25">
      <c r="B52" s="69"/>
      <c r="C52" s="70"/>
      <c r="D52" s="70"/>
      <c r="E52" s="71"/>
    </row>
    <row r="53" spans="2:5" x14ac:dyDescent="0.25">
      <c r="B53" s="69"/>
      <c r="C53" s="70"/>
      <c r="D53" s="70"/>
      <c r="E53" s="71"/>
    </row>
    <row r="54" spans="2:5" x14ac:dyDescent="0.25">
      <c r="B54" s="69"/>
      <c r="C54" s="70"/>
      <c r="D54" s="70"/>
      <c r="E54" s="71"/>
    </row>
    <row r="55" spans="2:5" x14ac:dyDescent="0.25">
      <c r="B55" s="69"/>
      <c r="C55" s="70"/>
      <c r="D55" s="70"/>
      <c r="E55" s="71"/>
    </row>
    <row r="56" spans="2:5" x14ac:dyDescent="0.25">
      <c r="B56" s="69"/>
      <c r="C56" s="70"/>
      <c r="D56" s="70"/>
      <c r="E56" s="71"/>
    </row>
    <row r="57" spans="2:5" x14ac:dyDescent="0.25">
      <c r="B57" s="69"/>
      <c r="C57" s="70"/>
      <c r="D57" s="70"/>
      <c r="E57" s="71"/>
    </row>
    <row r="58" spans="2:5" x14ac:dyDescent="0.25">
      <c r="B58" s="69"/>
      <c r="C58" s="70"/>
      <c r="D58" s="70"/>
      <c r="E58" s="71"/>
    </row>
    <row r="59" spans="2:5" x14ac:dyDescent="0.25">
      <c r="B59" s="69"/>
      <c r="C59" s="70"/>
      <c r="D59" s="70"/>
      <c r="E59" s="71"/>
    </row>
    <row r="60" spans="2:5" x14ac:dyDescent="0.25">
      <c r="B60" s="69"/>
      <c r="C60" s="70"/>
      <c r="D60" s="70"/>
      <c r="E60" s="71"/>
    </row>
    <row r="61" spans="2:5" x14ac:dyDescent="0.25">
      <c r="B61" s="69"/>
      <c r="C61" s="70"/>
      <c r="D61" s="70"/>
      <c r="E61" s="71"/>
    </row>
    <row r="62" spans="2:5" x14ac:dyDescent="0.25">
      <c r="B62" s="69"/>
      <c r="C62" s="70"/>
      <c r="D62" s="70"/>
      <c r="E62" s="71"/>
    </row>
    <row r="63" spans="2:5" x14ac:dyDescent="0.25">
      <c r="B63" s="69"/>
      <c r="C63" s="70"/>
      <c r="D63" s="70"/>
      <c r="E63" s="71"/>
    </row>
    <row r="64" spans="2:5" x14ac:dyDescent="0.25">
      <c r="B64" s="69"/>
      <c r="C64" s="70"/>
      <c r="D64" s="70"/>
      <c r="E64" s="71"/>
    </row>
    <row r="65" spans="2:5" x14ac:dyDescent="0.25">
      <c r="B65" s="69"/>
      <c r="C65" s="70"/>
      <c r="D65" s="70"/>
      <c r="E65" s="71"/>
    </row>
    <row r="66" spans="2:5" x14ac:dyDescent="0.25">
      <c r="B66" s="69"/>
      <c r="C66" s="70"/>
      <c r="D66" s="70"/>
      <c r="E66" s="71"/>
    </row>
    <row r="67" spans="2:5" x14ac:dyDescent="0.25">
      <c r="B67" s="69"/>
      <c r="C67" s="70"/>
      <c r="D67" s="70"/>
      <c r="E67" s="71"/>
    </row>
    <row r="68" spans="2:5" x14ac:dyDescent="0.25">
      <c r="B68" s="69"/>
      <c r="C68" s="70"/>
      <c r="D68" s="70"/>
      <c r="E68" s="71"/>
    </row>
    <row r="69" spans="2:5" x14ac:dyDescent="0.25">
      <c r="B69" s="69"/>
      <c r="C69" s="70"/>
      <c r="D69" s="70"/>
      <c r="E69" s="71"/>
    </row>
    <row r="70" spans="2:5" x14ac:dyDescent="0.25">
      <c r="B70" s="69"/>
      <c r="C70" s="70"/>
      <c r="D70" s="70"/>
      <c r="E70" s="71"/>
    </row>
    <row r="71" spans="2:5" x14ac:dyDescent="0.25">
      <c r="B71" s="69"/>
      <c r="C71" s="70"/>
      <c r="D71" s="70"/>
      <c r="E71" s="71"/>
    </row>
    <row r="72" spans="2:5" x14ac:dyDescent="0.25">
      <c r="B72" s="69"/>
      <c r="C72" s="70"/>
      <c r="D72" s="70"/>
      <c r="E72" s="71"/>
    </row>
    <row r="73" spans="2:5" x14ac:dyDescent="0.25">
      <c r="B73" s="69"/>
      <c r="C73" s="70"/>
      <c r="D73" s="70"/>
      <c r="E73" s="71"/>
    </row>
    <row r="74" spans="2:5" x14ac:dyDescent="0.25">
      <c r="B74" s="69"/>
      <c r="C74" s="70"/>
      <c r="D74" s="70"/>
      <c r="E74" s="71"/>
    </row>
    <row r="75" spans="2:5" x14ac:dyDescent="0.25">
      <c r="B75" s="69"/>
      <c r="C75" s="70"/>
      <c r="D75" s="70"/>
      <c r="E75" s="71"/>
    </row>
    <row r="76" spans="2:5" x14ac:dyDescent="0.25">
      <c r="B76" s="69"/>
      <c r="C76" s="70"/>
      <c r="D76" s="70"/>
      <c r="E76" s="71"/>
    </row>
    <row r="77" spans="2:5" x14ac:dyDescent="0.25">
      <c r="B77" s="69"/>
      <c r="C77" s="70"/>
      <c r="D77" s="70"/>
      <c r="E77" s="71"/>
    </row>
    <row r="78" spans="2:5" x14ac:dyDescent="0.25">
      <c r="B78" s="69"/>
      <c r="C78" s="70"/>
      <c r="D78" s="70"/>
      <c r="E78" s="71"/>
    </row>
    <row r="79" spans="2:5" x14ac:dyDescent="0.25">
      <c r="B79" s="69"/>
      <c r="C79" s="70"/>
      <c r="D79" s="70"/>
      <c r="E79" s="71"/>
    </row>
    <row r="80" spans="2:5" x14ac:dyDescent="0.25">
      <c r="B80" s="69"/>
      <c r="C80" s="70"/>
      <c r="D80" s="70"/>
      <c r="E80" s="71"/>
    </row>
    <row r="81" spans="2:5" x14ac:dyDescent="0.25">
      <c r="B81" s="69"/>
      <c r="C81" s="70"/>
      <c r="D81" s="70"/>
      <c r="E81" s="71"/>
    </row>
    <row r="82" spans="2:5" x14ac:dyDescent="0.25">
      <c r="B82" s="69"/>
      <c r="C82" s="70"/>
      <c r="D82" s="70"/>
      <c r="E82" s="71"/>
    </row>
    <row r="83" spans="2:5" x14ac:dyDescent="0.25">
      <c r="B83" s="69"/>
      <c r="C83" s="70"/>
      <c r="D83" s="70"/>
      <c r="E83" s="71"/>
    </row>
    <row r="84" spans="2:5" x14ac:dyDescent="0.25">
      <c r="B84" s="69"/>
      <c r="C84" s="70"/>
      <c r="D84" s="70"/>
      <c r="E84" s="71"/>
    </row>
    <row r="85" spans="2:5" x14ac:dyDescent="0.25">
      <c r="B85" s="69"/>
      <c r="C85" s="70"/>
      <c r="D85" s="70"/>
      <c r="E85" s="71"/>
    </row>
    <row r="86" spans="2:5" x14ac:dyDescent="0.25">
      <c r="B86" s="69"/>
      <c r="C86" s="70"/>
      <c r="D86" s="70"/>
      <c r="E86" s="71"/>
    </row>
  </sheetData>
  <autoFilter ref="A5:F5" xr:uid="{00000000-0009-0000-0000-000003000000}"/>
  <dataValidations count="1">
    <dataValidation type="list" allowBlank="1" showInputMessage="1" showErrorMessage="1" sqref="A8:A33" xr:uid="{00000000-0002-0000-0300-000000000000}">
      <formula1>"Transparency, Consistency, Completeness, Comparability, Accuracy"</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6"/>
  </sheetPr>
  <dimension ref="A1:D7"/>
  <sheetViews>
    <sheetView workbookViewId="0"/>
  </sheetViews>
  <sheetFormatPr defaultRowHeight="15" x14ac:dyDescent="0.25"/>
  <cols>
    <col min="1" max="1" width="8.85546875" customWidth="1"/>
    <col min="2" max="2" width="11.42578125" customWidth="1"/>
    <col min="3" max="3" width="18.140625" customWidth="1"/>
    <col min="4" max="4" width="87.5703125" customWidth="1"/>
  </cols>
  <sheetData>
    <row r="1" spans="1:4" x14ac:dyDescent="0.25">
      <c r="A1" s="88" t="s">
        <v>356</v>
      </c>
      <c r="B1" s="88" t="s">
        <v>184</v>
      </c>
      <c r="C1" s="88" t="s">
        <v>357</v>
      </c>
      <c r="D1" s="88" t="s">
        <v>358</v>
      </c>
    </row>
    <row r="2" spans="1:4" x14ac:dyDescent="0.25">
      <c r="A2" s="21">
        <v>1</v>
      </c>
      <c r="B2" s="221" t="s">
        <v>359</v>
      </c>
      <c r="C2" s="221" t="s">
        <v>360</v>
      </c>
      <c r="D2" s="71" t="s">
        <v>361</v>
      </c>
    </row>
    <row r="3" spans="1:4" ht="30" x14ac:dyDescent="0.25">
      <c r="A3" s="21" t="s">
        <v>362</v>
      </c>
      <c r="B3" s="221" t="s">
        <v>363</v>
      </c>
      <c r="C3" s="221" t="s">
        <v>360</v>
      </c>
      <c r="D3" s="71" t="s">
        <v>364</v>
      </c>
    </row>
    <row r="4" spans="1:4" x14ac:dyDescent="0.25">
      <c r="A4" s="21">
        <v>2</v>
      </c>
      <c r="B4" s="221" t="s">
        <v>365</v>
      </c>
      <c r="C4" s="221" t="s">
        <v>360</v>
      </c>
      <c r="D4" s="221" t="s">
        <v>366</v>
      </c>
    </row>
    <row r="5" spans="1:4" x14ac:dyDescent="0.25">
      <c r="A5" s="21">
        <v>2</v>
      </c>
      <c r="B5" s="221" t="s">
        <v>367</v>
      </c>
      <c r="C5" s="221" t="s">
        <v>368</v>
      </c>
      <c r="D5" s="221" t="s">
        <v>369</v>
      </c>
    </row>
    <row r="6" spans="1:4" x14ac:dyDescent="0.25">
      <c r="A6" s="21">
        <v>3</v>
      </c>
      <c r="B6" s="221" t="s">
        <v>370</v>
      </c>
      <c r="C6" s="221" t="s">
        <v>360</v>
      </c>
      <c r="D6" s="221" t="s">
        <v>371</v>
      </c>
    </row>
    <row r="7" spans="1:4" x14ac:dyDescent="0.25">
      <c r="A7" s="21"/>
      <c r="B7" s="221"/>
      <c r="C7" s="221"/>
      <c r="D7" s="2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I61"/>
  <sheetViews>
    <sheetView workbookViewId="0"/>
  </sheetViews>
  <sheetFormatPr defaultRowHeight="15" x14ac:dyDescent="0.25"/>
  <cols>
    <col min="2" max="2" width="23.85546875" customWidth="1"/>
    <col min="3" max="3" width="142" customWidth="1"/>
    <col min="4" max="6" width="20.7109375" customWidth="1"/>
    <col min="7" max="7" width="38.140625" customWidth="1"/>
    <col min="8" max="8" width="29" customWidth="1"/>
    <col min="9" max="9" width="36.85546875" customWidth="1"/>
  </cols>
  <sheetData>
    <row r="1" spans="1:9" ht="30.75" thickBot="1" x14ac:dyDescent="0.3">
      <c r="A1" s="192" t="s">
        <v>372</v>
      </c>
      <c r="B1" s="192" t="s">
        <v>373</v>
      </c>
      <c r="C1" s="192" t="s">
        <v>358</v>
      </c>
      <c r="D1" s="192" t="s">
        <v>374</v>
      </c>
      <c r="E1" s="192" t="s">
        <v>375</v>
      </c>
      <c r="F1" s="192" t="s">
        <v>376</v>
      </c>
      <c r="G1" s="192" t="s">
        <v>377</v>
      </c>
      <c r="H1" s="192" t="s">
        <v>378</v>
      </c>
      <c r="I1" s="192" t="s">
        <v>379</v>
      </c>
    </row>
    <row r="2" spans="1:9" ht="22.5" customHeight="1" thickTop="1" thickBot="1" x14ac:dyDescent="0.3">
      <c r="A2" s="221"/>
      <c r="B2" s="321" t="s">
        <v>380</v>
      </c>
      <c r="C2" s="321"/>
      <c r="D2" s="321"/>
      <c r="E2" s="321"/>
      <c r="F2" s="321"/>
      <c r="G2" s="321"/>
      <c r="H2" s="321"/>
      <c r="I2" s="321"/>
    </row>
    <row r="3" spans="1:9" ht="24" customHeight="1" x14ac:dyDescent="0.35">
      <c r="A3" s="193"/>
      <c r="B3" s="194" t="s">
        <v>381</v>
      </c>
      <c r="C3" s="193"/>
      <c r="D3" s="193"/>
      <c r="E3" s="193"/>
      <c r="F3" s="193"/>
      <c r="G3" s="193"/>
      <c r="H3" s="193"/>
      <c r="I3" s="193"/>
    </row>
    <row r="4" spans="1:9" ht="90" x14ac:dyDescent="0.25">
      <c r="A4" s="221"/>
      <c r="B4" s="195" t="s">
        <v>382</v>
      </c>
      <c r="C4" s="196" t="s">
        <v>383</v>
      </c>
      <c r="D4" s="71" t="s">
        <v>384</v>
      </c>
      <c r="E4" s="71" t="s">
        <v>385</v>
      </c>
      <c r="F4" s="71" t="s">
        <v>386</v>
      </c>
      <c r="G4" s="221"/>
      <c r="H4" s="221" t="s">
        <v>387</v>
      </c>
      <c r="I4" s="221"/>
    </row>
    <row r="5" spans="1:9" ht="64.5" x14ac:dyDescent="0.25">
      <c r="A5" s="221"/>
      <c r="B5" s="195" t="s">
        <v>382</v>
      </c>
      <c r="C5" s="196" t="s">
        <v>388</v>
      </c>
      <c r="D5" s="71" t="s">
        <v>389</v>
      </c>
      <c r="E5" s="71" t="s">
        <v>385</v>
      </c>
      <c r="F5" s="71" t="s">
        <v>386</v>
      </c>
      <c r="G5" s="221"/>
      <c r="H5" s="221" t="s">
        <v>387</v>
      </c>
      <c r="I5" s="221"/>
    </row>
    <row r="6" spans="1:9" ht="51.75" x14ac:dyDescent="0.25">
      <c r="A6" s="221"/>
      <c r="B6" s="195" t="s">
        <v>382</v>
      </c>
      <c r="C6" s="196" t="s">
        <v>390</v>
      </c>
      <c r="D6" s="71" t="s">
        <v>391</v>
      </c>
      <c r="E6" s="71" t="s">
        <v>392</v>
      </c>
      <c r="F6" s="71" t="s">
        <v>386</v>
      </c>
      <c r="G6" s="221"/>
      <c r="H6" s="221" t="s">
        <v>393</v>
      </c>
      <c r="I6" s="221"/>
    </row>
    <row r="7" spans="1:9" ht="60" x14ac:dyDescent="0.25">
      <c r="A7" s="221"/>
      <c r="B7" s="195" t="s">
        <v>382</v>
      </c>
      <c r="C7" s="196" t="s">
        <v>394</v>
      </c>
      <c r="D7" s="71" t="s">
        <v>395</v>
      </c>
      <c r="E7" s="71" t="s">
        <v>396</v>
      </c>
      <c r="F7" s="71" t="s">
        <v>386</v>
      </c>
      <c r="G7" s="221"/>
      <c r="H7" s="221" t="s">
        <v>393</v>
      </c>
      <c r="I7" s="221"/>
    </row>
    <row r="8" spans="1:9" ht="30" x14ac:dyDescent="0.25">
      <c r="A8" s="221"/>
      <c r="B8" s="195" t="s">
        <v>382</v>
      </c>
      <c r="C8" s="196" t="s">
        <v>397</v>
      </c>
      <c r="D8" s="71" t="s">
        <v>398</v>
      </c>
      <c r="E8" s="71" t="s">
        <v>385</v>
      </c>
      <c r="F8" s="71" t="s">
        <v>386</v>
      </c>
      <c r="G8" s="221"/>
      <c r="H8" s="221" t="s">
        <v>387</v>
      </c>
      <c r="I8" s="221"/>
    </row>
    <row r="9" spans="1:9" ht="45" x14ac:dyDescent="0.25">
      <c r="A9" s="221"/>
      <c r="B9" s="195" t="s">
        <v>399</v>
      </c>
      <c r="C9" s="196" t="s">
        <v>400</v>
      </c>
      <c r="D9" s="71" t="s">
        <v>401</v>
      </c>
      <c r="E9" s="71" t="s">
        <v>402</v>
      </c>
      <c r="F9" s="71" t="s">
        <v>403</v>
      </c>
      <c r="G9" s="71" t="s">
        <v>404</v>
      </c>
      <c r="H9" s="221" t="s">
        <v>393</v>
      </c>
      <c r="I9" s="221"/>
    </row>
    <row r="10" spans="1:9" ht="51.75" x14ac:dyDescent="0.25">
      <c r="A10" s="221"/>
      <c r="B10" s="195" t="s">
        <v>399</v>
      </c>
      <c r="C10" s="196" t="s">
        <v>405</v>
      </c>
      <c r="D10" s="71" t="s">
        <v>406</v>
      </c>
      <c r="E10" s="71" t="s">
        <v>385</v>
      </c>
      <c r="F10" s="71" t="s">
        <v>386</v>
      </c>
      <c r="G10" s="221"/>
      <c r="H10" s="221" t="s">
        <v>387</v>
      </c>
      <c r="I10" s="221"/>
    </row>
    <row r="11" spans="1:9" ht="90" x14ac:dyDescent="0.25">
      <c r="A11" s="221"/>
      <c r="B11" s="195" t="s">
        <v>407</v>
      </c>
      <c r="C11" s="196" t="s">
        <v>408</v>
      </c>
      <c r="D11" s="71" t="s">
        <v>409</v>
      </c>
      <c r="E11" s="71" t="s">
        <v>410</v>
      </c>
      <c r="F11" s="71" t="s">
        <v>403</v>
      </c>
      <c r="G11" s="71" t="s">
        <v>411</v>
      </c>
      <c r="H11" s="221" t="s">
        <v>387</v>
      </c>
      <c r="I11" s="221"/>
    </row>
    <row r="12" spans="1:9" ht="60" x14ac:dyDescent="0.25">
      <c r="A12" s="221"/>
      <c r="B12" s="195" t="s">
        <v>407</v>
      </c>
      <c r="C12" s="196" t="s">
        <v>412</v>
      </c>
      <c r="D12" s="71" t="s">
        <v>413</v>
      </c>
      <c r="E12" s="71" t="s">
        <v>385</v>
      </c>
      <c r="F12" s="71" t="s">
        <v>386</v>
      </c>
      <c r="G12" s="71" t="s">
        <v>414</v>
      </c>
      <c r="H12" s="221" t="s">
        <v>387</v>
      </c>
      <c r="I12" s="221"/>
    </row>
    <row r="13" spans="1:9" ht="77.25" x14ac:dyDescent="0.25">
      <c r="A13" s="221"/>
      <c r="B13" s="195" t="s">
        <v>407</v>
      </c>
      <c r="C13" s="196" t="s">
        <v>415</v>
      </c>
      <c r="D13" s="71" t="s">
        <v>416</v>
      </c>
      <c r="E13" s="71" t="s">
        <v>417</v>
      </c>
      <c r="F13" s="71"/>
      <c r="G13" s="221"/>
      <c r="H13" s="221" t="s">
        <v>393</v>
      </c>
      <c r="I13" s="221"/>
    </row>
    <row r="14" spans="1:9" ht="51.75" x14ac:dyDescent="0.25">
      <c r="A14" s="221"/>
      <c r="B14" s="195" t="s">
        <v>418</v>
      </c>
      <c r="C14" s="196" t="s">
        <v>419</v>
      </c>
      <c r="D14" s="71" t="s">
        <v>420</v>
      </c>
      <c r="E14" s="71" t="s">
        <v>421</v>
      </c>
      <c r="F14" s="71" t="s">
        <v>386</v>
      </c>
      <c r="G14" s="71" t="s">
        <v>422</v>
      </c>
      <c r="H14" s="221" t="s">
        <v>387</v>
      </c>
      <c r="I14" s="221"/>
    </row>
    <row r="15" spans="1:9" ht="90" x14ac:dyDescent="0.25">
      <c r="A15" s="221"/>
      <c r="B15" s="195" t="s">
        <v>418</v>
      </c>
      <c r="C15" s="196" t="s">
        <v>423</v>
      </c>
      <c r="D15" s="71" t="s">
        <v>424</v>
      </c>
      <c r="E15" s="71" t="s">
        <v>425</v>
      </c>
      <c r="F15" s="71" t="s">
        <v>426</v>
      </c>
      <c r="G15" s="221"/>
      <c r="H15" s="221" t="s">
        <v>393</v>
      </c>
      <c r="I15" s="221"/>
    </row>
    <row r="16" spans="1:9" ht="102.75" x14ac:dyDescent="0.25">
      <c r="A16" s="221"/>
      <c r="B16" s="195" t="s">
        <v>418</v>
      </c>
      <c r="C16" s="196" t="s">
        <v>427</v>
      </c>
      <c r="D16" s="71" t="s">
        <v>428</v>
      </c>
      <c r="E16" s="71" t="s">
        <v>429</v>
      </c>
      <c r="F16" s="71" t="s">
        <v>426</v>
      </c>
      <c r="G16" s="221"/>
      <c r="H16" s="221" t="s">
        <v>393</v>
      </c>
      <c r="I16" s="221"/>
    </row>
    <row r="17" spans="2:8" ht="30" x14ac:dyDescent="0.25">
      <c r="B17" s="195" t="s">
        <v>418</v>
      </c>
      <c r="C17" s="196" t="s">
        <v>430</v>
      </c>
      <c r="D17" s="71" t="s">
        <v>431</v>
      </c>
      <c r="E17" s="71" t="s">
        <v>432</v>
      </c>
      <c r="F17" s="71" t="s">
        <v>386</v>
      </c>
      <c r="G17" s="71" t="s">
        <v>433</v>
      </c>
      <c r="H17" s="221" t="s">
        <v>288</v>
      </c>
    </row>
    <row r="18" spans="2:8" ht="192" x14ac:dyDescent="0.25">
      <c r="B18" s="195" t="s">
        <v>418</v>
      </c>
      <c r="C18" s="196" t="s">
        <v>434</v>
      </c>
      <c r="D18" s="71" t="s">
        <v>435</v>
      </c>
      <c r="E18" s="71" t="s">
        <v>436</v>
      </c>
      <c r="F18" s="71" t="s">
        <v>426</v>
      </c>
      <c r="G18" s="71" t="s">
        <v>437</v>
      </c>
      <c r="H18" s="221" t="s">
        <v>387</v>
      </c>
    </row>
    <row r="19" spans="2:8" ht="141" x14ac:dyDescent="0.25">
      <c r="B19" s="195" t="s">
        <v>418</v>
      </c>
      <c r="C19" s="196" t="s">
        <v>438</v>
      </c>
      <c r="D19" s="71" t="s">
        <v>439</v>
      </c>
      <c r="E19" s="71" t="s">
        <v>440</v>
      </c>
      <c r="F19" s="71" t="s">
        <v>386</v>
      </c>
      <c r="G19" s="221"/>
      <c r="H19" s="221" t="s">
        <v>387</v>
      </c>
    </row>
    <row r="20" spans="2:8" ht="77.25" x14ac:dyDescent="0.25">
      <c r="B20" s="195" t="s">
        <v>418</v>
      </c>
      <c r="C20" s="196" t="s">
        <v>441</v>
      </c>
      <c r="D20" s="71" t="s">
        <v>442</v>
      </c>
      <c r="E20" s="71" t="s">
        <v>443</v>
      </c>
      <c r="F20" s="71" t="s">
        <v>386</v>
      </c>
      <c r="G20" s="71" t="s">
        <v>444</v>
      </c>
      <c r="H20" s="221" t="s">
        <v>393</v>
      </c>
    </row>
    <row r="21" spans="2:8" ht="64.5" x14ac:dyDescent="0.25">
      <c r="B21" s="195" t="s">
        <v>418</v>
      </c>
      <c r="C21" s="196" t="s">
        <v>445</v>
      </c>
      <c r="D21" s="71" t="s">
        <v>446</v>
      </c>
      <c r="E21" s="71" t="s">
        <v>447</v>
      </c>
      <c r="F21" s="71" t="s">
        <v>426</v>
      </c>
      <c r="G21" s="221"/>
      <c r="H21" s="221" t="s">
        <v>393</v>
      </c>
    </row>
    <row r="22" spans="2:8" ht="141" x14ac:dyDescent="0.25">
      <c r="B22" s="195" t="s">
        <v>448</v>
      </c>
      <c r="C22" s="196" t="s">
        <v>449</v>
      </c>
      <c r="D22" s="71" t="s">
        <v>450</v>
      </c>
      <c r="E22" s="71" t="s">
        <v>451</v>
      </c>
      <c r="F22" s="71" t="s">
        <v>426</v>
      </c>
      <c r="G22" s="221"/>
      <c r="H22" s="221" t="s">
        <v>393</v>
      </c>
    </row>
    <row r="23" spans="2:8" ht="166.5" x14ac:dyDescent="0.25">
      <c r="B23" s="195" t="s">
        <v>448</v>
      </c>
      <c r="C23" s="196" t="s">
        <v>452</v>
      </c>
      <c r="D23" s="71" t="s">
        <v>453</v>
      </c>
      <c r="E23" s="71" t="s">
        <v>454</v>
      </c>
      <c r="F23" s="71" t="s">
        <v>426</v>
      </c>
      <c r="G23" s="221"/>
      <c r="H23" s="221" t="s">
        <v>393</v>
      </c>
    </row>
    <row r="24" spans="2:8" ht="60" x14ac:dyDescent="0.25">
      <c r="B24" s="195" t="s">
        <v>448</v>
      </c>
      <c r="C24" s="196" t="s">
        <v>455</v>
      </c>
      <c r="D24" s="71" t="s">
        <v>456</v>
      </c>
      <c r="E24" s="71" t="s">
        <v>421</v>
      </c>
      <c r="F24" s="71" t="s">
        <v>386</v>
      </c>
      <c r="G24" s="71" t="s">
        <v>457</v>
      </c>
      <c r="H24" s="221" t="s">
        <v>288</v>
      </c>
    </row>
    <row r="25" spans="2:8" ht="45" x14ac:dyDescent="0.25">
      <c r="B25" s="195" t="s">
        <v>458</v>
      </c>
      <c r="C25" s="196" t="s">
        <v>459</v>
      </c>
      <c r="D25" s="71" t="s">
        <v>460</v>
      </c>
      <c r="E25" s="71" t="s">
        <v>421</v>
      </c>
      <c r="F25" s="71" t="s">
        <v>386</v>
      </c>
      <c r="G25" s="71" t="s">
        <v>461</v>
      </c>
      <c r="H25" s="221" t="s">
        <v>387</v>
      </c>
    </row>
    <row r="26" spans="2:8" ht="179.25" x14ac:dyDescent="0.25">
      <c r="B26" s="195" t="s">
        <v>458</v>
      </c>
      <c r="C26" s="196" t="s">
        <v>462</v>
      </c>
      <c r="D26" s="71" t="s">
        <v>463</v>
      </c>
      <c r="E26" s="71" t="s">
        <v>464</v>
      </c>
      <c r="F26" s="71" t="s">
        <v>403</v>
      </c>
      <c r="G26" s="221"/>
      <c r="H26" s="221" t="s">
        <v>393</v>
      </c>
    </row>
    <row r="27" spans="2:8" ht="90" x14ac:dyDescent="0.25">
      <c r="B27" s="195" t="s">
        <v>458</v>
      </c>
      <c r="C27" s="196" t="s">
        <v>465</v>
      </c>
      <c r="D27" s="71" t="s">
        <v>466</v>
      </c>
      <c r="E27" s="71" t="s">
        <v>467</v>
      </c>
      <c r="F27" s="71" t="s">
        <v>386</v>
      </c>
      <c r="G27" s="71" t="s">
        <v>468</v>
      </c>
      <c r="H27" s="221" t="s">
        <v>288</v>
      </c>
    </row>
    <row r="28" spans="2:8" ht="64.5" x14ac:dyDescent="0.25">
      <c r="B28" s="195" t="s">
        <v>458</v>
      </c>
      <c r="C28" s="196" t="s">
        <v>469</v>
      </c>
      <c r="D28" s="71" t="s">
        <v>470</v>
      </c>
      <c r="E28" s="71" t="s">
        <v>471</v>
      </c>
      <c r="F28" s="71" t="s">
        <v>386</v>
      </c>
      <c r="G28" s="71" t="s">
        <v>472</v>
      </c>
      <c r="H28" s="221" t="s">
        <v>288</v>
      </c>
    </row>
    <row r="29" spans="2:8" ht="179.25" x14ac:dyDescent="0.25">
      <c r="B29" s="195" t="s">
        <v>458</v>
      </c>
      <c r="C29" s="196" t="s">
        <v>473</v>
      </c>
      <c r="D29" s="71" t="s">
        <v>474</v>
      </c>
      <c r="E29" s="71" t="s">
        <v>475</v>
      </c>
      <c r="F29" s="71" t="s">
        <v>403</v>
      </c>
      <c r="G29" s="71" t="s">
        <v>476</v>
      </c>
      <c r="H29" s="221" t="s">
        <v>387</v>
      </c>
    </row>
    <row r="30" spans="2:8" ht="45" x14ac:dyDescent="0.25">
      <c r="B30" s="195" t="s">
        <v>458</v>
      </c>
      <c r="C30" s="196" t="s">
        <v>477</v>
      </c>
      <c r="D30" s="71" t="s">
        <v>478</v>
      </c>
      <c r="E30" s="71" t="s">
        <v>479</v>
      </c>
      <c r="F30" s="71" t="s">
        <v>386</v>
      </c>
      <c r="G30" s="221"/>
      <c r="H30" s="221" t="s">
        <v>387</v>
      </c>
    </row>
    <row r="31" spans="2:8" ht="77.25" x14ac:dyDescent="0.25">
      <c r="B31" s="195" t="s">
        <v>458</v>
      </c>
      <c r="C31" s="196" t="s">
        <v>480</v>
      </c>
      <c r="D31" s="71" t="s">
        <v>481</v>
      </c>
      <c r="E31" s="71" t="s">
        <v>482</v>
      </c>
      <c r="F31" s="71" t="s">
        <v>386</v>
      </c>
      <c r="G31" s="71" t="s">
        <v>483</v>
      </c>
      <c r="H31" s="221" t="s">
        <v>288</v>
      </c>
    </row>
    <row r="32" spans="2:8" ht="210" x14ac:dyDescent="0.25">
      <c r="B32" s="195" t="s">
        <v>458</v>
      </c>
      <c r="C32" s="196" t="s">
        <v>484</v>
      </c>
      <c r="D32" s="71" t="s">
        <v>485</v>
      </c>
      <c r="E32" s="71" t="s">
        <v>486</v>
      </c>
      <c r="F32" s="71" t="s">
        <v>403</v>
      </c>
      <c r="G32" s="71" t="s">
        <v>487</v>
      </c>
      <c r="H32" s="221" t="s">
        <v>393</v>
      </c>
    </row>
    <row r="33" spans="2:8" ht="51.75" x14ac:dyDescent="0.25">
      <c r="B33" s="195" t="s">
        <v>458</v>
      </c>
      <c r="C33" s="196" t="s">
        <v>488</v>
      </c>
      <c r="D33" s="71" t="s">
        <v>489</v>
      </c>
      <c r="E33" s="71" t="s">
        <v>490</v>
      </c>
      <c r="F33" s="71" t="s">
        <v>386</v>
      </c>
      <c r="G33" s="221"/>
      <c r="H33" s="221" t="s">
        <v>387</v>
      </c>
    </row>
    <row r="34" spans="2:8" ht="102.75" x14ac:dyDescent="0.25">
      <c r="B34" s="195" t="s">
        <v>458</v>
      </c>
      <c r="C34" s="196" t="s">
        <v>491</v>
      </c>
      <c r="D34" s="71" t="s">
        <v>492</v>
      </c>
      <c r="E34" s="71" t="s">
        <v>490</v>
      </c>
      <c r="F34" s="71" t="s">
        <v>386</v>
      </c>
      <c r="G34" s="221"/>
      <c r="H34" s="221" t="s">
        <v>393</v>
      </c>
    </row>
    <row r="35" spans="2:8" ht="90" x14ac:dyDescent="0.25">
      <c r="B35" s="195" t="s">
        <v>458</v>
      </c>
      <c r="C35" s="196" t="s">
        <v>493</v>
      </c>
      <c r="D35" s="71" t="s">
        <v>494</v>
      </c>
      <c r="E35" s="71" t="s">
        <v>495</v>
      </c>
      <c r="F35" s="71" t="s">
        <v>386</v>
      </c>
      <c r="G35" s="71" t="s">
        <v>496</v>
      </c>
      <c r="H35" s="221" t="s">
        <v>393</v>
      </c>
    </row>
    <row r="36" spans="2:8" ht="217.5" x14ac:dyDescent="0.25">
      <c r="B36" s="195" t="s">
        <v>497</v>
      </c>
      <c r="C36" s="196" t="s">
        <v>498</v>
      </c>
      <c r="D36" s="71" t="s">
        <v>499</v>
      </c>
      <c r="E36" s="71" t="s">
        <v>500</v>
      </c>
      <c r="F36" s="71" t="s">
        <v>426</v>
      </c>
      <c r="G36" s="71" t="s">
        <v>501</v>
      </c>
      <c r="H36" s="221" t="s">
        <v>393</v>
      </c>
    </row>
    <row r="37" spans="2:8" ht="153.75" x14ac:dyDescent="0.25">
      <c r="B37" s="195" t="s">
        <v>497</v>
      </c>
      <c r="C37" s="196" t="s">
        <v>502</v>
      </c>
      <c r="D37" s="71" t="s">
        <v>503</v>
      </c>
      <c r="E37" s="71" t="s">
        <v>500</v>
      </c>
      <c r="F37" s="71" t="s">
        <v>403</v>
      </c>
      <c r="G37" s="71" t="s">
        <v>504</v>
      </c>
      <c r="H37" s="221" t="s">
        <v>393</v>
      </c>
    </row>
    <row r="38" spans="2:8" ht="102.75" x14ac:dyDescent="0.25">
      <c r="B38" s="195" t="s">
        <v>497</v>
      </c>
      <c r="C38" s="196" t="s">
        <v>505</v>
      </c>
      <c r="D38" s="71" t="s">
        <v>506</v>
      </c>
      <c r="E38" s="71" t="s">
        <v>507</v>
      </c>
      <c r="F38" s="71" t="s">
        <v>386</v>
      </c>
      <c r="G38" s="71" t="s">
        <v>508</v>
      </c>
      <c r="H38" s="221" t="s">
        <v>393</v>
      </c>
    </row>
    <row r="39" spans="2:8" ht="77.25" x14ac:dyDescent="0.25">
      <c r="B39" s="195" t="s">
        <v>497</v>
      </c>
      <c r="C39" s="196" t="s">
        <v>509</v>
      </c>
      <c r="D39" s="71" t="s">
        <v>510</v>
      </c>
      <c r="E39" s="71" t="s">
        <v>511</v>
      </c>
      <c r="F39" s="71"/>
      <c r="G39" s="221"/>
      <c r="H39" s="221" t="s">
        <v>512</v>
      </c>
    </row>
    <row r="40" spans="2:8" ht="90" x14ac:dyDescent="0.25">
      <c r="B40" s="195" t="s">
        <v>497</v>
      </c>
      <c r="C40" s="196" t="s">
        <v>513</v>
      </c>
      <c r="D40" s="71" t="s">
        <v>514</v>
      </c>
      <c r="E40" s="71" t="s">
        <v>515</v>
      </c>
      <c r="F40" s="71" t="s">
        <v>426</v>
      </c>
      <c r="G40" s="71" t="s">
        <v>516</v>
      </c>
      <c r="H40" s="221" t="s">
        <v>387</v>
      </c>
    </row>
    <row r="41" spans="2:8" ht="141" x14ac:dyDescent="0.25">
      <c r="B41" s="195" t="s">
        <v>497</v>
      </c>
      <c r="C41" s="196" t="s">
        <v>517</v>
      </c>
      <c r="D41" s="71" t="s">
        <v>518</v>
      </c>
      <c r="E41" s="71" t="s">
        <v>519</v>
      </c>
      <c r="F41" s="71" t="s">
        <v>386</v>
      </c>
      <c r="G41" s="221"/>
      <c r="H41" s="221" t="s">
        <v>393</v>
      </c>
    </row>
    <row r="42" spans="2:8" ht="77.25" x14ac:dyDescent="0.25">
      <c r="B42" s="195" t="s">
        <v>497</v>
      </c>
      <c r="C42" s="196" t="s">
        <v>520</v>
      </c>
      <c r="D42" s="71" t="s">
        <v>521</v>
      </c>
      <c r="E42" s="71" t="s">
        <v>511</v>
      </c>
      <c r="F42" s="71"/>
      <c r="G42" s="71" t="s">
        <v>522</v>
      </c>
      <c r="H42" s="221" t="s">
        <v>288</v>
      </c>
    </row>
    <row r="43" spans="2:8" ht="64.5" x14ac:dyDescent="0.25">
      <c r="B43" s="195" t="s">
        <v>497</v>
      </c>
      <c r="C43" s="196" t="s">
        <v>523</v>
      </c>
      <c r="D43" s="71" t="s">
        <v>524</v>
      </c>
      <c r="E43" s="71" t="s">
        <v>525</v>
      </c>
      <c r="F43" s="71"/>
      <c r="G43" s="221"/>
      <c r="H43" s="221" t="s">
        <v>512</v>
      </c>
    </row>
    <row r="44" spans="2:8" ht="128.25" x14ac:dyDescent="0.25">
      <c r="B44" s="195" t="s">
        <v>497</v>
      </c>
      <c r="C44" s="196" t="s">
        <v>526</v>
      </c>
      <c r="D44" s="71" t="s">
        <v>527</v>
      </c>
      <c r="E44" s="71" t="s">
        <v>528</v>
      </c>
      <c r="F44" s="71"/>
      <c r="G44" s="221"/>
      <c r="H44" s="221" t="s">
        <v>512</v>
      </c>
    </row>
    <row r="45" spans="2:8" ht="141" x14ac:dyDescent="0.25">
      <c r="B45" s="195" t="s">
        <v>529</v>
      </c>
      <c r="C45" s="196" t="s">
        <v>530</v>
      </c>
      <c r="D45" s="71" t="s">
        <v>531</v>
      </c>
      <c r="E45" s="71" t="s">
        <v>532</v>
      </c>
      <c r="F45" s="71"/>
      <c r="G45" s="221"/>
      <c r="H45" s="221" t="s">
        <v>393</v>
      </c>
    </row>
    <row r="46" spans="2:8" ht="77.25" x14ac:dyDescent="0.25">
      <c r="B46" s="195" t="s">
        <v>529</v>
      </c>
      <c r="C46" s="196" t="s">
        <v>533</v>
      </c>
      <c r="D46" s="71" t="s">
        <v>534</v>
      </c>
      <c r="E46" s="71" t="s">
        <v>535</v>
      </c>
      <c r="F46" s="71" t="s">
        <v>386</v>
      </c>
      <c r="G46" s="71" t="s">
        <v>536</v>
      </c>
      <c r="H46" s="221" t="s">
        <v>288</v>
      </c>
    </row>
    <row r="47" spans="2:8" ht="90" x14ac:dyDescent="0.25">
      <c r="B47" s="195" t="s">
        <v>529</v>
      </c>
      <c r="C47" s="196" t="s">
        <v>537</v>
      </c>
      <c r="D47" s="71" t="s">
        <v>538</v>
      </c>
      <c r="E47" s="71" t="s">
        <v>539</v>
      </c>
      <c r="F47" s="71" t="s">
        <v>403</v>
      </c>
      <c r="G47" s="71" t="s">
        <v>540</v>
      </c>
      <c r="H47" s="221" t="s">
        <v>387</v>
      </c>
    </row>
    <row r="48" spans="2:8" ht="153.75" x14ac:dyDescent="0.25">
      <c r="B48" s="195" t="s">
        <v>529</v>
      </c>
      <c r="C48" s="196" t="s">
        <v>541</v>
      </c>
      <c r="D48" s="71" t="s">
        <v>542</v>
      </c>
      <c r="E48" s="71" t="s">
        <v>543</v>
      </c>
      <c r="F48" s="71" t="s">
        <v>403</v>
      </c>
      <c r="G48" s="71" t="s">
        <v>544</v>
      </c>
      <c r="H48" s="221" t="s">
        <v>387</v>
      </c>
    </row>
    <row r="49" spans="2:8" ht="64.5" x14ac:dyDescent="0.25">
      <c r="B49" s="195" t="s">
        <v>529</v>
      </c>
      <c r="C49" s="196" t="s">
        <v>545</v>
      </c>
      <c r="D49" s="71" t="s">
        <v>546</v>
      </c>
      <c r="E49" s="71" t="s">
        <v>547</v>
      </c>
      <c r="F49" s="71" t="s">
        <v>386</v>
      </c>
      <c r="G49" s="221"/>
      <c r="H49" s="221" t="s">
        <v>393</v>
      </c>
    </row>
    <row r="50" spans="2:8" ht="179.25" x14ac:dyDescent="0.25">
      <c r="B50" s="195" t="s">
        <v>529</v>
      </c>
      <c r="C50" s="196" t="s">
        <v>548</v>
      </c>
      <c r="D50" s="71" t="s">
        <v>549</v>
      </c>
      <c r="E50" s="71" t="s">
        <v>550</v>
      </c>
      <c r="F50" s="71" t="s">
        <v>426</v>
      </c>
      <c r="G50" s="71" t="s">
        <v>551</v>
      </c>
      <c r="H50" s="221" t="s">
        <v>387</v>
      </c>
    </row>
    <row r="51" spans="2:8" ht="105" x14ac:dyDescent="0.25">
      <c r="B51" s="195" t="s">
        <v>529</v>
      </c>
      <c r="C51" s="196" t="s">
        <v>552</v>
      </c>
      <c r="D51" s="71" t="s">
        <v>553</v>
      </c>
      <c r="E51" s="71" t="s">
        <v>554</v>
      </c>
      <c r="F51" s="71" t="s">
        <v>426</v>
      </c>
      <c r="G51" s="221"/>
      <c r="H51" s="221" t="s">
        <v>387</v>
      </c>
    </row>
    <row r="52" spans="2:8" ht="77.25" x14ac:dyDescent="0.25">
      <c r="B52" s="195" t="s">
        <v>529</v>
      </c>
      <c r="C52" s="196" t="s">
        <v>555</v>
      </c>
      <c r="D52" s="71" t="s">
        <v>556</v>
      </c>
      <c r="E52" s="71" t="s">
        <v>557</v>
      </c>
      <c r="F52" s="71" t="s">
        <v>403</v>
      </c>
      <c r="G52" s="221"/>
      <c r="H52" s="221" t="s">
        <v>387</v>
      </c>
    </row>
    <row r="53" spans="2:8" ht="39" x14ac:dyDescent="0.25">
      <c r="B53" s="195" t="s">
        <v>529</v>
      </c>
      <c r="C53" s="196" t="s">
        <v>558</v>
      </c>
      <c r="D53" s="71" t="s">
        <v>559</v>
      </c>
      <c r="E53" s="71" t="s">
        <v>547</v>
      </c>
      <c r="F53" s="71"/>
      <c r="G53" s="221"/>
      <c r="H53" s="221" t="s">
        <v>512</v>
      </c>
    </row>
    <row r="54" spans="2:8" ht="51.75" x14ac:dyDescent="0.25">
      <c r="B54" s="195" t="s">
        <v>529</v>
      </c>
      <c r="C54" s="196" t="s">
        <v>560</v>
      </c>
      <c r="D54" s="71" t="s">
        <v>561</v>
      </c>
      <c r="E54" s="71" t="s">
        <v>562</v>
      </c>
      <c r="F54" s="71"/>
      <c r="G54" s="221"/>
      <c r="H54" s="221" t="s">
        <v>393</v>
      </c>
    </row>
    <row r="55" spans="2:8" ht="60" x14ac:dyDescent="0.25">
      <c r="B55" s="195" t="s">
        <v>529</v>
      </c>
      <c r="C55" s="196" t="s">
        <v>563</v>
      </c>
      <c r="D55" s="71" t="s">
        <v>564</v>
      </c>
      <c r="E55" s="71" t="s">
        <v>565</v>
      </c>
      <c r="F55" s="71" t="s">
        <v>386</v>
      </c>
      <c r="G55" s="71" t="s">
        <v>566</v>
      </c>
      <c r="H55" s="221" t="s">
        <v>288</v>
      </c>
    </row>
    <row r="56" spans="2:8" ht="90" x14ac:dyDescent="0.25">
      <c r="B56" s="195" t="s">
        <v>529</v>
      </c>
      <c r="C56" s="196" t="s">
        <v>567</v>
      </c>
      <c r="D56" s="71" t="s">
        <v>568</v>
      </c>
      <c r="E56" s="71" t="s">
        <v>569</v>
      </c>
      <c r="F56" s="71" t="s">
        <v>386</v>
      </c>
      <c r="G56" s="221"/>
      <c r="H56" s="221" t="s">
        <v>393</v>
      </c>
    </row>
    <row r="57" spans="2:8" ht="64.5" x14ac:dyDescent="0.25">
      <c r="B57" s="195" t="s">
        <v>529</v>
      </c>
      <c r="C57" s="196" t="s">
        <v>570</v>
      </c>
      <c r="D57" s="71" t="s">
        <v>571</v>
      </c>
      <c r="E57" s="71" t="s">
        <v>572</v>
      </c>
      <c r="F57" s="71" t="s">
        <v>386</v>
      </c>
      <c r="G57" s="221"/>
      <c r="H57" s="221" t="s">
        <v>393</v>
      </c>
    </row>
    <row r="58" spans="2:8" ht="39" x14ac:dyDescent="0.25">
      <c r="B58" s="195" t="s">
        <v>529</v>
      </c>
      <c r="C58" s="196" t="s">
        <v>573</v>
      </c>
      <c r="D58" s="71" t="s">
        <v>574</v>
      </c>
      <c r="E58" s="71" t="s">
        <v>547</v>
      </c>
      <c r="F58" s="71"/>
      <c r="G58" s="221"/>
      <c r="H58" s="221" t="s">
        <v>512</v>
      </c>
    </row>
    <row r="59" spans="2:8" ht="15.75" thickBot="1" x14ac:dyDescent="0.3">
      <c r="B59" s="195"/>
      <c r="C59" s="196"/>
      <c r="D59" s="71"/>
      <c r="E59" s="71"/>
      <c r="F59" s="71"/>
      <c r="G59" s="221"/>
      <c r="H59" s="221"/>
    </row>
    <row r="60" spans="2:8" ht="153.75" thickBot="1" x14ac:dyDescent="0.3">
      <c r="B60" s="197" t="s">
        <v>575</v>
      </c>
      <c r="C60" s="198" t="s">
        <v>576</v>
      </c>
      <c r="D60" s="71"/>
      <c r="E60" s="221"/>
      <c r="F60" s="71"/>
      <c r="G60" s="221"/>
      <c r="H60" s="221"/>
    </row>
    <row r="61" spans="2:8" x14ac:dyDescent="0.25">
      <c r="B61" s="199"/>
      <c r="C61" s="221"/>
      <c r="D61" s="221"/>
      <c r="E61" s="221"/>
      <c r="F61" s="71"/>
      <c r="G61" s="221"/>
      <c r="H61" s="221"/>
    </row>
  </sheetData>
  <mergeCells count="1">
    <mergeCell ref="B2:I2"/>
  </mergeCells>
  <dataValidations count="1">
    <dataValidation type="list" allowBlank="1" showInputMessage="1" showErrorMessage="1" sqref="H4:H61 I4:I58" xr:uid="{00000000-0002-0000-0500-000000000000}">
      <formula1>Status</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'G:\My Drive\Consulting\2018Projects\GIZ BUR Review\Review\[BUR3-ReviewChecklist-v1_LS.xlsx]Sheet1'!#REF!</xm:f>
          </x14:formula1>
          <xm:sqref>F4:F61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tint="-0.249977111117893"/>
  </sheetPr>
  <dimension ref="A1:J51"/>
  <sheetViews>
    <sheetView workbookViewId="0"/>
  </sheetViews>
  <sheetFormatPr defaultRowHeight="15" x14ac:dyDescent="0.25"/>
  <cols>
    <col min="1" max="1" width="43" customWidth="1"/>
    <col min="2" max="2" width="44.140625" bestFit="1" customWidth="1"/>
    <col min="3" max="3" width="10" customWidth="1"/>
    <col min="4" max="4" width="20.28515625" customWidth="1"/>
    <col min="5" max="5" width="17.42578125" customWidth="1"/>
    <col min="6" max="6" width="23" customWidth="1"/>
  </cols>
  <sheetData>
    <row r="1" spans="1:10" s="3" customFormat="1" ht="21" x14ac:dyDescent="0.35">
      <c r="A1" s="3" t="s">
        <v>577</v>
      </c>
      <c r="D1" s="24" t="s">
        <v>578</v>
      </c>
    </row>
    <row r="3" spans="1:10" s="4" customFormat="1" ht="15.75" x14ac:dyDescent="0.25">
      <c r="A3" s="47" t="s">
        <v>579</v>
      </c>
      <c r="B3" s="47" t="s">
        <v>580</v>
      </c>
      <c r="C3" s="47" t="s">
        <v>581</v>
      </c>
      <c r="D3" s="47" t="s">
        <v>582</v>
      </c>
      <c r="E3" s="47" t="s">
        <v>583</v>
      </c>
      <c r="F3" s="47" t="s">
        <v>584</v>
      </c>
      <c r="H3" s="49" t="s">
        <v>585</v>
      </c>
      <c r="I3" s="49"/>
    </row>
    <row r="4" spans="1:10" x14ac:dyDescent="0.25">
      <c r="A4" s="221" t="s">
        <v>586</v>
      </c>
      <c r="B4" s="221" t="s">
        <v>587</v>
      </c>
      <c r="C4" s="221" t="s">
        <v>588</v>
      </c>
      <c r="D4" s="221">
        <v>1</v>
      </c>
      <c r="E4" s="221" t="s">
        <v>589</v>
      </c>
      <c r="F4" s="221"/>
      <c r="G4" s="221"/>
      <c r="H4" s="221" t="s">
        <v>590</v>
      </c>
      <c r="I4" s="221">
        <v>21</v>
      </c>
      <c r="J4" s="221" t="s">
        <v>591</v>
      </c>
    </row>
    <row r="5" spans="1:10" x14ac:dyDescent="0.25">
      <c r="A5" s="221" t="s">
        <v>586</v>
      </c>
      <c r="B5" s="221" t="s">
        <v>592</v>
      </c>
      <c r="C5" s="221" t="s">
        <v>588</v>
      </c>
      <c r="D5" s="221">
        <v>1</v>
      </c>
      <c r="E5" s="221" t="s">
        <v>589</v>
      </c>
      <c r="F5" s="221"/>
      <c r="G5" s="221"/>
      <c r="H5" s="221" t="s">
        <v>593</v>
      </c>
      <c r="I5" s="221">
        <v>310</v>
      </c>
      <c r="J5" s="221" t="s">
        <v>591</v>
      </c>
    </row>
    <row r="6" spans="1:10" x14ac:dyDescent="0.25">
      <c r="A6" s="221" t="s">
        <v>586</v>
      </c>
      <c r="B6" s="221" t="s">
        <v>594</v>
      </c>
      <c r="C6" s="221" t="s">
        <v>588</v>
      </c>
      <c r="D6" s="221">
        <v>1</v>
      </c>
      <c r="E6" s="221" t="s">
        <v>589</v>
      </c>
      <c r="F6" s="221"/>
      <c r="G6" s="221"/>
      <c r="H6" s="221"/>
      <c r="I6" s="221"/>
      <c r="J6" s="221"/>
    </row>
    <row r="7" spans="1:10" x14ac:dyDescent="0.25">
      <c r="A7" s="221" t="s">
        <v>586</v>
      </c>
      <c r="B7" s="221" t="s">
        <v>595</v>
      </c>
      <c r="C7" s="221" t="s">
        <v>588</v>
      </c>
      <c r="D7" s="221">
        <v>1</v>
      </c>
      <c r="E7" s="221" t="s">
        <v>589</v>
      </c>
      <c r="F7" s="221"/>
      <c r="G7" s="221"/>
      <c r="H7" s="221"/>
      <c r="I7" s="221"/>
      <c r="J7" s="221"/>
    </row>
    <row r="8" spans="1:10" x14ac:dyDescent="0.25">
      <c r="A8" s="221" t="s">
        <v>586</v>
      </c>
      <c r="B8" s="221" t="s">
        <v>596</v>
      </c>
      <c r="C8" s="221" t="s">
        <v>588</v>
      </c>
      <c r="D8" s="221">
        <v>1</v>
      </c>
      <c r="E8" s="221" t="s">
        <v>589</v>
      </c>
      <c r="F8" s="221"/>
      <c r="G8" s="221"/>
      <c r="H8" s="221"/>
      <c r="I8" s="221"/>
      <c r="J8" s="221"/>
    </row>
    <row r="9" spans="1:10" x14ac:dyDescent="0.25">
      <c r="A9" s="221" t="s">
        <v>597</v>
      </c>
      <c r="B9" s="221" t="s">
        <v>598</v>
      </c>
      <c r="C9" s="221" t="s">
        <v>588</v>
      </c>
      <c r="D9" s="221">
        <v>1</v>
      </c>
      <c r="E9" s="221" t="s">
        <v>589</v>
      </c>
      <c r="F9" s="221"/>
      <c r="G9" s="221"/>
      <c r="H9" s="221"/>
      <c r="I9" s="221"/>
      <c r="J9" s="221"/>
    </row>
    <row r="10" spans="1:10" x14ac:dyDescent="0.25">
      <c r="A10" s="221" t="s">
        <v>597</v>
      </c>
      <c r="B10" s="221" t="s">
        <v>599</v>
      </c>
      <c r="C10" s="221" t="s">
        <v>588</v>
      </c>
      <c r="D10" s="221">
        <v>1</v>
      </c>
      <c r="E10" s="221" t="s">
        <v>589</v>
      </c>
      <c r="F10" s="221"/>
      <c r="G10" s="221"/>
      <c r="H10" s="221"/>
      <c r="I10" s="221"/>
      <c r="J10" s="221"/>
    </row>
    <row r="11" spans="1:10" x14ac:dyDescent="0.25">
      <c r="A11" s="221" t="s">
        <v>597</v>
      </c>
      <c r="B11" s="221" t="s">
        <v>600</v>
      </c>
      <c r="C11" s="221" t="s">
        <v>588</v>
      </c>
      <c r="D11" s="221">
        <v>1</v>
      </c>
      <c r="E11" s="221" t="s">
        <v>589</v>
      </c>
      <c r="F11" s="221"/>
      <c r="G11" s="221"/>
      <c r="H11" s="221"/>
      <c r="I11" s="221"/>
      <c r="J11" s="221"/>
    </row>
    <row r="12" spans="1:10" x14ac:dyDescent="0.25">
      <c r="A12" s="221" t="s">
        <v>601</v>
      </c>
      <c r="B12" s="221" t="s">
        <v>602</v>
      </c>
      <c r="C12" s="221" t="s">
        <v>588</v>
      </c>
      <c r="D12" s="221">
        <v>1</v>
      </c>
      <c r="E12" s="221" t="s">
        <v>589</v>
      </c>
      <c r="F12" s="221"/>
      <c r="G12" s="221"/>
      <c r="H12" s="221"/>
      <c r="I12" s="221"/>
      <c r="J12" s="221"/>
    </row>
    <row r="13" spans="1:10" x14ac:dyDescent="0.25">
      <c r="A13" s="221" t="s">
        <v>601</v>
      </c>
      <c r="B13" s="221" t="s">
        <v>587</v>
      </c>
      <c r="C13" s="221" t="s">
        <v>588</v>
      </c>
      <c r="D13" s="221">
        <v>1</v>
      </c>
      <c r="E13" s="221" t="s">
        <v>589</v>
      </c>
      <c r="F13" s="221"/>
      <c r="G13" s="221"/>
      <c r="H13" s="221"/>
      <c r="I13" s="221"/>
      <c r="J13" s="221"/>
    </row>
    <row r="14" spans="1:10" x14ac:dyDescent="0.25">
      <c r="A14" s="221" t="s">
        <v>601</v>
      </c>
      <c r="B14" s="221" t="s">
        <v>598</v>
      </c>
      <c r="C14" s="221" t="s">
        <v>588</v>
      </c>
      <c r="D14" s="221">
        <v>1</v>
      </c>
      <c r="E14" s="221" t="s">
        <v>589</v>
      </c>
      <c r="F14" s="221"/>
      <c r="G14" s="221"/>
      <c r="H14" s="221"/>
      <c r="I14" s="221"/>
      <c r="J14" s="221"/>
    </row>
    <row r="15" spans="1:10" x14ac:dyDescent="0.25">
      <c r="A15" s="221" t="s">
        <v>601</v>
      </c>
      <c r="B15" s="221" t="s">
        <v>603</v>
      </c>
      <c r="C15" s="221" t="s">
        <v>588</v>
      </c>
      <c r="D15" s="221">
        <v>1</v>
      </c>
      <c r="E15" s="221" t="s">
        <v>589</v>
      </c>
      <c r="F15" s="221"/>
      <c r="G15" s="221"/>
      <c r="H15" s="221"/>
      <c r="I15" s="221"/>
      <c r="J15" s="221"/>
    </row>
    <row r="16" spans="1:10" x14ac:dyDescent="0.25">
      <c r="A16" s="221" t="s">
        <v>601</v>
      </c>
      <c r="B16" s="221" t="s">
        <v>604</v>
      </c>
      <c r="C16" s="221" t="s">
        <v>588</v>
      </c>
      <c r="D16" s="221">
        <v>1</v>
      </c>
      <c r="E16" s="221" t="s">
        <v>589</v>
      </c>
      <c r="F16" s="221"/>
      <c r="G16" s="221"/>
      <c r="H16" s="221"/>
      <c r="I16" s="221"/>
      <c r="J16" s="221"/>
    </row>
    <row r="17" spans="1:5" x14ac:dyDescent="0.25">
      <c r="A17" s="221" t="s">
        <v>601</v>
      </c>
      <c r="B17" s="221" t="s">
        <v>605</v>
      </c>
      <c r="C17" s="221" t="s">
        <v>588</v>
      </c>
      <c r="D17" s="221">
        <v>1</v>
      </c>
      <c r="E17" s="221" t="s">
        <v>589</v>
      </c>
    </row>
    <row r="18" spans="1:5" x14ac:dyDescent="0.25">
      <c r="A18" s="221" t="s">
        <v>601</v>
      </c>
      <c r="B18" s="221" t="s">
        <v>606</v>
      </c>
      <c r="C18" s="221" t="s">
        <v>588</v>
      </c>
      <c r="D18" s="221">
        <v>1</v>
      </c>
      <c r="E18" s="221" t="s">
        <v>589</v>
      </c>
    </row>
    <row r="19" spans="1:5" x14ac:dyDescent="0.25">
      <c r="A19" s="221" t="s">
        <v>607</v>
      </c>
      <c r="B19" s="221" t="s">
        <v>608</v>
      </c>
      <c r="C19" s="221" t="s">
        <v>588</v>
      </c>
      <c r="D19" s="221">
        <v>1</v>
      </c>
      <c r="E19" s="221" t="s">
        <v>589</v>
      </c>
    </row>
    <row r="20" spans="1:5" x14ac:dyDescent="0.25">
      <c r="A20" s="221" t="s">
        <v>607</v>
      </c>
      <c r="B20" s="221" t="s">
        <v>609</v>
      </c>
      <c r="C20" s="221" t="s">
        <v>588</v>
      </c>
      <c r="D20" s="221">
        <v>1</v>
      </c>
      <c r="E20" s="221" t="s">
        <v>589</v>
      </c>
    </row>
    <row r="21" spans="1:5" x14ac:dyDescent="0.25">
      <c r="A21" s="221" t="s">
        <v>610</v>
      </c>
      <c r="B21" s="221" t="s">
        <v>611</v>
      </c>
      <c r="C21" s="221" t="s">
        <v>588</v>
      </c>
      <c r="D21" s="221">
        <v>1</v>
      </c>
      <c r="E21" s="221" t="s">
        <v>589</v>
      </c>
    </row>
    <row r="22" spans="1:5" x14ac:dyDescent="0.25">
      <c r="A22" s="221" t="s">
        <v>610</v>
      </c>
      <c r="B22" s="221" t="s">
        <v>602</v>
      </c>
      <c r="C22" s="221" t="s">
        <v>588</v>
      </c>
      <c r="D22" s="221">
        <v>1</v>
      </c>
      <c r="E22" s="221" t="s">
        <v>589</v>
      </c>
    </row>
    <row r="23" spans="1:5" x14ac:dyDescent="0.25">
      <c r="A23" s="221" t="s">
        <v>610</v>
      </c>
      <c r="B23" s="221" t="s">
        <v>587</v>
      </c>
      <c r="C23" s="221" t="s">
        <v>588</v>
      </c>
      <c r="D23" s="221">
        <v>1</v>
      </c>
      <c r="E23" s="221" t="s">
        <v>589</v>
      </c>
    </row>
    <row r="24" spans="1:5" x14ac:dyDescent="0.25">
      <c r="A24" s="221" t="s">
        <v>610</v>
      </c>
      <c r="B24" s="221" t="s">
        <v>598</v>
      </c>
      <c r="C24" s="221" t="s">
        <v>588</v>
      </c>
      <c r="D24" s="221">
        <v>1</v>
      </c>
      <c r="E24" s="221" t="s">
        <v>589</v>
      </c>
    </row>
    <row r="25" spans="1:5" x14ac:dyDescent="0.25">
      <c r="A25" s="221" t="s">
        <v>610</v>
      </c>
      <c r="B25" s="221" t="s">
        <v>603</v>
      </c>
      <c r="C25" s="221" t="s">
        <v>588</v>
      </c>
      <c r="D25" s="221">
        <v>1</v>
      </c>
      <c r="E25" s="221" t="s">
        <v>589</v>
      </c>
    </row>
    <row r="26" spans="1:5" x14ac:dyDescent="0.25">
      <c r="A26" s="221" t="s">
        <v>612</v>
      </c>
      <c r="B26" s="221" t="s">
        <v>587</v>
      </c>
      <c r="C26" s="221" t="s">
        <v>588</v>
      </c>
      <c r="D26" s="221">
        <v>1</v>
      </c>
      <c r="E26" s="221" t="s">
        <v>589</v>
      </c>
    </row>
    <row r="27" spans="1:5" x14ac:dyDescent="0.25">
      <c r="A27" s="221" t="s">
        <v>613</v>
      </c>
      <c r="B27" s="221" t="s">
        <v>602</v>
      </c>
      <c r="C27" s="221" t="s">
        <v>588</v>
      </c>
      <c r="D27" s="221">
        <v>1</v>
      </c>
      <c r="E27" s="221" t="s">
        <v>589</v>
      </c>
    </row>
    <row r="28" spans="1:5" x14ac:dyDescent="0.25">
      <c r="A28" s="221" t="s">
        <v>613</v>
      </c>
      <c r="B28" s="221" t="s">
        <v>587</v>
      </c>
      <c r="C28" s="221" t="s">
        <v>588</v>
      </c>
      <c r="D28" s="221">
        <v>1</v>
      </c>
      <c r="E28" s="221" t="s">
        <v>589</v>
      </c>
    </row>
    <row r="29" spans="1:5" x14ac:dyDescent="0.25">
      <c r="A29" s="221" t="s">
        <v>613</v>
      </c>
      <c r="B29" s="221" t="s">
        <v>598</v>
      </c>
      <c r="C29" s="221" t="s">
        <v>588</v>
      </c>
      <c r="D29" s="221">
        <v>1</v>
      </c>
      <c r="E29" s="221" t="s">
        <v>589</v>
      </c>
    </row>
    <row r="30" spans="1:5" x14ac:dyDescent="0.25">
      <c r="A30" s="221" t="s">
        <v>613</v>
      </c>
      <c r="B30" s="221" t="s">
        <v>605</v>
      </c>
      <c r="C30" s="221" t="s">
        <v>588</v>
      </c>
      <c r="D30" s="221">
        <v>1</v>
      </c>
      <c r="E30" s="221" t="s">
        <v>589</v>
      </c>
    </row>
    <row r="31" spans="1:5" x14ac:dyDescent="0.25">
      <c r="A31" s="221" t="s">
        <v>613</v>
      </c>
      <c r="B31" s="221" t="s">
        <v>614</v>
      </c>
      <c r="C31" s="221" t="s">
        <v>588</v>
      </c>
      <c r="D31" s="221">
        <v>1</v>
      </c>
      <c r="E31" s="221" t="s">
        <v>589</v>
      </c>
    </row>
    <row r="32" spans="1:5" x14ac:dyDescent="0.25">
      <c r="A32" s="221" t="s">
        <v>613</v>
      </c>
      <c r="B32" s="221" t="s">
        <v>606</v>
      </c>
      <c r="C32" s="221" t="s">
        <v>588</v>
      </c>
      <c r="D32" s="221">
        <v>1</v>
      </c>
      <c r="E32" s="221" t="s">
        <v>589</v>
      </c>
    </row>
    <row r="33" spans="1:5" x14ac:dyDescent="0.25">
      <c r="A33" s="221" t="s">
        <v>615</v>
      </c>
      <c r="B33" s="221" t="s">
        <v>602</v>
      </c>
      <c r="C33" s="221" t="s">
        <v>588</v>
      </c>
      <c r="D33" s="221">
        <v>1</v>
      </c>
      <c r="E33" s="221" t="s">
        <v>589</v>
      </c>
    </row>
    <row r="34" spans="1:5" x14ac:dyDescent="0.25">
      <c r="A34" s="221" t="s">
        <v>615</v>
      </c>
      <c r="B34" s="221" t="s">
        <v>598</v>
      </c>
      <c r="C34" s="221" t="s">
        <v>588</v>
      </c>
      <c r="D34" s="221">
        <v>1</v>
      </c>
      <c r="E34" s="221" t="s">
        <v>589</v>
      </c>
    </row>
    <row r="35" spans="1:5" x14ac:dyDescent="0.25">
      <c r="A35" s="221" t="s">
        <v>615</v>
      </c>
      <c r="B35" s="221" t="s">
        <v>603</v>
      </c>
      <c r="C35" s="221" t="s">
        <v>588</v>
      </c>
      <c r="D35" s="221">
        <v>1</v>
      </c>
      <c r="E35" s="221" t="s">
        <v>589</v>
      </c>
    </row>
    <row r="36" spans="1:5" x14ac:dyDescent="0.25">
      <c r="A36" s="221" t="s">
        <v>615</v>
      </c>
      <c r="B36" s="221" t="s">
        <v>605</v>
      </c>
      <c r="C36" s="221" t="s">
        <v>588</v>
      </c>
      <c r="D36" s="221">
        <v>1</v>
      </c>
      <c r="E36" s="221" t="s">
        <v>589</v>
      </c>
    </row>
    <row r="37" spans="1:5" x14ac:dyDescent="0.25">
      <c r="A37" s="221" t="s">
        <v>615</v>
      </c>
      <c r="B37" s="221" t="s">
        <v>616</v>
      </c>
      <c r="C37" s="221" t="s">
        <v>588</v>
      </c>
      <c r="D37" s="221">
        <v>1</v>
      </c>
      <c r="E37" s="221" t="s">
        <v>589</v>
      </c>
    </row>
    <row r="38" spans="1:5" x14ac:dyDescent="0.25">
      <c r="A38" s="221" t="s">
        <v>615</v>
      </c>
      <c r="B38" s="221" t="s">
        <v>617</v>
      </c>
      <c r="C38" s="221" t="s">
        <v>588</v>
      </c>
      <c r="D38" s="221">
        <v>1</v>
      </c>
      <c r="E38" s="221" t="s">
        <v>589</v>
      </c>
    </row>
    <row r="39" spans="1:5" x14ac:dyDescent="0.25">
      <c r="A39" s="221" t="s">
        <v>615</v>
      </c>
      <c r="B39" s="221" t="s">
        <v>618</v>
      </c>
      <c r="C39" s="221" t="s">
        <v>588</v>
      </c>
      <c r="D39" s="221">
        <v>1</v>
      </c>
      <c r="E39" s="221" t="s">
        <v>589</v>
      </c>
    </row>
    <row r="40" spans="1:5" x14ac:dyDescent="0.25">
      <c r="A40" s="221" t="s">
        <v>619</v>
      </c>
      <c r="B40" s="221" t="s">
        <v>611</v>
      </c>
      <c r="C40" s="221" t="s">
        <v>588</v>
      </c>
      <c r="D40" s="221">
        <v>1</v>
      </c>
      <c r="E40" s="221" t="s">
        <v>589</v>
      </c>
    </row>
    <row r="41" spans="1:5" x14ac:dyDescent="0.25">
      <c r="A41" s="221" t="s">
        <v>619</v>
      </c>
      <c r="B41" s="221" t="s">
        <v>602</v>
      </c>
      <c r="C41" s="221" t="s">
        <v>588</v>
      </c>
      <c r="D41" s="221">
        <v>1</v>
      </c>
      <c r="E41" s="221" t="s">
        <v>589</v>
      </c>
    </row>
    <row r="42" spans="1:5" x14ac:dyDescent="0.25">
      <c r="A42" s="221" t="s">
        <v>619</v>
      </c>
      <c r="B42" s="221" t="s">
        <v>587</v>
      </c>
      <c r="C42" s="221" t="s">
        <v>588</v>
      </c>
      <c r="D42" s="221">
        <v>1</v>
      </c>
      <c r="E42" s="221" t="s">
        <v>589</v>
      </c>
    </row>
    <row r="43" spans="1:5" x14ac:dyDescent="0.25">
      <c r="A43" s="221" t="s">
        <v>619</v>
      </c>
      <c r="B43" s="221" t="s">
        <v>598</v>
      </c>
      <c r="C43" s="221" t="s">
        <v>588</v>
      </c>
      <c r="D43" s="221">
        <v>1</v>
      </c>
      <c r="E43" s="221" t="s">
        <v>589</v>
      </c>
    </row>
    <row r="44" spans="1:5" x14ac:dyDescent="0.25">
      <c r="A44" s="221" t="s">
        <v>619</v>
      </c>
      <c r="B44" s="221" t="s">
        <v>603</v>
      </c>
      <c r="C44" s="221" t="s">
        <v>588</v>
      </c>
      <c r="D44" s="221">
        <v>1</v>
      </c>
      <c r="E44" s="221" t="s">
        <v>589</v>
      </c>
    </row>
    <row r="45" spans="1:5" x14ac:dyDescent="0.25">
      <c r="A45" s="221" t="s">
        <v>619</v>
      </c>
      <c r="B45" s="221" t="s">
        <v>605</v>
      </c>
      <c r="C45" s="221" t="s">
        <v>588</v>
      </c>
      <c r="D45" s="221">
        <v>1</v>
      </c>
      <c r="E45" s="221" t="s">
        <v>589</v>
      </c>
    </row>
    <row r="46" spans="1:5" x14ac:dyDescent="0.25">
      <c r="A46" s="221" t="s">
        <v>620</v>
      </c>
      <c r="B46" s="221" t="s">
        <v>611</v>
      </c>
      <c r="C46" s="221" t="s">
        <v>588</v>
      </c>
      <c r="D46" s="221">
        <v>1</v>
      </c>
      <c r="E46" s="221" t="s">
        <v>589</v>
      </c>
    </row>
    <row r="47" spans="1:5" x14ac:dyDescent="0.25">
      <c r="A47" s="221" t="s">
        <v>620</v>
      </c>
      <c r="B47" s="221" t="s">
        <v>605</v>
      </c>
      <c r="C47" s="221" t="s">
        <v>588</v>
      </c>
      <c r="D47" s="221">
        <v>1</v>
      </c>
      <c r="E47" s="221" t="s">
        <v>589</v>
      </c>
    </row>
    <row r="48" spans="1:5" ht="17.25" x14ac:dyDescent="0.25">
      <c r="A48" s="221" t="s">
        <v>621</v>
      </c>
      <c r="B48" s="221" t="s">
        <v>622</v>
      </c>
      <c r="C48" s="221" t="s">
        <v>590</v>
      </c>
      <c r="D48" s="221">
        <v>6.7000000000000004E-7</v>
      </c>
      <c r="E48" s="221" t="s">
        <v>623</v>
      </c>
    </row>
    <row r="49" spans="1:5" ht="17.25" x14ac:dyDescent="0.25">
      <c r="A49" s="221" t="s">
        <v>624</v>
      </c>
      <c r="B49" s="221" t="s">
        <v>622</v>
      </c>
      <c r="C49" s="221" t="s">
        <v>590</v>
      </c>
      <c r="D49" s="221">
        <v>6.7000000000000004E-7</v>
      </c>
      <c r="E49" s="221" t="s">
        <v>623</v>
      </c>
    </row>
    <row r="50" spans="1:5" ht="17.25" x14ac:dyDescent="0.25">
      <c r="A50" s="221" t="s">
        <v>621</v>
      </c>
      <c r="B50" s="221" t="s">
        <v>622</v>
      </c>
      <c r="C50" s="221" t="s">
        <v>588</v>
      </c>
      <c r="D50" s="221">
        <v>1.843E-6</v>
      </c>
      <c r="E50" s="221" t="s">
        <v>625</v>
      </c>
    </row>
    <row r="51" spans="1:5" ht="17.25" x14ac:dyDescent="0.25">
      <c r="A51" s="221" t="s">
        <v>624</v>
      </c>
      <c r="B51" s="221" t="s">
        <v>622</v>
      </c>
      <c r="C51" s="221" t="s">
        <v>588</v>
      </c>
      <c r="D51" s="221">
        <v>1.843E-6</v>
      </c>
      <c r="E51" s="221" t="s">
        <v>625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sheetPr>
  <dimension ref="A1:I108"/>
  <sheetViews>
    <sheetView workbookViewId="0"/>
  </sheetViews>
  <sheetFormatPr defaultRowHeight="15" x14ac:dyDescent="0.25"/>
  <cols>
    <col min="1" max="1" width="44.42578125" customWidth="1"/>
    <col min="2" max="2" width="11.7109375" customWidth="1"/>
    <col min="3" max="3" width="10.7109375" customWidth="1"/>
    <col min="4" max="4" width="9.7109375" customWidth="1"/>
    <col min="5" max="5" width="8.7109375" customWidth="1"/>
    <col min="6" max="6" width="7.5703125" customWidth="1"/>
    <col min="7" max="7" width="9.28515625" bestFit="1" customWidth="1"/>
    <col min="8" max="8" width="8.140625" customWidth="1"/>
    <col min="9" max="9" width="12.42578125" customWidth="1"/>
  </cols>
  <sheetData>
    <row r="1" spans="1:9" x14ac:dyDescent="0.25">
      <c r="A1" s="200" t="s">
        <v>626</v>
      </c>
      <c r="B1" s="201"/>
      <c r="C1" s="201"/>
      <c r="D1" s="201"/>
      <c r="E1" s="201"/>
      <c r="F1" s="201"/>
      <c r="G1" s="201"/>
      <c r="H1" s="201"/>
      <c r="I1" s="201"/>
    </row>
    <row r="2" spans="1:9" x14ac:dyDescent="0.25">
      <c r="A2" s="257" t="s">
        <v>627</v>
      </c>
      <c r="B2" s="322" t="s">
        <v>628</v>
      </c>
      <c r="C2" s="323"/>
      <c r="D2" s="323"/>
      <c r="E2" s="323"/>
      <c r="F2" s="323"/>
      <c r="G2" s="323"/>
      <c r="H2" s="324"/>
      <c r="I2" s="258" t="s">
        <v>629</v>
      </c>
    </row>
    <row r="3" spans="1:9" ht="16.5" x14ac:dyDescent="0.25">
      <c r="A3" s="257" t="s">
        <v>630</v>
      </c>
      <c r="B3" s="257" t="s">
        <v>631</v>
      </c>
      <c r="C3" s="257" t="s">
        <v>632</v>
      </c>
      <c r="D3" s="257" t="s">
        <v>633</v>
      </c>
      <c r="E3" s="257" t="s">
        <v>634</v>
      </c>
      <c r="F3" s="257" t="s">
        <v>635</v>
      </c>
      <c r="G3" s="257" t="s">
        <v>636</v>
      </c>
      <c r="H3" s="257" t="s">
        <v>637</v>
      </c>
      <c r="I3" s="257" t="s">
        <v>638</v>
      </c>
    </row>
    <row r="4" spans="1:9" x14ac:dyDescent="0.25">
      <c r="A4" s="259" t="s">
        <v>639</v>
      </c>
      <c r="B4" s="287">
        <f>+B5+B65+B100</f>
        <v>451308.23806546337</v>
      </c>
      <c r="C4" s="287">
        <f>+C5+C65+C100</f>
        <v>206.12816190951466</v>
      </c>
      <c r="D4" s="287">
        <f>+D5+D65+D100</f>
        <v>9.5894288135146528</v>
      </c>
      <c r="E4" s="287">
        <v>0</v>
      </c>
      <c r="F4" s="287">
        <v>0</v>
      </c>
      <c r="G4" s="287">
        <v>0</v>
      </c>
      <c r="H4" s="287">
        <v>0</v>
      </c>
      <c r="I4" s="287">
        <f t="shared" ref="I4:I13" si="0">+B4+(C4*CH4GWP)+(D4*N2OGWP)</f>
        <v>458609.65239775268</v>
      </c>
    </row>
    <row r="5" spans="1:9" x14ac:dyDescent="0.25">
      <c r="A5" s="262" t="s">
        <v>640</v>
      </c>
      <c r="B5" s="288">
        <f>+B6+B15+B29+B51+B58</f>
        <v>424899.1537957784</v>
      </c>
      <c r="C5" s="288">
        <f>+C6+C15+C29+C51+C58</f>
        <v>26.54128540951465</v>
      </c>
      <c r="D5" s="288">
        <f>+D6+D15+D29+D51+D58</f>
        <v>9.5894288135146528</v>
      </c>
      <c r="E5" s="288">
        <v>0</v>
      </c>
      <c r="F5" s="288">
        <v>0</v>
      </c>
      <c r="G5" s="288">
        <v>0</v>
      </c>
      <c r="H5" s="288">
        <v>0</v>
      </c>
      <c r="I5" s="288">
        <f t="shared" si="0"/>
        <v>428429.24372156773</v>
      </c>
    </row>
    <row r="6" spans="1:9" x14ac:dyDescent="0.25">
      <c r="A6" s="204" t="s">
        <v>641</v>
      </c>
      <c r="B6" s="289">
        <f>+B7+B11+B12</f>
        <v>256724.48532500002</v>
      </c>
      <c r="C6" s="289">
        <f>+C7+C11+C12</f>
        <v>2.9174515700000008</v>
      </c>
      <c r="D6" s="289">
        <f>+D7+D11+D12</f>
        <v>3.9211661240000004</v>
      </c>
      <c r="E6" s="289">
        <v>0</v>
      </c>
      <c r="F6" s="289">
        <v>0</v>
      </c>
      <c r="G6" s="289">
        <v>0</v>
      </c>
      <c r="H6" s="289">
        <v>0</v>
      </c>
      <c r="I6" s="289">
        <f t="shared" si="0"/>
        <v>258001.31330641001</v>
      </c>
    </row>
    <row r="7" spans="1:9" x14ac:dyDescent="0.25">
      <c r="A7" s="202" t="s">
        <v>642</v>
      </c>
      <c r="B7" s="290">
        <f>+B8</f>
        <v>224125.87818500001</v>
      </c>
      <c r="C7" s="290">
        <f>+C8</f>
        <v>2.4829266700000003</v>
      </c>
      <c r="D7" s="290">
        <f>+D8</f>
        <v>3.4539566340000003</v>
      </c>
      <c r="E7" s="290" t="s">
        <v>643</v>
      </c>
      <c r="F7" s="290" t="s">
        <v>643</v>
      </c>
      <c r="G7" s="290" t="s">
        <v>643</v>
      </c>
      <c r="H7" s="290" t="s">
        <v>643</v>
      </c>
      <c r="I7" s="290">
        <f t="shared" si="0"/>
        <v>225248.74620161002</v>
      </c>
    </row>
    <row r="8" spans="1:9" x14ac:dyDescent="0.25">
      <c r="A8" s="203" t="s">
        <v>644</v>
      </c>
      <c r="B8" s="291">
        <f>+'1A Summary'!W39</f>
        <v>224125.87818500001</v>
      </c>
      <c r="C8" s="291">
        <f>+'1A Summary'!W72/CH4GWP</f>
        <v>2.4829266700000003</v>
      </c>
      <c r="D8" s="291">
        <f>+'1A Summary'!W105/N2OGWP</f>
        <v>3.4539566340000003</v>
      </c>
      <c r="E8" s="290" t="s">
        <v>643</v>
      </c>
      <c r="F8" s="290" t="s">
        <v>643</v>
      </c>
      <c r="G8" s="290" t="s">
        <v>643</v>
      </c>
      <c r="H8" s="290" t="s">
        <v>643</v>
      </c>
      <c r="I8" s="290">
        <f t="shared" si="0"/>
        <v>225248.74620161002</v>
      </c>
    </row>
    <row r="9" spans="1:9" x14ac:dyDescent="0.25">
      <c r="A9" s="203" t="s">
        <v>645</v>
      </c>
      <c r="B9" s="292"/>
      <c r="C9" s="292"/>
      <c r="D9" s="292"/>
      <c r="E9" s="290" t="s">
        <v>643</v>
      </c>
      <c r="F9" s="290" t="s">
        <v>643</v>
      </c>
      <c r="G9" s="290" t="s">
        <v>643</v>
      </c>
      <c r="H9" s="290" t="s">
        <v>643</v>
      </c>
      <c r="I9" s="290">
        <f t="shared" si="0"/>
        <v>0</v>
      </c>
    </row>
    <row r="10" spans="1:9" x14ac:dyDescent="0.25">
      <c r="A10" s="203" t="s">
        <v>646</v>
      </c>
      <c r="B10" s="292"/>
      <c r="C10" s="292"/>
      <c r="D10" s="292"/>
      <c r="E10" s="290" t="s">
        <v>643</v>
      </c>
      <c r="F10" s="290" t="s">
        <v>643</v>
      </c>
      <c r="G10" s="290" t="s">
        <v>643</v>
      </c>
      <c r="H10" s="290" t="s">
        <v>643</v>
      </c>
      <c r="I10" s="290">
        <f t="shared" si="0"/>
        <v>0</v>
      </c>
    </row>
    <row r="11" spans="1:9" x14ac:dyDescent="0.25">
      <c r="A11" s="202" t="s">
        <v>647</v>
      </c>
      <c r="B11" s="293">
        <f>+'1A Summary'!W40</f>
        <v>3328.0271399999997</v>
      </c>
      <c r="C11" s="293">
        <f>+'1A Summary'!W73/CH4GWP</f>
        <v>7.4124899999999994E-2</v>
      </c>
      <c r="D11" s="293">
        <f>+'1A Summary'!W106/N2OGWP</f>
        <v>1.097949E-2</v>
      </c>
      <c r="E11" s="290" t="s">
        <v>643</v>
      </c>
      <c r="F11" s="290" t="s">
        <v>643</v>
      </c>
      <c r="G11" s="290" t="s">
        <v>643</v>
      </c>
      <c r="H11" s="290" t="s">
        <v>643</v>
      </c>
      <c r="I11" s="290">
        <f t="shared" si="0"/>
        <v>3332.9874047999997</v>
      </c>
    </row>
    <row r="12" spans="1:9" x14ac:dyDescent="0.25">
      <c r="A12" s="202" t="s">
        <v>648</v>
      </c>
      <c r="B12" s="290">
        <f>+B13</f>
        <v>29270.58</v>
      </c>
      <c r="C12" s="290">
        <f>+C13</f>
        <v>0.36040000000000005</v>
      </c>
      <c r="D12" s="290">
        <f>+D13</f>
        <v>0.45622999999999997</v>
      </c>
      <c r="E12" s="290" t="s">
        <v>643</v>
      </c>
      <c r="F12" s="290" t="s">
        <v>643</v>
      </c>
      <c r="G12" s="290" t="s">
        <v>643</v>
      </c>
      <c r="H12" s="290" t="s">
        <v>643</v>
      </c>
      <c r="I12" s="290">
        <f t="shared" si="0"/>
        <v>29419.579700000002</v>
      </c>
    </row>
    <row r="13" spans="1:9" x14ac:dyDescent="0.25">
      <c r="A13" s="203" t="s">
        <v>649</v>
      </c>
      <c r="B13" s="294">
        <f>+'1A Summary'!W41</f>
        <v>29270.58</v>
      </c>
      <c r="C13" s="294">
        <f>+'1A Summary'!W74/CH4GWP</f>
        <v>0.36040000000000005</v>
      </c>
      <c r="D13" s="294">
        <f>+'1A Summary'!W107/N2OGWP</f>
        <v>0.45622999999999997</v>
      </c>
      <c r="E13" s="290" t="s">
        <v>643</v>
      </c>
      <c r="F13" s="290" t="s">
        <v>643</v>
      </c>
      <c r="G13" s="290" t="s">
        <v>643</v>
      </c>
      <c r="H13" s="290" t="s">
        <v>643</v>
      </c>
      <c r="I13" s="290">
        <f t="shared" si="0"/>
        <v>29419.579700000002</v>
      </c>
    </row>
    <row r="14" spans="1:9" x14ac:dyDescent="0.25">
      <c r="A14" s="203" t="s">
        <v>650</v>
      </c>
      <c r="B14" s="295" t="s">
        <v>643</v>
      </c>
      <c r="C14" s="295" t="s">
        <v>643</v>
      </c>
      <c r="D14" s="295" t="s">
        <v>643</v>
      </c>
      <c r="E14" s="290" t="s">
        <v>643</v>
      </c>
      <c r="F14" s="290" t="s">
        <v>643</v>
      </c>
      <c r="G14" s="290" t="s">
        <v>643</v>
      </c>
      <c r="H14" s="290" t="s">
        <v>643</v>
      </c>
      <c r="I14" s="290" t="s">
        <v>643</v>
      </c>
    </row>
    <row r="15" spans="1:9" x14ac:dyDescent="0.25">
      <c r="A15" s="204" t="s">
        <v>651</v>
      </c>
      <c r="B15" s="296">
        <f>+'1A Summary'!W42</f>
        <v>37264.399400000002</v>
      </c>
      <c r="C15" s="296">
        <f>+'1A Summary'!W75/CH4GWP</f>
        <v>0.485406</v>
      </c>
      <c r="D15" s="296">
        <f>+'1A Summary'!W108/N2OGWP</f>
        <v>0.50933839999999997</v>
      </c>
      <c r="E15" s="289">
        <v>0</v>
      </c>
      <c r="F15" s="289">
        <v>0</v>
      </c>
      <c r="G15" s="289">
        <v>0</v>
      </c>
      <c r="H15" s="289">
        <v>0</v>
      </c>
      <c r="I15" s="289">
        <f t="shared" ref="I15:I48" si="1">+B15+(C15*CH4GWP)+(D15*N2OGWP)</f>
        <v>37432.487830000005</v>
      </c>
    </row>
    <row r="16" spans="1:9" x14ac:dyDescent="0.25">
      <c r="A16" s="202" t="s">
        <v>652</v>
      </c>
      <c r="B16" s="297"/>
      <c r="C16" s="297"/>
      <c r="D16" s="297"/>
      <c r="E16" s="290" t="s">
        <v>643</v>
      </c>
      <c r="F16" s="290" t="s">
        <v>643</v>
      </c>
      <c r="G16" s="290" t="s">
        <v>643</v>
      </c>
      <c r="H16" s="290" t="s">
        <v>643</v>
      </c>
      <c r="I16" s="290">
        <f t="shared" si="1"/>
        <v>0</v>
      </c>
    </row>
    <row r="17" spans="1:9" x14ac:dyDescent="0.25">
      <c r="A17" s="202" t="s">
        <v>653</v>
      </c>
      <c r="B17" s="297"/>
      <c r="C17" s="297"/>
      <c r="D17" s="297"/>
      <c r="E17" s="290" t="s">
        <v>643</v>
      </c>
      <c r="F17" s="290" t="s">
        <v>643</v>
      </c>
      <c r="G17" s="290" t="s">
        <v>643</v>
      </c>
      <c r="H17" s="290" t="s">
        <v>643</v>
      </c>
      <c r="I17" s="290">
        <f t="shared" si="1"/>
        <v>0</v>
      </c>
    </row>
    <row r="18" spans="1:9" x14ac:dyDescent="0.25">
      <c r="A18" s="202" t="s">
        <v>654</v>
      </c>
      <c r="B18" s="297"/>
      <c r="C18" s="297"/>
      <c r="D18" s="297"/>
      <c r="E18" s="290" t="s">
        <v>643</v>
      </c>
      <c r="F18" s="290" t="s">
        <v>643</v>
      </c>
      <c r="G18" s="290" t="s">
        <v>643</v>
      </c>
      <c r="H18" s="290" t="s">
        <v>643</v>
      </c>
      <c r="I18" s="290">
        <f t="shared" si="1"/>
        <v>0</v>
      </c>
    </row>
    <row r="19" spans="1:9" x14ac:dyDescent="0.25">
      <c r="A19" s="202" t="s">
        <v>655</v>
      </c>
      <c r="B19" s="297"/>
      <c r="C19" s="297"/>
      <c r="D19" s="297"/>
      <c r="E19" s="290" t="s">
        <v>643</v>
      </c>
      <c r="F19" s="290" t="s">
        <v>643</v>
      </c>
      <c r="G19" s="290" t="s">
        <v>643</v>
      </c>
      <c r="H19" s="290" t="s">
        <v>643</v>
      </c>
      <c r="I19" s="290">
        <f t="shared" si="1"/>
        <v>0</v>
      </c>
    </row>
    <row r="20" spans="1:9" x14ac:dyDescent="0.25">
      <c r="A20" s="202" t="s">
        <v>656</v>
      </c>
      <c r="B20" s="297"/>
      <c r="C20" s="297"/>
      <c r="D20" s="297"/>
      <c r="E20" s="290" t="s">
        <v>643</v>
      </c>
      <c r="F20" s="290" t="s">
        <v>643</v>
      </c>
      <c r="G20" s="290" t="s">
        <v>643</v>
      </c>
      <c r="H20" s="290" t="s">
        <v>643</v>
      </c>
      <c r="I20" s="290">
        <f t="shared" si="1"/>
        <v>0</v>
      </c>
    </row>
    <row r="21" spans="1:9" x14ac:dyDescent="0.25">
      <c r="A21" s="202" t="s">
        <v>657</v>
      </c>
      <c r="B21" s="297"/>
      <c r="C21" s="297"/>
      <c r="D21" s="297"/>
      <c r="E21" s="290" t="s">
        <v>643</v>
      </c>
      <c r="F21" s="290" t="s">
        <v>643</v>
      </c>
      <c r="G21" s="290" t="s">
        <v>643</v>
      </c>
      <c r="H21" s="290" t="s">
        <v>643</v>
      </c>
      <c r="I21" s="290">
        <f t="shared" si="1"/>
        <v>0</v>
      </c>
    </row>
    <row r="22" spans="1:9" x14ac:dyDescent="0.25">
      <c r="A22" s="202" t="s">
        <v>658</v>
      </c>
      <c r="B22" s="297"/>
      <c r="C22" s="297"/>
      <c r="D22" s="297"/>
      <c r="E22" s="290" t="s">
        <v>643</v>
      </c>
      <c r="F22" s="290" t="s">
        <v>643</v>
      </c>
      <c r="G22" s="290" t="s">
        <v>643</v>
      </c>
      <c r="H22" s="290" t="s">
        <v>643</v>
      </c>
      <c r="I22" s="290">
        <f t="shared" si="1"/>
        <v>0</v>
      </c>
    </row>
    <row r="23" spans="1:9" x14ac:dyDescent="0.25">
      <c r="A23" s="202" t="s">
        <v>659</v>
      </c>
      <c r="B23" s="297"/>
      <c r="C23" s="297"/>
      <c r="D23" s="297"/>
      <c r="E23" s="290" t="s">
        <v>643</v>
      </c>
      <c r="F23" s="290" t="s">
        <v>643</v>
      </c>
      <c r="G23" s="290" t="s">
        <v>643</v>
      </c>
      <c r="H23" s="290" t="s">
        <v>643</v>
      </c>
      <c r="I23" s="290">
        <f t="shared" si="1"/>
        <v>0</v>
      </c>
    </row>
    <row r="24" spans="1:9" x14ac:dyDescent="0.25">
      <c r="A24" s="202" t="s">
        <v>660</v>
      </c>
      <c r="B24" s="297"/>
      <c r="C24" s="297"/>
      <c r="D24" s="297"/>
      <c r="E24" s="290" t="s">
        <v>643</v>
      </c>
      <c r="F24" s="290" t="s">
        <v>643</v>
      </c>
      <c r="G24" s="290" t="s">
        <v>643</v>
      </c>
      <c r="H24" s="290" t="s">
        <v>643</v>
      </c>
      <c r="I24" s="290">
        <f t="shared" si="1"/>
        <v>0</v>
      </c>
    </row>
    <row r="25" spans="1:9" x14ac:dyDescent="0.25">
      <c r="A25" s="202" t="s">
        <v>661</v>
      </c>
      <c r="B25" s="297"/>
      <c r="C25" s="297"/>
      <c r="D25" s="297"/>
      <c r="E25" s="290" t="s">
        <v>643</v>
      </c>
      <c r="F25" s="290" t="s">
        <v>643</v>
      </c>
      <c r="G25" s="290" t="s">
        <v>643</v>
      </c>
      <c r="H25" s="290" t="s">
        <v>643</v>
      </c>
      <c r="I25" s="290">
        <f t="shared" si="1"/>
        <v>0</v>
      </c>
    </row>
    <row r="26" spans="1:9" x14ac:dyDescent="0.25">
      <c r="A26" s="202" t="s">
        <v>662</v>
      </c>
      <c r="B26" s="297"/>
      <c r="C26" s="297"/>
      <c r="D26" s="297"/>
      <c r="E26" s="290" t="s">
        <v>643</v>
      </c>
      <c r="F26" s="290" t="s">
        <v>643</v>
      </c>
      <c r="G26" s="290" t="s">
        <v>643</v>
      </c>
      <c r="H26" s="290" t="s">
        <v>643</v>
      </c>
      <c r="I26" s="290">
        <f t="shared" si="1"/>
        <v>0</v>
      </c>
    </row>
    <row r="27" spans="1:9" x14ac:dyDescent="0.25">
      <c r="A27" s="202" t="s">
        <v>663</v>
      </c>
      <c r="B27" s="297"/>
      <c r="C27" s="297"/>
      <c r="D27" s="297"/>
      <c r="E27" s="290" t="s">
        <v>643</v>
      </c>
      <c r="F27" s="290" t="s">
        <v>643</v>
      </c>
      <c r="G27" s="290" t="s">
        <v>643</v>
      </c>
      <c r="H27" s="290" t="s">
        <v>643</v>
      </c>
      <c r="I27" s="290">
        <f t="shared" si="1"/>
        <v>0</v>
      </c>
    </row>
    <row r="28" spans="1:9" x14ac:dyDescent="0.25">
      <c r="A28" s="202" t="s">
        <v>664</v>
      </c>
      <c r="B28" s="297"/>
      <c r="C28" s="297"/>
      <c r="D28" s="297"/>
      <c r="E28" s="290" t="s">
        <v>643</v>
      </c>
      <c r="F28" s="290" t="s">
        <v>643</v>
      </c>
      <c r="G28" s="290" t="s">
        <v>643</v>
      </c>
      <c r="H28" s="290" t="s">
        <v>643</v>
      </c>
      <c r="I28" s="290">
        <f t="shared" si="1"/>
        <v>0</v>
      </c>
    </row>
    <row r="29" spans="1:9" x14ac:dyDescent="0.25">
      <c r="A29" s="204" t="s">
        <v>665</v>
      </c>
      <c r="B29" s="289">
        <f>+B30+B33+B44+B45+B48</f>
        <v>76476.105620778369</v>
      </c>
      <c r="C29" s="289">
        <f>+C30+C33+C44+C45+C48</f>
        <v>19.293048839514647</v>
      </c>
      <c r="D29" s="289">
        <f>+D30+D33+D44+D45+D48</f>
        <v>3.6622478895146515</v>
      </c>
      <c r="E29" s="289">
        <v>0</v>
      </c>
      <c r="F29" s="289">
        <v>0</v>
      </c>
      <c r="G29" s="289">
        <v>0</v>
      </c>
      <c r="H29" s="289">
        <v>0</v>
      </c>
      <c r="I29" s="289">
        <f t="shared" si="1"/>
        <v>78016.556492157717</v>
      </c>
    </row>
    <row r="30" spans="1:9" x14ac:dyDescent="0.25">
      <c r="A30" s="202" t="s">
        <v>666</v>
      </c>
      <c r="B30" s="290">
        <f>+B32</f>
        <v>4539.6605</v>
      </c>
      <c r="C30" s="290">
        <f>+C32</f>
        <v>0.190527</v>
      </c>
      <c r="D30" s="290">
        <f>+D32</f>
        <v>3.8105399999999998E-2</v>
      </c>
      <c r="E30" s="290" t="s">
        <v>643</v>
      </c>
      <c r="F30" s="290" t="s">
        <v>643</v>
      </c>
      <c r="G30" s="290" t="s">
        <v>643</v>
      </c>
      <c r="H30" s="290" t="s">
        <v>643</v>
      </c>
      <c r="I30" s="290">
        <f t="shared" si="1"/>
        <v>4555.4742409999999</v>
      </c>
    </row>
    <row r="31" spans="1:9" x14ac:dyDescent="0.25">
      <c r="A31" s="260" t="s">
        <v>667</v>
      </c>
      <c r="B31" s="298"/>
      <c r="C31" s="298"/>
      <c r="D31" s="298"/>
      <c r="E31" s="298"/>
      <c r="F31" s="298"/>
      <c r="G31" s="298"/>
      <c r="H31" s="298"/>
      <c r="I31" s="298">
        <f t="shared" si="1"/>
        <v>0</v>
      </c>
    </row>
    <row r="32" spans="1:9" x14ac:dyDescent="0.25">
      <c r="A32" s="203" t="s">
        <v>668</v>
      </c>
      <c r="B32" s="291">
        <f>+'1A Summary'!W57</f>
        <v>4539.6605</v>
      </c>
      <c r="C32" s="291">
        <f>+'1A Summary'!W90/CH4GWP</f>
        <v>0.190527</v>
      </c>
      <c r="D32" s="291">
        <f>+'1A Summary'!W123/N2OGWP</f>
        <v>3.8105399999999998E-2</v>
      </c>
      <c r="E32" s="295" t="s">
        <v>643</v>
      </c>
      <c r="F32" s="295" t="s">
        <v>643</v>
      </c>
      <c r="G32" s="295" t="s">
        <v>643</v>
      </c>
      <c r="H32" s="295" t="s">
        <v>643</v>
      </c>
      <c r="I32" s="295">
        <f t="shared" si="1"/>
        <v>4555.4742409999999</v>
      </c>
    </row>
    <row r="33" spans="1:9" x14ac:dyDescent="0.25">
      <c r="A33" s="202" t="s">
        <v>669</v>
      </c>
      <c r="B33" s="293">
        <f>+'1A Summary'!W58</f>
        <v>69887.329500778374</v>
      </c>
      <c r="C33" s="293">
        <f>+'1A Summary'!W91/CH4GWP</f>
        <v>18.934273989514647</v>
      </c>
      <c r="D33" s="293">
        <f>+'1A Summary'!W124/N2OGWP</f>
        <v>3.4413367895146516</v>
      </c>
      <c r="E33" s="290" t="s">
        <v>643</v>
      </c>
      <c r="F33" s="290" t="s">
        <v>643</v>
      </c>
      <c r="G33" s="290" t="s">
        <v>643</v>
      </c>
      <c r="H33" s="290" t="s">
        <v>643</v>
      </c>
      <c r="I33" s="290">
        <f t="shared" si="1"/>
        <v>71351.763659307733</v>
      </c>
    </row>
    <row r="34" spans="1:9" x14ac:dyDescent="0.25">
      <c r="A34" s="203" t="s">
        <v>670</v>
      </c>
      <c r="B34" s="299"/>
      <c r="C34" s="299"/>
      <c r="D34" s="299"/>
      <c r="E34" s="295" t="s">
        <v>643</v>
      </c>
      <c r="F34" s="295" t="s">
        <v>643</v>
      </c>
      <c r="G34" s="295" t="s">
        <v>643</v>
      </c>
      <c r="H34" s="295" t="s">
        <v>643</v>
      </c>
      <c r="I34" s="295">
        <f t="shared" si="1"/>
        <v>0</v>
      </c>
    </row>
    <row r="35" spans="1:9" x14ac:dyDescent="0.25">
      <c r="A35" s="203" t="s">
        <v>671</v>
      </c>
      <c r="B35" s="292"/>
      <c r="C35" s="292"/>
      <c r="D35" s="292"/>
      <c r="E35" s="295" t="s">
        <v>643</v>
      </c>
      <c r="F35" s="295" t="s">
        <v>643</v>
      </c>
      <c r="G35" s="295" t="s">
        <v>643</v>
      </c>
      <c r="H35" s="295" t="s">
        <v>643</v>
      </c>
      <c r="I35" s="295">
        <f t="shared" si="1"/>
        <v>0</v>
      </c>
    </row>
    <row r="36" spans="1:9" x14ac:dyDescent="0.25">
      <c r="A36" s="203" t="s">
        <v>672</v>
      </c>
      <c r="B36" s="292"/>
      <c r="C36" s="292"/>
      <c r="D36" s="292"/>
      <c r="E36" s="295" t="s">
        <v>643</v>
      </c>
      <c r="F36" s="295" t="s">
        <v>643</v>
      </c>
      <c r="G36" s="295" t="s">
        <v>643</v>
      </c>
      <c r="H36" s="295" t="s">
        <v>643</v>
      </c>
      <c r="I36" s="295">
        <f t="shared" si="1"/>
        <v>0</v>
      </c>
    </row>
    <row r="37" spans="1:9" x14ac:dyDescent="0.25">
      <c r="A37" s="203" t="s">
        <v>673</v>
      </c>
      <c r="B37" s="292"/>
      <c r="C37" s="292"/>
      <c r="D37" s="292"/>
      <c r="E37" s="295" t="s">
        <v>643</v>
      </c>
      <c r="F37" s="295" t="s">
        <v>643</v>
      </c>
      <c r="G37" s="295" t="s">
        <v>643</v>
      </c>
      <c r="H37" s="295" t="s">
        <v>643</v>
      </c>
      <c r="I37" s="295">
        <f t="shared" si="1"/>
        <v>0</v>
      </c>
    </row>
    <row r="38" spans="1:9" x14ac:dyDescent="0.25">
      <c r="A38" s="203" t="s">
        <v>674</v>
      </c>
      <c r="B38" s="292"/>
      <c r="C38" s="292"/>
      <c r="D38" s="292"/>
      <c r="E38" s="295" t="s">
        <v>643</v>
      </c>
      <c r="F38" s="295" t="s">
        <v>643</v>
      </c>
      <c r="G38" s="295" t="s">
        <v>643</v>
      </c>
      <c r="H38" s="295" t="s">
        <v>643</v>
      </c>
      <c r="I38" s="295">
        <f t="shared" si="1"/>
        <v>0</v>
      </c>
    </row>
    <row r="39" spans="1:9" x14ac:dyDescent="0.25">
      <c r="A39" s="203" t="s">
        <v>675</v>
      </c>
      <c r="B39" s="292"/>
      <c r="C39" s="292"/>
      <c r="D39" s="292"/>
      <c r="E39" s="295" t="s">
        <v>643</v>
      </c>
      <c r="F39" s="295" t="s">
        <v>643</v>
      </c>
      <c r="G39" s="295" t="s">
        <v>643</v>
      </c>
      <c r="H39" s="295" t="s">
        <v>643</v>
      </c>
      <c r="I39" s="295">
        <f t="shared" si="1"/>
        <v>0</v>
      </c>
    </row>
    <row r="40" spans="1:9" x14ac:dyDescent="0.25">
      <c r="A40" s="203" t="s">
        <v>676</v>
      </c>
      <c r="B40" s="292"/>
      <c r="C40" s="292"/>
      <c r="D40" s="292"/>
      <c r="E40" s="295" t="s">
        <v>643</v>
      </c>
      <c r="F40" s="295" t="s">
        <v>643</v>
      </c>
      <c r="G40" s="295" t="s">
        <v>643</v>
      </c>
      <c r="H40" s="295" t="s">
        <v>643</v>
      </c>
      <c r="I40" s="295">
        <f t="shared" si="1"/>
        <v>0</v>
      </c>
    </row>
    <row r="41" spans="1:9" x14ac:dyDescent="0.25">
      <c r="A41" s="203" t="s">
        <v>677</v>
      </c>
      <c r="B41" s="292"/>
      <c r="C41" s="292"/>
      <c r="D41" s="292"/>
      <c r="E41" s="295" t="s">
        <v>643</v>
      </c>
      <c r="F41" s="295" t="s">
        <v>643</v>
      </c>
      <c r="G41" s="295" t="s">
        <v>643</v>
      </c>
      <c r="H41" s="295" t="s">
        <v>643</v>
      </c>
      <c r="I41" s="295">
        <f t="shared" si="1"/>
        <v>0</v>
      </c>
    </row>
    <row r="42" spans="1:9" x14ac:dyDescent="0.25">
      <c r="A42" s="203" t="s">
        <v>678</v>
      </c>
      <c r="B42" s="292"/>
      <c r="C42" s="292"/>
      <c r="D42" s="292"/>
      <c r="E42" s="295" t="s">
        <v>643</v>
      </c>
      <c r="F42" s="295" t="s">
        <v>643</v>
      </c>
      <c r="G42" s="295" t="s">
        <v>643</v>
      </c>
      <c r="H42" s="295" t="s">
        <v>643</v>
      </c>
      <c r="I42" s="295">
        <f t="shared" si="1"/>
        <v>0</v>
      </c>
    </row>
    <row r="43" spans="1:9" x14ac:dyDescent="0.25">
      <c r="A43" s="203" t="s">
        <v>679</v>
      </c>
      <c r="B43" s="299"/>
      <c r="C43" s="292"/>
      <c r="D43" s="292"/>
      <c r="E43" s="295" t="s">
        <v>643</v>
      </c>
      <c r="F43" s="295" t="s">
        <v>643</v>
      </c>
      <c r="G43" s="295" t="s">
        <v>643</v>
      </c>
      <c r="H43" s="295" t="s">
        <v>643</v>
      </c>
      <c r="I43" s="295">
        <f t="shared" si="1"/>
        <v>0</v>
      </c>
    </row>
    <row r="44" spans="1:9" x14ac:dyDescent="0.25">
      <c r="A44" s="202" t="s">
        <v>680</v>
      </c>
      <c r="B44" s="290">
        <f>+'1A Summary'!W59</f>
        <v>442.7715</v>
      </c>
      <c r="C44" s="290">
        <f>+'1A Summary'!W92/CH4GWP</f>
        <v>2.2971250000000006E-2</v>
      </c>
      <c r="D44" s="290">
        <f>+'1A Summary'!W125/N2OGWP</f>
        <v>0.151675</v>
      </c>
      <c r="E44" s="290" t="s">
        <v>643</v>
      </c>
      <c r="F44" s="290" t="s">
        <v>643</v>
      </c>
      <c r="G44" s="290" t="s">
        <v>643</v>
      </c>
      <c r="H44" s="290" t="s">
        <v>643</v>
      </c>
      <c r="I44" s="290">
        <f t="shared" si="1"/>
        <v>490.27314625000002</v>
      </c>
    </row>
    <row r="45" spans="1:9" x14ac:dyDescent="0.25">
      <c r="A45" s="202" t="s">
        <v>681</v>
      </c>
      <c r="B45" s="290">
        <f>+SUM(B47)</f>
        <v>1606.34412</v>
      </c>
      <c r="C45" s="290">
        <f>+SUM(C47)</f>
        <v>0.14527660000000001</v>
      </c>
      <c r="D45" s="290">
        <f>+SUM(D47)</f>
        <v>3.1130699999999997E-2</v>
      </c>
      <c r="E45" s="290" t="s">
        <v>643</v>
      </c>
      <c r="F45" s="290" t="s">
        <v>643</v>
      </c>
      <c r="G45" s="290" t="s">
        <v>643</v>
      </c>
      <c r="H45" s="290" t="s">
        <v>643</v>
      </c>
      <c r="I45" s="290">
        <f t="shared" si="1"/>
        <v>1619.0454456</v>
      </c>
    </row>
    <row r="46" spans="1:9" x14ac:dyDescent="0.25">
      <c r="A46" s="260" t="s">
        <v>682</v>
      </c>
      <c r="B46" s="300"/>
      <c r="C46" s="300"/>
      <c r="D46" s="300"/>
      <c r="E46" s="298"/>
      <c r="F46" s="298"/>
      <c r="G46" s="298"/>
      <c r="H46" s="298"/>
      <c r="I46" s="298">
        <f t="shared" si="1"/>
        <v>0</v>
      </c>
    </row>
    <row r="47" spans="1:9" x14ac:dyDescent="0.25">
      <c r="A47" s="203" t="s">
        <v>683</v>
      </c>
      <c r="B47" s="295">
        <f>+'1A Summary'!W60</f>
        <v>1606.34412</v>
      </c>
      <c r="C47" s="295">
        <f>+'1A Summary'!W93/CH4GWP</f>
        <v>0.14527660000000001</v>
      </c>
      <c r="D47" s="295">
        <f>+'1A Summary'!W126/N2OGWP</f>
        <v>3.1130699999999997E-2</v>
      </c>
      <c r="E47" s="295" t="s">
        <v>643</v>
      </c>
      <c r="F47" s="295" t="s">
        <v>643</v>
      </c>
      <c r="G47" s="295" t="s">
        <v>643</v>
      </c>
      <c r="H47" s="295" t="s">
        <v>643</v>
      </c>
      <c r="I47" s="295">
        <f t="shared" si="1"/>
        <v>1619.0454456</v>
      </c>
    </row>
    <row r="48" spans="1:9" x14ac:dyDescent="0.25">
      <c r="A48" s="202" t="s">
        <v>684</v>
      </c>
      <c r="B48" s="297"/>
      <c r="C48" s="297"/>
      <c r="D48" s="297"/>
      <c r="E48" s="295" t="s">
        <v>643</v>
      </c>
      <c r="F48" s="295" t="s">
        <v>643</v>
      </c>
      <c r="G48" s="295" t="s">
        <v>643</v>
      </c>
      <c r="H48" s="295" t="s">
        <v>643</v>
      </c>
      <c r="I48" s="295">
        <f t="shared" si="1"/>
        <v>0</v>
      </c>
    </row>
    <row r="49" spans="1:9" x14ac:dyDescent="0.25">
      <c r="A49" s="203" t="s">
        <v>685</v>
      </c>
      <c r="B49" s="295" t="s">
        <v>643</v>
      </c>
      <c r="C49" s="295" t="s">
        <v>643</v>
      </c>
      <c r="D49" s="295" t="s">
        <v>643</v>
      </c>
      <c r="E49" s="295" t="s">
        <v>643</v>
      </c>
      <c r="F49" s="295" t="s">
        <v>643</v>
      </c>
      <c r="G49" s="295" t="s">
        <v>643</v>
      </c>
      <c r="H49" s="295" t="s">
        <v>643</v>
      </c>
      <c r="I49" s="295" t="s">
        <v>643</v>
      </c>
    </row>
    <row r="50" spans="1:9" x14ac:dyDescent="0.25">
      <c r="A50" s="203" t="s">
        <v>686</v>
      </c>
      <c r="B50" s="295" t="s">
        <v>687</v>
      </c>
      <c r="C50" s="295" t="s">
        <v>687</v>
      </c>
      <c r="D50" s="295" t="s">
        <v>687</v>
      </c>
      <c r="E50" s="295" t="s">
        <v>643</v>
      </c>
      <c r="F50" s="295" t="s">
        <v>643</v>
      </c>
      <c r="G50" s="295" t="s">
        <v>643</v>
      </c>
      <c r="H50" s="295" t="s">
        <v>643</v>
      </c>
      <c r="I50" s="295" t="s">
        <v>643</v>
      </c>
    </row>
    <row r="51" spans="1:9" x14ac:dyDescent="0.25">
      <c r="A51" s="204" t="s">
        <v>688</v>
      </c>
      <c r="B51" s="289">
        <f>+B52+B53+B54</f>
        <v>53234.857649999998</v>
      </c>
      <c r="C51" s="289">
        <f>+C52+C53+C54</f>
        <v>3.7934609999999997</v>
      </c>
      <c r="D51" s="289">
        <f>+D52+D53+D54</f>
        <v>1.4862928</v>
      </c>
      <c r="E51" s="289">
        <v>0</v>
      </c>
      <c r="F51" s="289">
        <v>0</v>
      </c>
      <c r="G51" s="289">
        <v>0</v>
      </c>
      <c r="H51" s="289">
        <v>0</v>
      </c>
      <c r="I51" s="289">
        <f>+B51+(C51*CH4GWP)+(D51*N2OGWP)</f>
        <v>53775.271098999998</v>
      </c>
    </row>
    <row r="52" spans="1:9" x14ac:dyDescent="0.25">
      <c r="A52" s="202" t="s">
        <v>689</v>
      </c>
      <c r="B52" s="293">
        <f>+'1A Summary'!W63</f>
        <v>18771.876950000002</v>
      </c>
      <c r="C52" s="293">
        <f>+'1A Summary'!W96/CH4GWP</f>
        <v>0.67945899999999992</v>
      </c>
      <c r="D52" s="293">
        <f>+'1A Summary'!W129/N2OGWP</f>
        <v>0.21047169999999996</v>
      </c>
      <c r="E52" s="290" t="s">
        <v>643</v>
      </c>
      <c r="F52" s="290" t="s">
        <v>643</v>
      </c>
      <c r="G52" s="290" t="s">
        <v>643</v>
      </c>
      <c r="H52" s="290" t="s">
        <v>643</v>
      </c>
      <c r="I52" s="290">
        <f>+B52+(C52*CH4GWP)+(D52*N2OGWP)</f>
        <v>18851.391816000003</v>
      </c>
    </row>
    <row r="53" spans="1:9" x14ac:dyDescent="0.25">
      <c r="A53" s="202" t="s">
        <v>690</v>
      </c>
      <c r="B53" s="293">
        <f>+'1A Summary'!W64</f>
        <v>30166.62485</v>
      </c>
      <c r="C53" s="293">
        <f>+'1A Summary'!W97/CH4GWP</f>
        <v>2.94339</v>
      </c>
      <c r="D53" s="293">
        <f>+'1A Summary'!W130/N2OGWP</f>
        <v>1.2377748</v>
      </c>
      <c r="E53" s="290" t="s">
        <v>643</v>
      </c>
      <c r="F53" s="290" t="s">
        <v>643</v>
      </c>
      <c r="G53" s="290" t="s">
        <v>643</v>
      </c>
      <c r="H53" s="290" t="s">
        <v>643</v>
      </c>
      <c r="I53" s="290">
        <f>+B53+(C53*CH4GWP)+(D53*N2OGWP)</f>
        <v>30612.146228000001</v>
      </c>
    </row>
    <row r="54" spans="1:9" x14ac:dyDescent="0.25">
      <c r="A54" s="202" t="s">
        <v>691</v>
      </c>
      <c r="B54" s="290">
        <f>+B55</f>
        <v>4296.3558499999999</v>
      </c>
      <c r="C54" s="290">
        <f>+C55</f>
        <v>0.17061199999999996</v>
      </c>
      <c r="D54" s="290">
        <f>+D55</f>
        <v>3.8046299999999991E-2</v>
      </c>
      <c r="E54" s="290" t="s">
        <v>643</v>
      </c>
      <c r="F54" s="290" t="s">
        <v>643</v>
      </c>
      <c r="G54" s="290" t="s">
        <v>643</v>
      </c>
      <c r="H54" s="290" t="s">
        <v>643</v>
      </c>
      <c r="I54" s="290">
        <f>+B54+(C54*CH4GWP)+(D54*N2OGWP)</f>
        <v>4311.7330549999997</v>
      </c>
    </row>
    <row r="55" spans="1:9" x14ac:dyDescent="0.25">
      <c r="A55" s="203" t="s">
        <v>692</v>
      </c>
      <c r="B55" s="291">
        <f>+'1A Summary'!W65</f>
        <v>4296.3558499999999</v>
      </c>
      <c r="C55" s="291">
        <f>+'1A Summary'!W98/CH4GWP</f>
        <v>0.17061199999999996</v>
      </c>
      <c r="D55" s="291">
        <f>+'1A Summary'!W131/N2OGWP</f>
        <v>3.8046299999999991E-2</v>
      </c>
      <c r="E55" s="290" t="s">
        <v>643</v>
      </c>
      <c r="F55" s="290" t="s">
        <v>643</v>
      </c>
      <c r="G55" s="290" t="s">
        <v>643</v>
      </c>
      <c r="H55" s="290" t="s">
        <v>643</v>
      </c>
      <c r="I55" s="290">
        <f>+B55+(C55*CH4GWP)+(D55*N2OGWP)</f>
        <v>4311.7330549999997</v>
      </c>
    </row>
    <row r="56" spans="1:9" x14ac:dyDescent="0.25">
      <c r="A56" s="203" t="s">
        <v>693</v>
      </c>
      <c r="B56" s="295" t="s">
        <v>687</v>
      </c>
      <c r="C56" s="295" t="s">
        <v>687</v>
      </c>
      <c r="D56" s="295" t="s">
        <v>687</v>
      </c>
      <c r="E56" s="290" t="s">
        <v>643</v>
      </c>
      <c r="F56" s="290" t="s">
        <v>643</v>
      </c>
      <c r="G56" s="290" t="s">
        <v>643</v>
      </c>
      <c r="H56" s="290" t="s">
        <v>643</v>
      </c>
      <c r="I56" s="290" t="s">
        <v>643</v>
      </c>
    </row>
    <row r="57" spans="1:9" x14ac:dyDescent="0.25">
      <c r="A57" s="203" t="s">
        <v>694</v>
      </c>
      <c r="B57" s="295" t="s">
        <v>687</v>
      </c>
      <c r="C57" s="295" t="s">
        <v>687</v>
      </c>
      <c r="D57" s="295" t="s">
        <v>687</v>
      </c>
      <c r="E57" s="290" t="s">
        <v>643</v>
      </c>
      <c r="F57" s="290" t="s">
        <v>643</v>
      </c>
      <c r="G57" s="290" t="s">
        <v>643</v>
      </c>
      <c r="H57" s="290" t="s">
        <v>643</v>
      </c>
      <c r="I57" s="290" t="s">
        <v>643</v>
      </c>
    </row>
    <row r="58" spans="1:9" x14ac:dyDescent="0.25">
      <c r="A58" s="204" t="s">
        <v>695</v>
      </c>
      <c r="B58" s="289">
        <f>+B59</f>
        <v>1199.3058000000001</v>
      </c>
      <c r="C58" s="289">
        <f>+C59</f>
        <v>5.1918000000000006E-2</v>
      </c>
      <c r="D58" s="289">
        <f>+D59</f>
        <v>1.03836E-2</v>
      </c>
      <c r="E58" s="289">
        <v>0</v>
      </c>
      <c r="F58" s="289">
        <v>0</v>
      </c>
      <c r="G58" s="289">
        <v>0</v>
      </c>
      <c r="H58" s="289">
        <v>0</v>
      </c>
      <c r="I58" s="289">
        <f>+B58+(C58*CH4GWP)+(D58*N2OGWP)</f>
        <v>1203.614994</v>
      </c>
    </row>
    <row r="59" spans="1:9" x14ac:dyDescent="0.25">
      <c r="A59" s="202" t="s">
        <v>696</v>
      </c>
      <c r="B59" s="293">
        <f>+'1A Summary'!W67</f>
        <v>1199.3058000000001</v>
      </c>
      <c r="C59" s="293">
        <f>+'1A Summary'!W100/CH4GWP</f>
        <v>5.1918000000000006E-2</v>
      </c>
      <c r="D59" s="293">
        <f>+'1A Summary'!W133/N2OGWP</f>
        <v>1.03836E-2</v>
      </c>
      <c r="E59" s="290" t="s">
        <v>643</v>
      </c>
      <c r="F59" s="290" t="s">
        <v>643</v>
      </c>
      <c r="G59" s="290" t="s">
        <v>643</v>
      </c>
      <c r="H59" s="290" t="s">
        <v>643</v>
      </c>
      <c r="I59" s="290">
        <f>+B59+(C59*CH4GWP)+(D59*N2OGWP)</f>
        <v>1203.614994</v>
      </c>
    </row>
    <row r="60" spans="1:9" x14ac:dyDescent="0.25">
      <c r="A60" s="202" t="s">
        <v>697</v>
      </c>
      <c r="B60" s="301"/>
      <c r="C60" s="301"/>
      <c r="D60" s="301"/>
      <c r="E60" s="290" t="s">
        <v>643</v>
      </c>
      <c r="F60" s="290" t="s">
        <v>643</v>
      </c>
      <c r="G60" s="290" t="s">
        <v>643</v>
      </c>
      <c r="H60" s="290" t="s">
        <v>643</v>
      </c>
      <c r="I60" s="290">
        <f>+B60+(C60*CH4GWP)+(D60*N2OGWP)</f>
        <v>0</v>
      </c>
    </row>
    <row r="61" spans="1:9" x14ac:dyDescent="0.25">
      <c r="A61" s="203" t="s">
        <v>698</v>
      </c>
      <c r="B61" s="295" t="s">
        <v>643</v>
      </c>
      <c r="C61" s="295" t="s">
        <v>643</v>
      </c>
      <c r="D61" s="295" t="s">
        <v>643</v>
      </c>
      <c r="E61" s="290" t="s">
        <v>643</v>
      </c>
      <c r="F61" s="290" t="s">
        <v>643</v>
      </c>
      <c r="G61" s="290" t="s">
        <v>643</v>
      </c>
      <c r="H61" s="290" t="s">
        <v>643</v>
      </c>
      <c r="I61" s="290" t="s">
        <v>643</v>
      </c>
    </row>
    <row r="62" spans="1:9" x14ac:dyDescent="0.25">
      <c r="A62" s="203" t="s">
        <v>699</v>
      </c>
      <c r="B62" s="295" t="s">
        <v>643</v>
      </c>
      <c r="C62" s="295" t="s">
        <v>643</v>
      </c>
      <c r="D62" s="295" t="s">
        <v>643</v>
      </c>
      <c r="E62" s="290" t="s">
        <v>643</v>
      </c>
      <c r="F62" s="290" t="s">
        <v>643</v>
      </c>
      <c r="G62" s="290" t="s">
        <v>643</v>
      </c>
      <c r="H62" s="290" t="s">
        <v>643</v>
      </c>
      <c r="I62" s="290" t="s">
        <v>643</v>
      </c>
    </row>
    <row r="63" spans="1:9" x14ac:dyDescent="0.25">
      <c r="A63" s="203" t="s">
        <v>700</v>
      </c>
      <c r="B63" s="295" t="s">
        <v>643</v>
      </c>
      <c r="C63" s="295" t="s">
        <v>643</v>
      </c>
      <c r="D63" s="295" t="s">
        <v>643</v>
      </c>
      <c r="E63" s="290" t="s">
        <v>643</v>
      </c>
      <c r="F63" s="290" t="s">
        <v>643</v>
      </c>
      <c r="G63" s="290" t="s">
        <v>643</v>
      </c>
      <c r="H63" s="290" t="s">
        <v>643</v>
      </c>
      <c r="I63" s="290" t="s">
        <v>643</v>
      </c>
    </row>
    <row r="64" spans="1:9" x14ac:dyDescent="0.25">
      <c r="A64" s="261" t="s">
        <v>701</v>
      </c>
      <c r="B64" s="302"/>
      <c r="C64" s="302"/>
      <c r="D64" s="302"/>
      <c r="E64" s="302"/>
      <c r="F64" s="302"/>
      <c r="G64" s="302"/>
      <c r="H64" s="302"/>
      <c r="I64" s="302">
        <f t="shared" ref="I64:I70" si="2">+B64+(C64*CH4GWP)+(D64*N2OGWP)</f>
        <v>0</v>
      </c>
    </row>
    <row r="65" spans="1:9" x14ac:dyDescent="0.25">
      <c r="A65" s="262" t="s">
        <v>702</v>
      </c>
      <c r="B65" s="288">
        <f>+B66+B78+B99</f>
        <v>26409.084269685001</v>
      </c>
      <c r="C65" s="288">
        <f>+C66+C78+C99</f>
        <v>179.58687650000002</v>
      </c>
      <c r="D65" s="288">
        <v>0</v>
      </c>
      <c r="E65" s="288">
        <v>0</v>
      </c>
      <c r="F65" s="288">
        <v>0</v>
      </c>
      <c r="G65" s="288">
        <v>0</v>
      </c>
      <c r="H65" s="288">
        <v>0</v>
      </c>
      <c r="I65" s="288">
        <f t="shared" si="2"/>
        <v>30180.408676185001</v>
      </c>
    </row>
    <row r="66" spans="1:9" x14ac:dyDescent="0.25">
      <c r="A66" s="204" t="s">
        <v>703</v>
      </c>
      <c r="B66" s="289">
        <f>+B67</f>
        <v>20.793269684999999</v>
      </c>
      <c r="C66" s="289">
        <f>+C67</f>
        <v>75.59137650000001</v>
      </c>
      <c r="D66" s="289"/>
      <c r="E66" s="289">
        <v>0</v>
      </c>
      <c r="F66" s="289">
        <v>0</v>
      </c>
      <c r="G66" s="289">
        <v>0</v>
      </c>
      <c r="H66" s="289">
        <v>0</v>
      </c>
      <c r="I66" s="289">
        <f t="shared" si="2"/>
        <v>1608.2121761850003</v>
      </c>
    </row>
    <row r="67" spans="1:9" x14ac:dyDescent="0.25">
      <c r="A67" s="202" t="s">
        <v>704</v>
      </c>
      <c r="B67" s="290">
        <f>+B68+B73</f>
        <v>20.793269684999999</v>
      </c>
      <c r="C67" s="290">
        <f>+C68+C73</f>
        <v>75.59137650000001</v>
      </c>
      <c r="D67" s="301"/>
      <c r="E67" s="290" t="s">
        <v>643</v>
      </c>
      <c r="F67" s="290" t="s">
        <v>643</v>
      </c>
      <c r="G67" s="290" t="s">
        <v>643</v>
      </c>
      <c r="H67" s="290" t="s">
        <v>643</v>
      </c>
      <c r="I67" s="290">
        <f t="shared" si="2"/>
        <v>1608.2121761850003</v>
      </c>
    </row>
    <row r="68" spans="1:9" x14ac:dyDescent="0.25">
      <c r="A68" s="203" t="s">
        <v>705</v>
      </c>
      <c r="B68" s="295">
        <f>+B69+B70</f>
        <v>20.793269684999999</v>
      </c>
      <c r="C68" s="295">
        <f>+C69+C70</f>
        <v>75.59137650000001</v>
      </c>
      <c r="D68" s="299"/>
      <c r="E68" s="290" t="s">
        <v>643</v>
      </c>
      <c r="F68" s="290" t="s">
        <v>643</v>
      </c>
      <c r="G68" s="290" t="s">
        <v>643</v>
      </c>
      <c r="H68" s="290" t="s">
        <v>643</v>
      </c>
      <c r="I68" s="290">
        <f t="shared" si="2"/>
        <v>1608.2121761850003</v>
      </c>
    </row>
    <row r="69" spans="1:9" x14ac:dyDescent="0.25">
      <c r="A69" s="203" t="s">
        <v>706</v>
      </c>
      <c r="B69" s="295">
        <f>+'1B1 Solid Fuels'!W30</f>
        <v>16.853492271</v>
      </c>
      <c r="C69" s="295">
        <f>+'1B1 Solid Fuels'!W32</f>
        <v>61.268799900000005</v>
      </c>
      <c r="D69" s="292"/>
      <c r="E69" s="290" t="s">
        <v>643</v>
      </c>
      <c r="F69" s="290" t="s">
        <v>643</v>
      </c>
      <c r="G69" s="290" t="s">
        <v>643</v>
      </c>
      <c r="H69" s="290" t="s">
        <v>643</v>
      </c>
      <c r="I69" s="290">
        <f t="shared" si="2"/>
        <v>1303.4982901710002</v>
      </c>
    </row>
    <row r="70" spans="1:9" x14ac:dyDescent="0.25">
      <c r="A70" s="203" t="s">
        <v>707</v>
      </c>
      <c r="B70" s="295">
        <f>+'1B1 Solid Fuels'!W31</f>
        <v>3.9397774139999999</v>
      </c>
      <c r="C70" s="295">
        <f>+'1B1 Solid Fuels'!W33</f>
        <v>14.322576600000001</v>
      </c>
      <c r="D70" s="292"/>
      <c r="E70" s="290" t="s">
        <v>643</v>
      </c>
      <c r="F70" s="290" t="s">
        <v>643</v>
      </c>
      <c r="G70" s="290" t="s">
        <v>643</v>
      </c>
      <c r="H70" s="290" t="s">
        <v>643</v>
      </c>
      <c r="I70" s="290">
        <f t="shared" si="2"/>
        <v>304.71388601400002</v>
      </c>
    </row>
    <row r="71" spans="1:9" x14ac:dyDescent="0.25">
      <c r="A71" s="203" t="s">
        <v>708</v>
      </c>
      <c r="B71" s="295" t="s">
        <v>643</v>
      </c>
      <c r="C71" s="295" t="s">
        <v>643</v>
      </c>
      <c r="D71" s="292"/>
      <c r="E71" s="290" t="s">
        <v>643</v>
      </c>
      <c r="F71" s="290" t="s">
        <v>643</v>
      </c>
      <c r="G71" s="290" t="s">
        <v>643</v>
      </c>
      <c r="H71" s="290" t="s">
        <v>643</v>
      </c>
      <c r="I71" s="290" t="s">
        <v>643</v>
      </c>
    </row>
    <row r="72" spans="1:9" x14ac:dyDescent="0.25">
      <c r="A72" s="203" t="s">
        <v>709</v>
      </c>
      <c r="B72" s="295" t="s">
        <v>643</v>
      </c>
      <c r="C72" s="295" t="s">
        <v>643</v>
      </c>
      <c r="D72" s="292"/>
      <c r="E72" s="290" t="s">
        <v>643</v>
      </c>
      <c r="F72" s="290" t="s">
        <v>643</v>
      </c>
      <c r="G72" s="290" t="s">
        <v>643</v>
      </c>
      <c r="H72" s="290" t="s">
        <v>643</v>
      </c>
      <c r="I72" s="290" t="s">
        <v>643</v>
      </c>
    </row>
    <row r="73" spans="1:9" x14ac:dyDescent="0.25">
      <c r="A73" s="203" t="s">
        <v>710</v>
      </c>
      <c r="B73" s="295">
        <f>+B74+B75</f>
        <v>0</v>
      </c>
      <c r="C73" s="295">
        <f>+C74+C75</f>
        <v>0</v>
      </c>
      <c r="D73" s="299"/>
      <c r="E73" s="290" t="s">
        <v>643</v>
      </c>
      <c r="F73" s="290" t="s">
        <v>643</v>
      </c>
      <c r="G73" s="290" t="s">
        <v>643</v>
      </c>
      <c r="H73" s="290" t="s">
        <v>643</v>
      </c>
      <c r="I73" s="290">
        <f>+B73+(C73*CH4GWP)+(D73*N2OGWP)</f>
        <v>0</v>
      </c>
    </row>
    <row r="74" spans="1:9" x14ac:dyDescent="0.25">
      <c r="A74" s="203" t="s">
        <v>711</v>
      </c>
      <c r="B74" s="295">
        <f>+'1B1 Solid Fuels'!W34</f>
        <v>0</v>
      </c>
      <c r="C74" s="295">
        <v>0</v>
      </c>
      <c r="D74" s="292"/>
      <c r="E74" s="290" t="s">
        <v>643</v>
      </c>
      <c r="F74" s="290" t="s">
        <v>643</v>
      </c>
      <c r="G74" s="290" t="s">
        <v>643</v>
      </c>
      <c r="H74" s="290" t="s">
        <v>643</v>
      </c>
      <c r="I74" s="290">
        <f>+B74+(C74*CH4GWP)+(D74*N2OGWP)</f>
        <v>0</v>
      </c>
    </row>
    <row r="75" spans="1:9" x14ac:dyDescent="0.25">
      <c r="A75" s="203" t="s">
        <v>712</v>
      </c>
      <c r="B75" s="295">
        <f>+'1B1 Solid Fuels'!W35</f>
        <v>0</v>
      </c>
      <c r="C75" s="295">
        <v>0</v>
      </c>
      <c r="D75" s="292"/>
      <c r="E75" s="290" t="s">
        <v>643</v>
      </c>
      <c r="F75" s="290" t="s">
        <v>643</v>
      </c>
      <c r="G75" s="290" t="s">
        <v>643</v>
      </c>
      <c r="H75" s="290" t="s">
        <v>643</v>
      </c>
      <c r="I75" s="290">
        <f>+B75+(C75*CH4GWP)+(D75*N2OGWP)</f>
        <v>0</v>
      </c>
    </row>
    <row r="76" spans="1:9" x14ac:dyDescent="0.25">
      <c r="A76" s="202" t="s">
        <v>713</v>
      </c>
      <c r="B76" s="290" t="s">
        <v>643</v>
      </c>
      <c r="C76" s="290" t="s">
        <v>643</v>
      </c>
      <c r="D76" s="290" t="s">
        <v>643</v>
      </c>
      <c r="E76" s="290" t="s">
        <v>643</v>
      </c>
      <c r="F76" s="290" t="s">
        <v>643</v>
      </c>
      <c r="G76" s="290" t="s">
        <v>643</v>
      </c>
      <c r="H76" s="290" t="s">
        <v>643</v>
      </c>
      <c r="I76" s="290" t="s">
        <v>643</v>
      </c>
    </row>
    <row r="77" spans="1:9" x14ac:dyDescent="0.25">
      <c r="A77" s="202" t="s">
        <v>714</v>
      </c>
      <c r="B77" s="290" t="s">
        <v>643</v>
      </c>
      <c r="C77" s="290" t="s">
        <v>643</v>
      </c>
      <c r="D77" s="290" t="s">
        <v>643</v>
      </c>
      <c r="E77" s="290" t="s">
        <v>643</v>
      </c>
      <c r="F77" s="290" t="s">
        <v>643</v>
      </c>
      <c r="G77" s="290" t="s">
        <v>643</v>
      </c>
      <c r="H77" s="290" t="s">
        <v>643</v>
      </c>
      <c r="I77" s="290" t="s">
        <v>643</v>
      </c>
    </row>
    <row r="78" spans="1:9" x14ac:dyDescent="0.25">
      <c r="A78" s="204" t="s">
        <v>715</v>
      </c>
      <c r="B78" s="289">
        <f>+B79</f>
        <v>641.82500000000005</v>
      </c>
      <c r="C78" s="289">
        <v>0</v>
      </c>
      <c r="D78" s="289">
        <v>0</v>
      </c>
      <c r="E78" s="289">
        <v>0</v>
      </c>
      <c r="F78" s="289">
        <v>0</v>
      </c>
      <c r="G78" s="289">
        <v>0</v>
      </c>
      <c r="H78" s="289">
        <v>0</v>
      </c>
      <c r="I78" s="289">
        <f>+B78+(C78*CH4GWP)+(D78*N2OGWP)</f>
        <v>641.82500000000005</v>
      </c>
    </row>
    <row r="79" spans="1:9" x14ac:dyDescent="0.25">
      <c r="A79" s="202" t="s">
        <v>716</v>
      </c>
      <c r="B79" s="290">
        <f>+B81</f>
        <v>641.82500000000005</v>
      </c>
      <c r="C79" s="290">
        <v>0</v>
      </c>
      <c r="D79" s="290">
        <v>0</v>
      </c>
      <c r="E79" s="290" t="s">
        <v>643</v>
      </c>
      <c r="F79" s="290" t="s">
        <v>643</v>
      </c>
      <c r="G79" s="290" t="s">
        <v>643</v>
      </c>
      <c r="H79" s="290" t="s">
        <v>643</v>
      </c>
      <c r="I79" s="290">
        <f>+B79+(C79*CH4GWP)+(D79*N2OGWP)</f>
        <v>641.82500000000005</v>
      </c>
    </row>
    <row r="80" spans="1:9" x14ac:dyDescent="0.25">
      <c r="A80" s="203" t="s">
        <v>717</v>
      </c>
      <c r="B80" s="295" t="s">
        <v>643</v>
      </c>
      <c r="C80" s="295" t="s">
        <v>643</v>
      </c>
      <c r="D80" s="299"/>
      <c r="E80" s="290" t="s">
        <v>643</v>
      </c>
      <c r="F80" s="290" t="s">
        <v>643</v>
      </c>
      <c r="G80" s="290" t="s">
        <v>643</v>
      </c>
      <c r="H80" s="290" t="s">
        <v>643</v>
      </c>
      <c r="I80" s="290" t="s">
        <v>643</v>
      </c>
    </row>
    <row r="81" spans="1:9" x14ac:dyDescent="0.25">
      <c r="A81" s="203" t="s">
        <v>718</v>
      </c>
      <c r="B81" s="295">
        <f>+'1B2 Oil and Natural Gas'!W22</f>
        <v>641.82500000000005</v>
      </c>
      <c r="C81" s="295" t="s">
        <v>643</v>
      </c>
      <c r="D81" s="299"/>
      <c r="E81" s="290" t="s">
        <v>643</v>
      </c>
      <c r="F81" s="290" t="s">
        <v>643</v>
      </c>
      <c r="G81" s="290" t="s">
        <v>643</v>
      </c>
      <c r="H81" s="290" t="s">
        <v>643</v>
      </c>
      <c r="I81" s="290" t="s">
        <v>643</v>
      </c>
    </row>
    <row r="82" spans="1:9" x14ac:dyDescent="0.25">
      <c r="A82" s="203" t="s">
        <v>719</v>
      </c>
      <c r="B82" s="299"/>
      <c r="C82" s="299"/>
      <c r="D82" s="299"/>
      <c r="E82" s="290" t="s">
        <v>643</v>
      </c>
      <c r="F82" s="290" t="s">
        <v>643</v>
      </c>
      <c r="G82" s="290" t="s">
        <v>643</v>
      </c>
      <c r="H82" s="290" t="s">
        <v>643</v>
      </c>
      <c r="I82" s="290">
        <f t="shared" ref="I82:I98" si="3">+B82+(C82*CH4GWP)+(D82*N2OGWP)</f>
        <v>0</v>
      </c>
    </row>
    <row r="83" spans="1:9" x14ac:dyDescent="0.25">
      <c r="A83" s="203" t="s">
        <v>720</v>
      </c>
      <c r="B83" s="292"/>
      <c r="C83" s="292"/>
      <c r="D83" s="292"/>
      <c r="E83" s="290" t="s">
        <v>643</v>
      </c>
      <c r="F83" s="290" t="s">
        <v>643</v>
      </c>
      <c r="G83" s="290" t="s">
        <v>643</v>
      </c>
      <c r="H83" s="290" t="s">
        <v>643</v>
      </c>
      <c r="I83" s="290">
        <f t="shared" si="3"/>
        <v>0</v>
      </c>
    </row>
    <row r="84" spans="1:9" x14ac:dyDescent="0.25">
      <c r="A84" s="203" t="s">
        <v>721</v>
      </c>
      <c r="B84" s="292"/>
      <c r="C84" s="292"/>
      <c r="D84" s="292"/>
      <c r="E84" s="290" t="s">
        <v>643</v>
      </c>
      <c r="F84" s="290" t="s">
        <v>643</v>
      </c>
      <c r="G84" s="290" t="s">
        <v>643</v>
      </c>
      <c r="H84" s="290" t="s">
        <v>643</v>
      </c>
      <c r="I84" s="290">
        <f t="shared" si="3"/>
        <v>0</v>
      </c>
    </row>
    <row r="85" spans="1:9" x14ac:dyDescent="0.25">
      <c r="A85" s="203" t="s">
        <v>722</v>
      </c>
      <c r="B85" s="292"/>
      <c r="C85" s="292"/>
      <c r="D85" s="292"/>
      <c r="E85" s="290" t="s">
        <v>643</v>
      </c>
      <c r="F85" s="290" t="s">
        <v>643</v>
      </c>
      <c r="G85" s="290" t="s">
        <v>643</v>
      </c>
      <c r="H85" s="290" t="s">
        <v>643</v>
      </c>
      <c r="I85" s="290">
        <f t="shared" si="3"/>
        <v>0</v>
      </c>
    </row>
    <row r="86" spans="1:9" x14ac:dyDescent="0.25">
      <c r="A86" s="203" t="s">
        <v>723</v>
      </c>
      <c r="B86" s="292"/>
      <c r="C86" s="292"/>
      <c r="D86" s="292"/>
      <c r="E86" s="290" t="s">
        <v>643</v>
      </c>
      <c r="F86" s="290" t="s">
        <v>643</v>
      </c>
      <c r="G86" s="290" t="s">
        <v>643</v>
      </c>
      <c r="H86" s="290" t="s">
        <v>643</v>
      </c>
      <c r="I86" s="290">
        <f t="shared" si="3"/>
        <v>0</v>
      </c>
    </row>
    <row r="87" spans="1:9" x14ac:dyDescent="0.25">
      <c r="A87" s="203" t="s">
        <v>724</v>
      </c>
      <c r="B87" s="292"/>
      <c r="C87" s="292"/>
      <c r="D87" s="292"/>
      <c r="E87" s="290" t="s">
        <v>643</v>
      </c>
      <c r="F87" s="290" t="s">
        <v>643</v>
      </c>
      <c r="G87" s="290" t="s">
        <v>643</v>
      </c>
      <c r="H87" s="290" t="s">
        <v>643</v>
      </c>
      <c r="I87" s="290">
        <f t="shared" si="3"/>
        <v>0</v>
      </c>
    </row>
    <row r="88" spans="1:9" x14ac:dyDescent="0.25">
      <c r="A88" s="203" t="s">
        <v>725</v>
      </c>
      <c r="B88" s="292"/>
      <c r="C88" s="292"/>
      <c r="D88" s="292"/>
      <c r="E88" s="290" t="s">
        <v>643</v>
      </c>
      <c r="F88" s="290" t="s">
        <v>643</v>
      </c>
      <c r="G88" s="290" t="s">
        <v>643</v>
      </c>
      <c r="H88" s="290" t="s">
        <v>643</v>
      </c>
      <c r="I88" s="290">
        <f t="shared" si="3"/>
        <v>0</v>
      </c>
    </row>
    <row r="89" spans="1:9" x14ac:dyDescent="0.25">
      <c r="A89" s="202" t="s">
        <v>726</v>
      </c>
      <c r="B89" s="297"/>
      <c r="C89" s="297"/>
      <c r="D89" s="297"/>
      <c r="E89" s="290" t="s">
        <v>643</v>
      </c>
      <c r="F89" s="290" t="s">
        <v>643</v>
      </c>
      <c r="G89" s="290" t="s">
        <v>643</v>
      </c>
      <c r="H89" s="290" t="s">
        <v>643</v>
      </c>
      <c r="I89" s="290">
        <f t="shared" si="3"/>
        <v>0</v>
      </c>
    </row>
    <row r="90" spans="1:9" x14ac:dyDescent="0.25">
      <c r="A90" s="203" t="s">
        <v>727</v>
      </c>
      <c r="B90" s="292"/>
      <c r="C90" s="292"/>
      <c r="D90" s="292"/>
      <c r="E90" s="290" t="s">
        <v>643</v>
      </c>
      <c r="F90" s="290" t="s">
        <v>643</v>
      </c>
      <c r="G90" s="290" t="s">
        <v>643</v>
      </c>
      <c r="H90" s="290" t="s">
        <v>643</v>
      </c>
      <c r="I90" s="290">
        <f t="shared" si="3"/>
        <v>0</v>
      </c>
    </row>
    <row r="91" spans="1:9" x14ac:dyDescent="0.25">
      <c r="A91" s="203" t="s">
        <v>728</v>
      </c>
      <c r="B91" s="292"/>
      <c r="C91" s="292"/>
      <c r="D91" s="292"/>
      <c r="E91" s="290" t="s">
        <v>643</v>
      </c>
      <c r="F91" s="290" t="s">
        <v>643</v>
      </c>
      <c r="G91" s="290" t="s">
        <v>643</v>
      </c>
      <c r="H91" s="290" t="s">
        <v>643</v>
      </c>
      <c r="I91" s="290">
        <f t="shared" si="3"/>
        <v>0</v>
      </c>
    </row>
    <row r="92" spans="1:9" x14ac:dyDescent="0.25">
      <c r="A92" s="203" t="s">
        <v>729</v>
      </c>
      <c r="B92" s="292"/>
      <c r="C92" s="292"/>
      <c r="D92" s="292"/>
      <c r="E92" s="290" t="s">
        <v>643</v>
      </c>
      <c r="F92" s="290" t="s">
        <v>643</v>
      </c>
      <c r="G92" s="290" t="s">
        <v>643</v>
      </c>
      <c r="H92" s="290" t="s">
        <v>643</v>
      </c>
      <c r="I92" s="290">
        <f t="shared" si="3"/>
        <v>0</v>
      </c>
    </row>
    <row r="93" spans="1:9" x14ac:dyDescent="0.25">
      <c r="A93" s="203" t="s">
        <v>730</v>
      </c>
      <c r="B93" s="292"/>
      <c r="C93" s="292"/>
      <c r="D93" s="292"/>
      <c r="E93" s="290" t="s">
        <v>643</v>
      </c>
      <c r="F93" s="290" t="s">
        <v>643</v>
      </c>
      <c r="G93" s="290" t="s">
        <v>643</v>
      </c>
      <c r="H93" s="290" t="s">
        <v>643</v>
      </c>
      <c r="I93" s="290">
        <f t="shared" si="3"/>
        <v>0</v>
      </c>
    </row>
    <row r="94" spans="1:9" x14ac:dyDescent="0.25">
      <c r="A94" s="203" t="s">
        <v>731</v>
      </c>
      <c r="B94" s="292"/>
      <c r="C94" s="292"/>
      <c r="D94" s="292"/>
      <c r="E94" s="290" t="s">
        <v>643</v>
      </c>
      <c r="F94" s="290" t="s">
        <v>643</v>
      </c>
      <c r="G94" s="290" t="s">
        <v>643</v>
      </c>
      <c r="H94" s="290" t="s">
        <v>643</v>
      </c>
      <c r="I94" s="290">
        <f t="shared" si="3"/>
        <v>0</v>
      </c>
    </row>
    <row r="95" spans="1:9" x14ac:dyDescent="0.25">
      <c r="A95" s="203" t="s">
        <v>732</v>
      </c>
      <c r="B95" s="292"/>
      <c r="C95" s="292"/>
      <c r="D95" s="292"/>
      <c r="E95" s="290" t="s">
        <v>643</v>
      </c>
      <c r="F95" s="290" t="s">
        <v>643</v>
      </c>
      <c r="G95" s="290" t="s">
        <v>643</v>
      </c>
      <c r="H95" s="290" t="s">
        <v>643</v>
      </c>
      <c r="I95" s="290">
        <f t="shared" si="3"/>
        <v>0</v>
      </c>
    </row>
    <row r="96" spans="1:9" x14ac:dyDescent="0.25">
      <c r="A96" s="203" t="s">
        <v>733</v>
      </c>
      <c r="B96" s="292"/>
      <c r="C96" s="292"/>
      <c r="D96" s="292"/>
      <c r="E96" s="290" t="s">
        <v>643</v>
      </c>
      <c r="F96" s="290" t="s">
        <v>643</v>
      </c>
      <c r="G96" s="290" t="s">
        <v>643</v>
      </c>
      <c r="H96" s="290" t="s">
        <v>643</v>
      </c>
      <c r="I96" s="290">
        <f t="shared" si="3"/>
        <v>0</v>
      </c>
    </row>
    <row r="97" spans="1:9" x14ac:dyDescent="0.25">
      <c r="A97" s="203" t="s">
        <v>734</v>
      </c>
      <c r="B97" s="292"/>
      <c r="C97" s="292"/>
      <c r="D97" s="292"/>
      <c r="E97" s="290" t="s">
        <v>643</v>
      </c>
      <c r="F97" s="290" t="s">
        <v>643</v>
      </c>
      <c r="G97" s="290" t="s">
        <v>643</v>
      </c>
      <c r="H97" s="290" t="s">
        <v>643</v>
      </c>
      <c r="I97" s="290">
        <f t="shared" si="3"/>
        <v>0</v>
      </c>
    </row>
    <row r="98" spans="1:9" x14ac:dyDescent="0.25">
      <c r="A98" s="203" t="s">
        <v>735</v>
      </c>
      <c r="B98" s="292"/>
      <c r="C98" s="292"/>
      <c r="D98" s="292"/>
      <c r="E98" s="290" t="s">
        <v>643</v>
      </c>
      <c r="F98" s="290" t="s">
        <v>643</v>
      </c>
      <c r="G98" s="290" t="s">
        <v>643</v>
      </c>
      <c r="H98" s="290" t="s">
        <v>643</v>
      </c>
      <c r="I98" s="290">
        <f t="shared" si="3"/>
        <v>0</v>
      </c>
    </row>
    <row r="99" spans="1:9" x14ac:dyDescent="0.25">
      <c r="A99" s="204" t="s">
        <v>736</v>
      </c>
      <c r="B99" s="296">
        <f>+'1B Summary'!W22</f>
        <v>25746.466</v>
      </c>
      <c r="C99" s="296">
        <f>+'1B Summary'!W32/CH4GWP</f>
        <v>103.99549999999999</v>
      </c>
      <c r="D99" s="303" t="s">
        <v>643</v>
      </c>
      <c r="E99" s="303" t="s">
        <v>643</v>
      </c>
      <c r="F99" s="303" t="s">
        <v>643</v>
      </c>
      <c r="G99" s="303" t="s">
        <v>643</v>
      </c>
      <c r="H99" s="303" t="s">
        <v>643</v>
      </c>
      <c r="I99" s="303" t="s">
        <v>643</v>
      </c>
    </row>
    <row r="100" spans="1:9" x14ac:dyDescent="0.25">
      <c r="A100" s="262" t="s">
        <v>737</v>
      </c>
      <c r="B100" s="288">
        <v>0</v>
      </c>
      <c r="C100" s="304"/>
      <c r="D100" s="304"/>
      <c r="E100" s="288">
        <v>0</v>
      </c>
      <c r="F100" s="288">
        <v>0</v>
      </c>
      <c r="G100" s="288">
        <v>0</v>
      </c>
      <c r="H100" s="288">
        <v>0</v>
      </c>
      <c r="I100" s="288">
        <f>+B100+(C100*CH4GWP)+(D100*N2OGWP)</f>
        <v>0</v>
      </c>
    </row>
    <row r="101" spans="1:9" x14ac:dyDescent="0.25">
      <c r="A101" s="204" t="s">
        <v>738</v>
      </c>
      <c r="B101" s="289">
        <v>0</v>
      </c>
      <c r="C101" s="305"/>
      <c r="D101" s="305"/>
      <c r="E101" s="289">
        <v>0</v>
      </c>
      <c r="F101" s="289">
        <v>0</v>
      </c>
      <c r="G101" s="289">
        <v>0</v>
      </c>
      <c r="H101" s="289">
        <v>0</v>
      </c>
      <c r="I101" s="289">
        <f>+B101+(C101*CH4GWP)+(D101*N2OGWP)</f>
        <v>0</v>
      </c>
    </row>
    <row r="102" spans="1:9" x14ac:dyDescent="0.25">
      <c r="A102" s="202" t="s">
        <v>739</v>
      </c>
      <c r="B102" s="290" t="s">
        <v>643</v>
      </c>
      <c r="C102" s="297"/>
      <c r="D102" s="297"/>
      <c r="E102" s="290" t="s">
        <v>643</v>
      </c>
      <c r="F102" s="290" t="s">
        <v>643</v>
      </c>
      <c r="G102" s="290" t="s">
        <v>643</v>
      </c>
      <c r="H102" s="290" t="s">
        <v>643</v>
      </c>
      <c r="I102" s="290" t="s">
        <v>643</v>
      </c>
    </row>
    <row r="103" spans="1:9" x14ac:dyDescent="0.25">
      <c r="A103" s="202" t="s">
        <v>740</v>
      </c>
      <c r="B103" s="290" t="s">
        <v>643</v>
      </c>
      <c r="C103" s="297"/>
      <c r="D103" s="297"/>
      <c r="E103" s="290" t="s">
        <v>643</v>
      </c>
      <c r="F103" s="290" t="s">
        <v>643</v>
      </c>
      <c r="G103" s="290" t="s">
        <v>643</v>
      </c>
      <c r="H103" s="290" t="s">
        <v>643</v>
      </c>
      <c r="I103" s="290" t="s">
        <v>643</v>
      </c>
    </row>
    <row r="104" spans="1:9" x14ac:dyDescent="0.25">
      <c r="A104" s="202" t="s">
        <v>741</v>
      </c>
      <c r="B104" s="290" t="s">
        <v>643</v>
      </c>
      <c r="C104" s="297"/>
      <c r="D104" s="297"/>
      <c r="E104" s="290" t="s">
        <v>643</v>
      </c>
      <c r="F104" s="290" t="s">
        <v>643</v>
      </c>
      <c r="G104" s="290" t="s">
        <v>643</v>
      </c>
      <c r="H104" s="290" t="s">
        <v>643</v>
      </c>
      <c r="I104" s="290" t="s">
        <v>643</v>
      </c>
    </row>
    <row r="105" spans="1:9" x14ac:dyDescent="0.25">
      <c r="A105" s="204" t="s">
        <v>742</v>
      </c>
      <c r="B105" s="289">
        <v>0</v>
      </c>
      <c r="C105" s="305"/>
      <c r="D105" s="305"/>
      <c r="E105" s="289">
        <v>0</v>
      </c>
      <c r="F105" s="289">
        <v>0</v>
      </c>
      <c r="G105" s="289">
        <v>0</v>
      </c>
      <c r="H105" s="289">
        <v>0</v>
      </c>
      <c r="I105" s="289">
        <f>+B105+(C105*CH4GWP)+(D105*N2OGWP)</f>
        <v>0</v>
      </c>
    </row>
    <row r="106" spans="1:9" x14ac:dyDescent="0.25">
      <c r="A106" s="202" t="s">
        <v>743</v>
      </c>
      <c r="B106" s="290" t="s">
        <v>643</v>
      </c>
      <c r="C106" s="297"/>
      <c r="D106" s="297"/>
      <c r="E106" s="290" t="s">
        <v>643</v>
      </c>
      <c r="F106" s="290" t="s">
        <v>643</v>
      </c>
      <c r="G106" s="290" t="s">
        <v>643</v>
      </c>
      <c r="H106" s="290" t="s">
        <v>643</v>
      </c>
      <c r="I106" s="290" t="s">
        <v>643</v>
      </c>
    </row>
    <row r="107" spans="1:9" x14ac:dyDescent="0.25">
      <c r="A107" s="202" t="s">
        <v>744</v>
      </c>
      <c r="B107" s="290" t="s">
        <v>643</v>
      </c>
      <c r="C107" s="297"/>
      <c r="D107" s="297"/>
      <c r="E107" s="290" t="s">
        <v>643</v>
      </c>
      <c r="F107" s="290" t="s">
        <v>643</v>
      </c>
      <c r="G107" s="290" t="s">
        <v>643</v>
      </c>
      <c r="H107" s="290" t="s">
        <v>643</v>
      </c>
      <c r="I107" s="290" t="s">
        <v>643</v>
      </c>
    </row>
    <row r="108" spans="1:9" x14ac:dyDescent="0.25">
      <c r="A108" s="204" t="s">
        <v>745</v>
      </c>
      <c r="B108" s="289">
        <v>0</v>
      </c>
      <c r="C108" s="305"/>
      <c r="D108" s="305"/>
      <c r="E108" s="289">
        <v>0</v>
      </c>
      <c r="F108" s="289">
        <v>0</v>
      </c>
      <c r="G108" s="289">
        <v>0</v>
      </c>
      <c r="H108" s="289">
        <v>0</v>
      </c>
      <c r="I108" s="289">
        <f>+B108+(C108*CH4GWP)+(D108*N2OGWP)</f>
        <v>0</v>
      </c>
    </row>
  </sheetData>
  <mergeCells count="1">
    <mergeCell ref="B2:H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sheetPr>
  <dimension ref="A1:I39"/>
  <sheetViews>
    <sheetView workbookViewId="0">
      <selection sqref="A1:B2"/>
    </sheetView>
  </sheetViews>
  <sheetFormatPr defaultRowHeight="15" x14ac:dyDescent="0.25"/>
  <cols>
    <col min="1" max="1" width="3.7109375" customWidth="1"/>
    <col min="2" max="2" width="26.5703125" customWidth="1"/>
    <col min="9" max="9" width="37.85546875" customWidth="1"/>
  </cols>
  <sheetData>
    <row r="1" spans="1:9" x14ac:dyDescent="0.25">
      <c r="A1" s="325" t="s">
        <v>746</v>
      </c>
      <c r="B1" s="325"/>
      <c r="C1" s="325" t="s">
        <v>747</v>
      </c>
      <c r="D1" s="325"/>
      <c r="E1" s="325" t="s">
        <v>748</v>
      </c>
      <c r="F1" s="325"/>
      <c r="G1" s="325" t="s">
        <v>749</v>
      </c>
      <c r="H1" s="325"/>
      <c r="I1" s="325" t="s">
        <v>182</v>
      </c>
    </row>
    <row r="2" spans="1:9" ht="25.5" x14ac:dyDescent="0.25">
      <c r="A2" s="325"/>
      <c r="B2" s="325"/>
      <c r="C2" s="306" t="s">
        <v>750</v>
      </c>
      <c r="D2" s="306" t="s">
        <v>751</v>
      </c>
      <c r="E2" s="306" t="s">
        <v>750</v>
      </c>
      <c r="F2" s="306" t="s">
        <v>751</v>
      </c>
      <c r="G2" s="306" t="s">
        <v>750</v>
      </c>
      <c r="H2" s="306" t="s">
        <v>751</v>
      </c>
      <c r="I2" s="325"/>
    </row>
    <row r="3" spans="1:9" x14ac:dyDescent="0.25">
      <c r="A3" s="229" t="s">
        <v>752</v>
      </c>
      <c r="B3" s="230" t="s">
        <v>753</v>
      </c>
      <c r="C3" s="231"/>
      <c r="D3" s="231"/>
      <c r="E3" s="231"/>
      <c r="F3" s="231"/>
      <c r="G3" s="231"/>
      <c r="H3" s="231"/>
      <c r="I3" s="232"/>
    </row>
    <row r="4" spans="1:9" x14ac:dyDescent="0.25">
      <c r="A4" s="326">
        <v>1</v>
      </c>
      <c r="B4" s="233" t="s">
        <v>754</v>
      </c>
      <c r="C4" s="307"/>
      <c r="D4" s="307"/>
      <c r="E4" s="307"/>
      <c r="F4" s="307"/>
      <c r="G4" s="307"/>
      <c r="H4" s="307"/>
      <c r="I4" s="206"/>
    </row>
    <row r="5" spans="1:9" ht="25.5" x14ac:dyDescent="0.25">
      <c r="A5" s="326"/>
      <c r="B5" s="308" t="s">
        <v>755</v>
      </c>
      <c r="C5" s="307" t="s">
        <v>756</v>
      </c>
      <c r="D5" s="307" t="s">
        <v>757</v>
      </c>
      <c r="E5" s="307" t="s">
        <v>758</v>
      </c>
      <c r="F5" s="307" t="s">
        <v>759</v>
      </c>
      <c r="G5" s="307" t="s">
        <v>758</v>
      </c>
      <c r="H5" s="307" t="s">
        <v>759</v>
      </c>
      <c r="I5" s="234" t="s">
        <v>760</v>
      </c>
    </row>
    <row r="6" spans="1:9" x14ac:dyDescent="0.25">
      <c r="A6" s="326"/>
      <c r="B6" s="308" t="s">
        <v>761</v>
      </c>
      <c r="C6" s="307" t="s">
        <v>758</v>
      </c>
      <c r="D6" s="307" t="s">
        <v>759</v>
      </c>
      <c r="E6" s="307" t="s">
        <v>758</v>
      </c>
      <c r="F6" s="307" t="s">
        <v>759</v>
      </c>
      <c r="G6" s="307" t="s">
        <v>758</v>
      </c>
      <c r="H6" s="307" t="s">
        <v>759</v>
      </c>
      <c r="I6" s="206"/>
    </row>
    <row r="7" spans="1:9" ht="38.25" x14ac:dyDescent="0.25">
      <c r="A7" s="326"/>
      <c r="B7" s="308" t="s">
        <v>762</v>
      </c>
      <c r="C7" s="307" t="s">
        <v>763</v>
      </c>
      <c r="D7" s="307" t="s">
        <v>764</v>
      </c>
      <c r="E7" s="307" t="s">
        <v>763</v>
      </c>
      <c r="F7" s="307" t="s">
        <v>764</v>
      </c>
      <c r="G7" s="307" t="s">
        <v>763</v>
      </c>
      <c r="H7" s="307" t="s">
        <v>764</v>
      </c>
      <c r="I7" s="234" t="s">
        <v>765</v>
      </c>
    </row>
    <row r="8" spans="1:9" ht="25.5" x14ac:dyDescent="0.25">
      <c r="A8" s="307">
        <v>2</v>
      </c>
      <c r="B8" s="233" t="s">
        <v>766</v>
      </c>
      <c r="C8" s="307" t="s">
        <v>756</v>
      </c>
      <c r="D8" s="307" t="s">
        <v>757</v>
      </c>
      <c r="E8" s="307" t="s">
        <v>758</v>
      </c>
      <c r="F8" s="307" t="s">
        <v>759</v>
      </c>
      <c r="G8" s="307" t="s">
        <v>758</v>
      </c>
      <c r="H8" s="307" t="s">
        <v>759</v>
      </c>
      <c r="I8" s="234" t="s">
        <v>760</v>
      </c>
    </row>
    <row r="9" spans="1:9" x14ac:dyDescent="0.25">
      <c r="A9" s="326">
        <v>3</v>
      </c>
      <c r="B9" s="233" t="s">
        <v>767</v>
      </c>
      <c r="C9" s="307"/>
      <c r="D9" s="307"/>
      <c r="E9" s="307"/>
      <c r="F9" s="307"/>
      <c r="G9" s="307"/>
      <c r="H9" s="307"/>
      <c r="I9" s="206"/>
    </row>
    <row r="10" spans="1:9" x14ac:dyDescent="0.25">
      <c r="A10" s="326"/>
      <c r="B10" s="308" t="s">
        <v>768</v>
      </c>
      <c r="C10" s="307" t="s">
        <v>758</v>
      </c>
      <c r="D10" s="307" t="s">
        <v>759</v>
      </c>
      <c r="E10" s="307" t="s">
        <v>758</v>
      </c>
      <c r="F10" s="307" t="s">
        <v>759</v>
      </c>
      <c r="G10" s="307" t="s">
        <v>758</v>
      </c>
      <c r="H10" s="307" t="s">
        <v>759</v>
      </c>
      <c r="I10" s="206"/>
    </row>
    <row r="11" spans="1:9" x14ac:dyDescent="0.25">
      <c r="A11" s="326"/>
      <c r="B11" s="308" t="s">
        <v>769</v>
      </c>
      <c r="C11" s="307" t="s">
        <v>758</v>
      </c>
      <c r="D11" s="307" t="s">
        <v>759</v>
      </c>
      <c r="E11" s="307" t="s">
        <v>758</v>
      </c>
      <c r="F11" s="307" t="s">
        <v>759</v>
      </c>
      <c r="G11" s="307" t="s">
        <v>758</v>
      </c>
      <c r="H11" s="307" t="s">
        <v>759</v>
      </c>
      <c r="I11" s="206"/>
    </row>
    <row r="12" spans="1:9" x14ac:dyDescent="0.25">
      <c r="A12" s="326"/>
      <c r="B12" s="308" t="s">
        <v>770</v>
      </c>
      <c r="C12" s="307" t="s">
        <v>758</v>
      </c>
      <c r="D12" s="307" t="s">
        <v>759</v>
      </c>
      <c r="E12" s="307" t="s">
        <v>756</v>
      </c>
      <c r="F12" s="307" t="s">
        <v>757</v>
      </c>
      <c r="G12" s="307" t="s">
        <v>758</v>
      </c>
      <c r="H12" s="307" t="s">
        <v>759</v>
      </c>
      <c r="I12" s="234" t="s">
        <v>771</v>
      </c>
    </row>
    <row r="13" spans="1:9" x14ac:dyDescent="0.25">
      <c r="A13" s="326"/>
      <c r="B13" s="308" t="s">
        <v>772</v>
      </c>
      <c r="C13" s="307" t="s">
        <v>758</v>
      </c>
      <c r="D13" s="307" t="s">
        <v>759</v>
      </c>
      <c r="E13" s="307" t="s">
        <v>758</v>
      </c>
      <c r="F13" s="307" t="s">
        <v>759</v>
      </c>
      <c r="G13" s="307" t="s">
        <v>758</v>
      </c>
      <c r="H13" s="307" t="s">
        <v>759</v>
      </c>
      <c r="I13" s="206"/>
    </row>
    <row r="14" spans="1:9" x14ac:dyDescent="0.25">
      <c r="A14" s="326"/>
      <c r="B14" s="308" t="s">
        <v>773</v>
      </c>
      <c r="C14" s="307" t="s">
        <v>774</v>
      </c>
      <c r="D14" s="307"/>
      <c r="E14" s="307" t="s">
        <v>774</v>
      </c>
      <c r="F14" s="307"/>
      <c r="G14" s="307" t="s">
        <v>774</v>
      </c>
      <c r="H14" s="307"/>
      <c r="I14" s="206"/>
    </row>
    <row r="15" spans="1:9" x14ac:dyDescent="0.25">
      <c r="A15" s="326">
        <v>4</v>
      </c>
      <c r="B15" s="233" t="s">
        <v>775</v>
      </c>
      <c r="C15" s="307"/>
      <c r="D15" s="307"/>
      <c r="E15" s="307"/>
      <c r="F15" s="307"/>
      <c r="G15" s="307"/>
      <c r="H15" s="307"/>
      <c r="I15" s="206"/>
    </row>
    <row r="16" spans="1:9" ht="25.5" x14ac:dyDescent="0.25">
      <c r="A16" s="326"/>
      <c r="B16" s="308" t="s">
        <v>776</v>
      </c>
      <c r="C16" s="307" t="s">
        <v>756</v>
      </c>
      <c r="D16" s="307" t="s">
        <v>757</v>
      </c>
      <c r="E16" s="307" t="s">
        <v>758</v>
      </c>
      <c r="F16" s="307" t="s">
        <v>759</v>
      </c>
      <c r="G16" s="307" t="s">
        <v>758</v>
      </c>
      <c r="H16" s="307" t="s">
        <v>759</v>
      </c>
      <c r="I16" s="234" t="s">
        <v>760</v>
      </c>
    </row>
    <row r="17" spans="1:9" ht="25.5" x14ac:dyDescent="0.25">
      <c r="A17" s="326"/>
      <c r="B17" s="308" t="s">
        <v>777</v>
      </c>
      <c r="C17" s="307" t="s">
        <v>778</v>
      </c>
      <c r="D17" s="307" t="s">
        <v>757</v>
      </c>
      <c r="E17" s="307" t="s">
        <v>758</v>
      </c>
      <c r="F17" s="307" t="s">
        <v>759</v>
      </c>
      <c r="G17" s="307" t="s">
        <v>758</v>
      </c>
      <c r="H17" s="307" t="s">
        <v>759</v>
      </c>
      <c r="I17" s="234" t="s">
        <v>760</v>
      </c>
    </row>
    <row r="18" spans="1:9" ht="25.5" x14ac:dyDescent="0.25">
      <c r="A18" s="326"/>
      <c r="B18" s="308" t="s">
        <v>779</v>
      </c>
      <c r="C18" s="307" t="s">
        <v>780</v>
      </c>
      <c r="D18" s="307" t="s">
        <v>757</v>
      </c>
      <c r="E18" s="307" t="s">
        <v>758</v>
      </c>
      <c r="F18" s="307" t="s">
        <v>759</v>
      </c>
      <c r="G18" s="307" t="s">
        <v>758</v>
      </c>
      <c r="H18" s="307" t="s">
        <v>759</v>
      </c>
      <c r="I18" s="234" t="s">
        <v>760</v>
      </c>
    </row>
    <row r="19" spans="1:9" x14ac:dyDescent="0.25">
      <c r="A19" s="326">
        <v>5</v>
      </c>
      <c r="B19" s="233" t="s">
        <v>781</v>
      </c>
      <c r="C19" s="307"/>
      <c r="D19" s="307"/>
      <c r="E19" s="307"/>
      <c r="F19" s="307"/>
      <c r="G19" s="307"/>
      <c r="H19" s="307"/>
      <c r="I19" s="206"/>
    </row>
    <row r="20" spans="1:9" ht="25.5" x14ac:dyDescent="0.25">
      <c r="A20" s="326"/>
      <c r="B20" s="308" t="s">
        <v>782</v>
      </c>
      <c r="C20" s="307" t="s">
        <v>756</v>
      </c>
      <c r="D20" s="307" t="s">
        <v>757</v>
      </c>
      <c r="E20" s="307" t="s">
        <v>758</v>
      </c>
      <c r="F20" s="307" t="s">
        <v>759</v>
      </c>
      <c r="G20" s="307" t="s">
        <v>758</v>
      </c>
      <c r="H20" s="307" t="s">
        <v>759</v>
      </c>
      <c r="I20" s="234" t="s">
        <v>760</v>
      </c>
    </row>
    <row r="21" spans="1:9" x14ac:dyDescent="0.25">
      <c r="A21" s="326"/>
      <c r="B21" s="308" t="s">
        <v>783</v>
      </c>
      <c r="C21" s="307" t="s">
        <v>643</v>
      </c>
      <c r="D21" s="307"/>
      <c r="E21" s="307" t="s">
        <v>643</v>
      </c>
      <c r="F21" s="307"/>
      <c r="G21" s="307" t="s">
        <v>643</v>
      </c>
      <c r="H21" s="307"/>
      <c r="I21" s="206"/>
    </row>
    <row r="22" spans="1:9" x14ac:dyDescent="0.25">
      <c r="A22" s="229" t="s">
        <v>784</v>
      </c>
      <c r="B22" s="230" t="s">
        <v>785</v>
      </c>
      <c r="C22" s="231"/>
      <c r="D22" s="231"/>
      <c r="E22" s="231"/>
      <c r="F22" s="231"/>
      <c r="G22" s="231"/>
      <c r="H22" s="231"/>
      <c r="I22" s="232"/>
    </row>
    <row r="23" spans="1:9" x14ac:dyDescent="0.25">
      <c r="A23" s="326">
        <v>1</v>
      </c>
      <c r="B23" s="233" t="s">
        <v>786</v>
      </c>
      <c r="C23" s="307"/>
      <c r="D23" s="307"/>
      <c r="E23" s="307"/>
      <c r="F23" s="307"/>
      <c r="G23" s="307"/>
      <c r="H23" s="307"/>
      <c r="I23" s="206"/>
    </row>
    <row r="24" spans="1:9" ht="25.5" x14ac:dyDescent="0.25">
      <c r="A24" s="326"/>
      <c r="B24" s="308" t="s">
        <v>787</v>
      </c>
      <c r="C24" s="307" t="s">
        <v>788</v>
      </c>
      <c r="D24" s="307" t="s">
        <v>764</v>
      </c>
      <c r="E24" s="307" t="s">
        <v>788</v>
      </c>
      <c r="F24" s="307" t="s">
        <v>764</v>
      </c>
      <c r="G24" s="307" t="s">
        <v>774</v>
      </c>
      <c r="H24" s="307"/>
      <c r="I24" s="234" t="s">
        <v>789</v>
      </c>
    </row>
    <row r="25" spans="1:9" ht="25.5" x14ac:dyDescent="0.25">
      <c r="A25" s="326"/>
      <c r="B25" s="308" t="s">
        <v>790</v>
      </c>
      <c r="C25" s="307" t="s">
        <v>643</v>
      </c>
      <c r="D25" s="307"/>
      <c r="E25" s="307" t="s">
        <v>643</v>
      </c>
      <c r="F25" s="307"/>
      <c r="G25" s="307" t="s">
        <v>774</v>
      </c>
      <c r="H25" s="307"/>
      <c r="I25" s="206"/>
    </row>
    <row r="26" spans="1:9" x14ac:dyDescent="0.25">
      <c r="A26" s="326"/>
      <c r="B26" s="308" t="s">
        <v>791</v>
      </c>
      <c r="C26" s="307" t="s">
        <v>643</v>
      </c>
      <c r="D26" s="307"/>
      <c r="E26" s="307" t="s">
        <v>643</v>
      </c>
      <c r="F26" s="307"/>
      <c r="G26" s="307" t="s">
        <v>774</v>
      </c>
      <c r="H26" s="307"/>
      <c r="I26" s="206"/>
    </row>
    <row r="27" spans="1:9" x14ac:dyDescent="0.25">
      <c r="A27" s="326">
        <v>2</v>
      </c>
      <c r="B27" s="233" t="s">
        <v>792</v>
      </c>
      <c r="C27" s="307"/>
      <c r="D27" s="307"/>
      <c r="E27" s="307"/>
      <c r="F27" s="307"/>
      <c r="G27" s="307"/>
      <c r="H27" s="307"/>
      <c r="I27" s="206"/>
    </row>
    <row r="28" spans="1:9" x14ac:dyDescent="0.25">
      <c r="A28" s="326"/>
      <c r="B28" s="308" t="s">
        <v>793</v>
      </c>
      <c r="C28" s="307" t="s">
        <v>763</v>
      </c>
      <c r="D28" s="307" t="s">
        <v>764</v>
      </c>
      <c r="E28" s="307" t="s">
        <v>763</v>
      </c>
      <c r="F28" s="307" t="s">
        <v>764</v>
      </c>
      <c r="G28" s="307" t="s">
        <v>774</v>
      </c>
      <c r="H28" s="307"/>
      <c r="I28" s="234" t="s">
        <v>794</v>
      </c>
    </row>
    <row r="29" spans="1:9" x14ac:dyDescent="0.25">
      <c r="A29" s="326"/>
      <c r="B29" s="308" t="s">
        <v>795</v>
      </c>
      <c r="C29" s="307" t="s">
        <v>643</v>
      </c>
      <c r="D29" s="235"/>
      <c r="E29" s="307" t="s">
        <v>643</v>
      </c>
      <c r="F29" s="307"/>
      <c r="G29" s="307"/>
      <c r="H29" s="307"/>
      <c r="I29" s="206"/>
    </row>
    <row r="30" spans="1:9" ht="51" x14ac:dyDescent="0.25">
      <c r="A30" s="307">
        <v>3</v>
      </c>
      <c r="B30" s="233" t="s">
        <v>796</v>
      </c>
      <c r="C30" s="307" t="s">
        <v>763</v>
      </c>
      <c r="D30" s="307" t="s">
        <v>764</v>
      </c>
      <c r="E30" s="307" t="s">
        <v>778</v>
      </c>
      <c r="F30" s="307" t="s">
        <v>757</v>
      </c>
      <c r="G30" s="307" t="s">
        <v>643</v>
      </c>
      <c r="H30" s="307"/>
      <c r="I30" s="234" t="s">
        <v>797</v>
      </c>
    </row>
    <row r="31" spans="1:9" ht="25.5" x14ac:dyDescent="0.25">
      <c r="A31" s="229" t="s">
        <v>798</v>
      </c>
      <c r="B31" s="230" t="s">
        <v>799</v>
      </c>
      <c r="C31" s="231"/>
      <c r="D31" s="231"/>
      <c r="E31" s="231"/>
      <c r="F31" s="231"/>
      <c r="G31" s="231"/>
      <c r="H31" s="231"/>
      <c r="I31" s="232"/>
    </row>
    <row r="32" spans="1:9" x14ac:dyDescent="0.25">
      <c r="A32" s="326">
        <v>1</v>
      </c>
      <c r="B32" s="233" t="s">
        <v>800</v>
      </c>
      <c r="C32" s="307"/>
      <c r="D32" s="307"/>
      <c r="E32" s="307"/>
      <c r="F32" s="307"/>
      <c r="G32" s="307"/>
      <c r="H32" s="307"/>
      <c r="I32" s="206"/>
    </row>
    <row r="33" spans="1:9" x14ac:dyDescent="0.25">
      <c r="A33" s="326"/>
      <c r="B33" s="308" t="s">
        <v>801</v>
      </c>
      <c r="C33" s="307" t="s">
        <v>643</v>
      </c>
      <c r="D33" s="307"/>
      <c r="E33" s="307" t="s">
        <v>643</v>
      </c>
      <c r="F33" s="307"/>
      <c r="G33" s="307" t="s">
        <v>643</v>
      </c>
      <c r="H33" s="307"/>
      <c r="I33" s="206"/>
    </row>
    <row r="34" spans="1:9" x14ac:dyDescent="0.25">
      <c r="A34" s="326"/>
      <c r="B34" s="308" t="s">
        <v>802</v>
      </c>
      <c r="C34" s="307" t="s">
        <v>643</v>
      </c>
      <c r="D34" s="307"/>
      <c r="E34" s="307" t="s">
        <v>643</v>
      </c>
      <c r="F34" s="307"/>
      <c r="G34" s="307" t="s">
        <v>643</v>
      </c>
      <c r="H34" s="307"/>
      <c r="I34" s="206"/>
    </row>
    <row r="35" spans="1:9" x14ac:dyDescent="0.25">
      <c r="A35" s="326"/>
      <c r="B35" s="308" t="s">
        <v>803</v>
      </c>
      <c r="C35" s="307" t="s">
        <v>643</v>
      </c>
      <c r="D35" s="307"/>
      <c r="E35" s="307" t="s">
        <v>643</v>
      </c>
      <c r="F35" s="307"/>
      <c r="G35" s="307" t="s">
        <v>643</v>
      </c>
      <c r="H35" s="307"/>
      <c r="I35" s="206"/>
    </row>
    <row r="36" spans="1:9" x14ac:dyDescent="0.25">
      <c r="A36" s="326">
        <v>2</v>
      </c>
      <c r="B36" s="233" t="s">
        <v>804</v>
      </c>
      <c r="C36" s="307"/>
      <c r="D36" s="307"/>
      <c r="E36" s="307"/>
      <c r="F36" s="307"/>
      <c r="G36" s="307"/>
      <c r="H36" s="307"/>
      <c r="I36" s="206"/>
    </row>
    <row r="37" spans="1:9" x14ac:dyDescent="0.25">
      <c r="A37" s="326"/>
      <c r="B37" s="308" t="s">
        <v>805</v>
      </c>
      <c r="C37" s="307" t="s">
        <v>643</v>
      </c>
      <c r="D37" s="307"/>
      <c r="E37" s="307" t="s">
        <v>643</v>
      </c>
      <c r="F37" s="307"/>
      <c r="G37" s="307" t="s">
        <v>643</v>
      </c>
      <c r="H37" s="307"/>
      <c r="I37" s="206"/>
    </row>
    <row r="38" spans="1:9" x14ac:dyDescent="0.25">
      <c r="A38" s="326"/>
      <c r="B38" s="308" t="s">
        <v>806</v>
      </c>
      <c r="C38" s="307" t="s">
        <v>643</v>
      </c>
      <c r="D38" s="307"/>
      <c r="E38" s="307" t="s">
        <v>643</v>
      </c>
      <c r="F38" s="307"/>
      <c r="G38" s="307" t="s">
        <v>643</v>
      </c>
      <c r="H38" s="307"/>
      <c r="I38" s="206"/>
    </row>
    <row r="39" spans="1:9" x14ac:dyDescent="0.25">
      <c r="A39" s="307">
        <v>3</v>
      </c>
      <c r="B39" s="233" t="s">
        <v>807</v>
      </c>
      <c r="C39" s="307" t="s">
        <v>643</v>
      </c>
      <c r="D39" s="307"/>
      <c r="E39" s="307" t="s">
        <v>643</v>
      </c>
      <c r="F39" s="307"/>
      <c r="G39" s="307" t="s">
        <v>643</v>
      </c>
      <c r="H39" s="307"/>
      <c r="I39" s="206"/>
    </row>
  </sheetData>
  <mergeCells count="13">
    <mergeCell ref="I1:I2"/>
    <mergeCell ref="A36:A38"/>
    <mergeCell ref="A9:A14"/>
    <mergeCell ref="A15:A18"/>
    <mergeCell ref="A19:A21"/>
    <mergeCell ref="A23:A26"/>
    <mergeCell ref="A27:A29"/>
    <mergeCell ref="A32:A35"/>
    <mergeCell ref="A4:A7"/>
    <mergeCell ref="A1:B2"/>
    <mergeCell ref="C1:D1"/>
    <mergeCell ref="E1:F1"/>
    <mergeCell ref="G1:H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C34"/>
  <sheetViews>
    <sheetView workbookViewId="0"/>
  </sheetViews>
  <sheetFormatPr defaultRowHeight="15" x14ac:dyDescent="0.25"/>
  <cols>
    <col min="1" max="1" width="22.5703125" customWidth="1"/>
    <col min="2" max="2" width="41" customWidth="1"/>
    <col min="3" max="3" width="23.42578125" customWidth="1"/>
  </cols>
  <sheetData>
    <row r="1" spans="1:3" x14ac:dyDescent="0.25">
      <c r="A1" s="236" t="s">
        <v>808</v>
      </c>
      <c r="B1" s="237" t="s">
        <v>809</v>
      </c>
      <c r="C1" s="237" t="s">
        <v>810</v>
      </c>
    </row>
    <row r="2" spans="1:3" ht="25.5" x14ac:dyDescent="0.25">
      <c r="A2" s="327" t="s">
        <v>811</v>
      </c>
      <c r="B2" s="308" t="s">
        <v>812</v>
      </c>
      <c r="C2" s="235" t="s">
        <v>813</v>
      </c>
    </row>
    <row r="3" spans="1:3" x14ac:dyDescent="0.25">
      <c r="A3" s="328"/>
      <c r="B3" s="308" t="s">
        <v>814</v>
      </c>
      <c r="C3" s="235" t="s">
        <v>815</v>
      </c>
    </row>
    <row r="4" spans="1:3" x14ac:dyDescent="0.25">
      <c r="A4" s="329"/>
      <c r="B4" s="308" t="s">
        <v>816</v>
      </c>
      <c r="C4" s="235" t="s">
        <v>813</v>
      </c>
    </row>
    <row r="5" spans="1:3" x14ac:dyDescent="0.25">
      <c r="A5" s="308" t="s">
        <v>817</v>
      </c>
      <c r="B5" s="308" t="s">
        <v>818</v>
      </c>
      <c r="C5" s="235" t="s">
        <v>815</v>
      </c>
    </row>
    <row r="6" spans="1:3" x14ac:dyDescent="0.25">
      <c r="A6" s="330" t="s">
        <v>819</v>
      </c>
      <c r="B6" s="330" t="s">
        <v>820</v>
      </c>
      <c r="C6" s="235" t="s">
        <v>821</v>
      </c>
    </row>
    <row r="7" spans="1:3" x14ac:dyDescent="0.25">
      <c r="A7" s="330"/>
      <c r="B7" s="330"/>
      <c r="C7" s="235" t="s">
        <v>822</v>
      </c>
    </row>
    <row r="8" spans="1:3" ht="25.5" x14ac:dyDescent="0.25">
      <c r="A8" s="327" t="s">
        <v>766</v>
      </c>
      <c r="B8" s="308" t="s">
        <v>823</v>
      </c>
      <c r="C8" s="235" t="s">
        <v>815</v>
      </c>
    </row>
    <row r="9" spans="1:3" x14ac:dyDescent="0.25">
      <c r="A9" s="328"/>
      <c r="B9" s="308" t="s">
        <v>824</v>
      </c>
      <c r="C9" s="235" t="s">
        <v>825</v>
      </c>
    </row>
    <row r="10" spans="1:3" x14ac:dyDescent="0.25">
      <c r="A10" s="328"/>
      <c r="B10" s="308" t="s">
        <v>826</v>
      </c>
      <c r="C10" s="235" t="s">
        <v>827</v>
      </c>
    </row>
    <row r="11" spans="1:3" x14ac:dyDescent="0.25">
      <c r="A11" s="329"/>
      <c r="B11" s="308" t="s">
        <v>828</v>
      </c>
      <c r="C11" s="235" t="s">
        <v>829</v>
      </c>
    </row>
    <row r="12" spans="1:3" x14ac:dyDescent="0.25">
      <c r="A12" s="330" t="s">
        <v>767</v>
      </c>
      <c r="B12" s="308" t="s">
        <v>830</v>
      </c>
      <c r="C12" s="235" t="s">
        <v>825</v>
      </c>
    </row>
    <row r="13" spans="1:3" x14ac:dyDescent="0.25">
      <c r="A13" s="330"/>
      <c r="B13" s="308" t="s">
        <v>831</v>
      </c>
      <c r="C13" s="235" t="s">
        <v>832</v>
      </c>
    </row>
    <row r="14" spans="1:3" x14ac:dyDescent="0.25">
      <c r="A14" s="330"/>
      <c r="B14" s="308" t="s">
        <v>833</v>
      </c>
      <c r="C14" s="235" t="s">
        <v>815</v>
      </c>
    </row>
    <row r="15" spans="1:3" x14ac:dyDescent="0.25">
      <c r="A15" s="330"/>
      <c r="B15" s="308" t="s">
        <v>834</v>
      </c>
      <c r="C15" s="235" t="s">
        <v>825</v>
      </c>
    </row>
    <row r="16" spans="1:3" x14ac:dyDescent="0.25">
      <c r="A16" s="330"/>
      <c r="B16" s="308" t="s">
        <v>835</v>
      </c>
      <c r="C16" s="235" t="s">
        <v>815</v>
      </c>
    </row>
    <row r="17" spans="1:3" x14ac:dyDescent="0.25">
      <c r="A17" s="330"/>
      <c r="B17" s="308" t="s">
        <v>836</v>
      </c>
      <c r="C17" s="235" t="s">
        <v>825</v>
      </c>
    </row>
    <row r="18" spans="1:3" x14ac:dyDescent="0.25">
      <c r="A18" s="330"/>
      <c r="B18" s="308" t="s">
        <v>837</v>
      </c>
      <c r="C18" s="235" t="s">
        <v>838</v>
      </c>
    </row>
    <row r="19" spans="1:3" x14ac:dyDescent="0.25">
      <c r="A19" s="330"/>
      <c r="B19" s="308" t="s">
        <v>839</v>
      </c>
      <c r="C19" s="235" t="s">
        <v>840</v>
      </c>
    </row>
    <row r="20" spans="1:3" ht="25.5" x14ac:dyDescent="0.25">
      <c r="A20" s="327" t="s">
        <v>841</v>
      </c>
      <c r="B20" s="308" t="s">
        <v>842</v>
      </c>
      <c r="C20" s="235" t="s">
        <v>815</v>
      </c>
    </row>
    <row r="21" spans="1:3" x14ac:dyDescent="0.25">
      <c r="A21" s="328"/>
      <c r="B21" s="308" t="s">
        <v>843</v>
      </c>
      <c r="C21" s="235" t="s">
        <v>827</v>
      </c>
    </row>
    <row r="22" spans="1:3" x14ac:dyDescent="0.25">
      <c r="A22" s="329"/>
      <c r="B22" s="308" t="s">
        <v>826</v>
      </c>
      <c r="C22" s="235" t="s">
        <v>825</v>
      </c>
    </row>
    <row r="23" spans="1:3" x14ac:dyDescent="0.25">
      <c r="A23" s="327" t="s">
        <v>844</v>
      </c>
      <c r="B23" s="308" t="s">
        <v>845</v>
      </c>
      <c r="C23" s="235" t="s">
        <v>829</v>
      </c>
    </row>
    <row r="24" spans="1:3" x14ac:dyDescent="0.25">
      <c r="A24" s="328"/>
      <c r="B24" s="308" t="s">
        <v>828</v>
      </c>
      <c r="C24" s="235" t="s">
        <v>825</v>
      </c>
    </row>
    <row r="25" spans="1:3" x14ac:dyDescent="0.25">
      <c r="A25" s="328"/>
      <c r="B25" s="308" t="s">
        <v>843</v>
      </c>
      <c r="C25" s="235" t="s">
        <v>827</v>
      </c>
    </row>
    <row r="26" spans="1:3" x14ac:dyDescent="0.25">
      <c r="A26" s="329"/>
      <c r="B26" s="308" t="s">
        <v>846</v>
      </c>
      <c r="C26" s="235" t="s">
        <v>832</v>
      </c>
    </row>
    <row r="27" spans="1:3" x14ac:dyDescent="0.25">
      <c r="A27" s="327" t="s">
        <v>847</v>
      </c>
      <c r="B27" s="308" t="s">
        <v>848</v>
      </c>
      <c r="C27" s="235" t="s">
        <v>825</v>
      </c>
    </row>
    <row r="28" spans="1:3" x14ac:dyDescent="0.25">
      <c r="A28" s="328"/>
      <c r="B28" s="308" t="s">
        <v>849</v>
      </c>
      <c r="C28" s="235" t="s">
        <v>850</v>
      </c>
    </row>
    <row r="29" spans="1:3" x14ac:dyDescent="0.25">
      <c r="A29" s="329"/>
      <c r="B29" s="308" t="s">
        <v>851</v>
      </c>
      <c r="C29" s="235" t="s">
        <v>832</v>
      </c>
    </row>
    <row r="30" spans="1:3" x14ac:dyDescent="0.25">
      <c r="A30" s="308" t="s">
        <v>852</v>
      </c>
      <c r="B30" s="308" t="s">
        <v>818</v>
      </c>
      <c r="C30" s="235" t="s">
        <v>825</v>
      </c>
    </row>
    <row r="31" spans="1:3" x14ac:dyDescent="0.25">
      <c r="A31" s="308" t="s">
        <v>853</v>
      </c>
      <c r="B31" s="238" t="s">
        <v>845</v>
      </c>
      <c r="C31" s="239" t="s">
        <v>829</v>
      </c>
    </row>
    <row r="32" spans="1:3" x14ac:dyDescent="0.25">
      <c r="A32" s="308" t="s">
        <v>854</v>
      </c>
      <c r="B32" s="238" t="s">
        <v>629</v>
      </c>
      <c r="C32" s="239" t="s">
        <v>821</v>
      </c>
    </row>
    <row r="33" spans="1:3" ht="25.5" x14ac:dyDescent="0.25">
      <c r="A33" s="308" t="s">
        <v>855</v>
      </c>
      <c r="B33" s="238" t="s">
        <v>629</v>
      </c>
      <c r="C33" s="239" t="s">
        <v>856</v>
      </c>
    </row>
    <row r="34" spans="1:3" x14ac:dyDescent="0.25">
      <c r="A34" s="308"/>
      <c r="B34" s="238" t="s">
        <v>857</v>
      </c>
      <c r="C34" s="239" t="s">
        <v>858</v>
      </c>
    </row>
  </sheetData>
  <mergeCells count="8">
    <mergeCell ref="A27:A29"/>
    <mergeCell ref="A2:A4"/>
    <mergeCell ref="A6:A7"/>
    <mergeCell ref="B6:B7"/>
    <mergeCell ref="A8:A11"/>
    <mergeCell ref="A12:A19"/>
    <mergeCell ref="A20:A22"/>
    <mergeCell ref="A23:A2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sheetPr>
  <dimension ref="A1:CN71"/>
  <sheetViews>
    <sheetView workbookViewId="0">
      <selection sqref="A1:A3"/>
    </sheetView>
  </sheetViews>
  <sheetFormatPr defaultRowHeight="15" x14ac:dyDescent="0.25"/>
  <cols>
    <col min="2" max="2" width="12.42578125" customWidth="1"/>
    <col min="3" max="3" width="11.5703125" customWidth="1"/>
    <col min="4" max="4" width="11.85546875" customWidth="1"/>
    <col min="6" max="6" width="11.28515625" customWidth="1"/>
    <col min="8" max="8" width="12.140625" customWidth="1"/>
    <col min="9" max="9" width="14.5703125" customWidth="1"/>
    <col min="10" max="10" width="10" customWidth="1"/>
    <col min="11" max="11" width="9.5703125" customWidth="1"/>
    <col min="12" max="12" width="9.85546875" customWidth="1"/>
    <col min="13" max="13" width="27.140625" customWidth="1"/>
    <col min="14" max="17" width="11.5703125" bestFit="1" customWidth="1"/>
    <col min="41" max="41" width="13.28515625" customWidth="1"/>
    <col min="42" max="42" width="13" customWidth="1"/>
    <col min="43" max="43" width="12.85546875" customWidth="1"/>
    <col min="55" max="55" width="10.7109375" customWidth="1"/>
    <col min="67" max="67" width="13" customWidth="1"/>
    <col min="68" max="68" width="13.140625" customWidth="1"/>
    <col min="69" max="69" width="17.140625" customWidth="1"/>
    <col min="72" max="72" width="12.140625" customWidth="1"/>
    <col min="73" max="73" width="12.7109375" customWidth="1"/>
    <col min="74" max="74" width="15.85546875" customWidth="1"/>
    <col min="82" max="82" width="14.140625" customWidth="1"/>
    <col min="83" max="83" width="14" customWidth="1"/>
  </cols>
  <sheetData>
    <row r="1" spans="1:92" x14ac:dyDescent="0.25">
      <c r="A1" s="342"/>
      <c r="B1" s="205" t="s">
        <v>859</v>
      </c>
      <c r="C1" s="205" t="s">
        <v>860</v>
      </c>
      <c r="D1" s="205" t="s">
        <v>861</v>
      </c>
      <c r="E1" s="221"/>
      <c r="F1" s="221"/>
      <c r="G1" s="221"/>
      <c r="H1" s="221"/>
      <c r="I1" s="221"/>
      <c r="J1" s="221"/>
      <c r="K1" s="221"/>
      <c r="L1" s="221"/>
      <c r="M1" s="221"/>
      <c r="N1" s="221"/>
      <c r="O1" s="221" t="s">
        <v>862</v>
      </c>
      <c r="P1" s="221"/>
      <c r="Q1" s="221"/>
      <c r="R1" s="221"/>
      <c r="S1" s="221"/>
      <c r="T1" s="221"/>
      <c r="U1" s="221" t="s">
        <v>863</v>
      </c>
      <c r="V1" s="221"/>
      <c r="W1" s="221"/>
      <c r="X1" s="221"/>
      <c r="Y1" s="221"/>
      <c r="Z1" s="221"/>
      <c r="AA1" s="221"/>
      <c r="AB1" s="221" t="s">
        <v>817</v>
      </c>
      <c r="AC1" s="221"/>
      <c r="AD1" s="221"/>
      <c r="AE1" s="221"/>
      <c r="AF1" s="221"/>
      <c r="AG1" s="221"/>
      <c r="AH1" s="221" t="s">
        <v>819</v>
      </c>
      <c r="AI1" s="221"/>
      <c r="AJ1" s="221"/>
      <c r="AK1" s="221"/>
      <c r="AL1" s="221"/>
      <c r="AM1" s="221"/>
      <c r="AN1" s="221" t="s">
        <v>864</v>
      </c>
      <c r="AO1" s="221"/>
      <c r="AP1" s="221"/>
      <c r="AQ1" s="221"/>
      <c r="AR1" s="221"/>
      <c r="AS1" s="221" t="s">
        <v>865</v>
      </c>
      <c r="AT1" s="221"/>
      <c r="AU1" s="221"/>
      <c r="AV1" s="221"/>
      <c r="AW1" s="221"/>
      <c r="AX1" s="221"/>
      <c r="AY1" s="221" t="s">
        <v>767</v>
      </c>
      <c r="AZ1" s="221"/>
      <c r="BA1" s="221"/>
      <c r="BB1" s="221"/>
      <c r="BC1" s="221"/>
      <c r="BD1" s="221"/>
      <c r="BE1" s="221"/>
      <c r="BF1" s="221" t="s">
        <v>866</v>
      </c>
      <c r="BG1" s="221"/>
      <c r="BH1" s="221"/>
      <c r="BI1" s="221"/>
      <c r="BJ1" s="221"/>
      <c r="BK1" s="221"/>
      <c r="BL1" s="221"/>
      <c r="BM1" s="221"/>
      <c r="BN1" s="221" t="s">
        <v>775</v>
      </c>
      <c r="BO1" s="221"/>
      <c r="BP1" s="221"/>
      <c r="BQ1" s="221"/>
      <c r="BR1" s="221"/>
      <c r="BS1" s="221" t="s">
        <v>867</v>
      </c>
      <c r="BT1" s="221"/>
      <c r="BU1" s="221"/>
      <c r="BV1" s="221"/>
      <c r="BW1" s="221"/>
      <c r="BX1" s="221" t="s">
        <v>868</v>
      </c>
      <c r="BY1" s="221"/>
      <c r="BZ1" s="221"/>
      <c r="CA1" s="221"/>
      <c r="CB1" s="221"/>
      <c r="CC1" s="221" t="s">
        <v>869</v>
      </c>
      <c r="CD1" s="221"/>
      <c r="CE1" s="221"/>
      <c r="CF1" s="221"/>
      <c r="CG1" s="221" t="s">
        <v>870</v>
      </c>
      <c r="CH1" s="221"/>
      <c r="CI1" s="221"/>
      <c r="CJ1" s="221"/>
      <c r="CK1" s="221" t="s">
        <v>796</v>
      </c>
      <c r="CL1" s="221"/>
      <c r="CM1" s="221"/>
      <c r="CN1" s="221"/>
    </row>
    <row r="2" spans="1:92" ht="49.5" customHeight="1" x14ac:dyDescent="0.25">
      <c r="A2" s="343"/>
      <c r="B2" s="311" t="str">
        <f>+'Energy Summary'!C5</f>
        <v>Fuel combustion activities</v>
      </c>
      <c r="C2" s="311" t="str">
        <f>+'Energy Summary'!C11</f>
        <v>Fugitive emissions from fuels</v>
      </c>
      <c r="D2" s="311" t="str">
        <f>+'Energy Summary'!C15</f>
        <v>Carbon dioxide transport and storage</v>
      </c>
      <c r="E2" s="221"/>
      <c r="F2" s="221"/>
      <c r="G2" s="342"/>
      <c r="H2" s="209" t="str">
        <f>+'Energy Summary'!C6</f>
        <v>Energy Industries</v>
      </c>
      <c r="I2" s="209" t="str">
        <f>+'Energy Summary'!C7</f>
        <v>Manufacturing Industries and Construction</v>
      </c>
      <c r="J2" s="209" t="str">
        <f>+'Energy Summary'!C8</f>
        <v>Transport</v>
      </c>
      <c r="K2" s="209" t="str">
        <f>+'Energy Summary'!C9</f>
        <v>Other Sectors</v>
      </c>
      <c r="L2" s="209" t="str">
        <f>+'Energy Summary'!C10</f>
        <v>Non-Specified</v>
      </c>
      <c r="M2" s="221"/>
      <c r="N2" s="206"/>
      <c r="O2" s="245" t="s">
        <v>871</v>
      </c>
      <c r="P2" s="245" t="s">
        <v>872</v>
      </c>
      <c r="Q2" s="245" t="s">
        <v>590</v>
      </c>
      <c r="R2" s="245" t="s">
        <v>593</v>
      </c>
      <c r="S2" s="245" t="s">
        <v>873</v>
      </c>
      <c r="T2" s="221"/>
      <c r="U2" s="206"/>
      <c r="V2" s="206" t="s">
        <v>872</v>
      </c>
      <c r="W2" s="206" t="s">
        <v>590</v>
      </c>
      <c r="X2" s="206" t="s">
        <v>593</v>
      </c>
      <c r="Y2" s="206" t="s">
        <v>873</v>
      </c>
      <c r="Z2" s="221"/>
      <c r="AA2" s="221"/>
      <c r="AB2" s="206"/>
      <c r="AC2" s="206" t="s">
        <v>872</v>
      </c>
      <c r="AD2" s="206" t="s">
        <v>590</v>
      </c>
      <c r="AE2" s="206" t="s">
        <v>593</v>
      </c>
      <c r="AF2" s="206" t="s">
        <v>873</v>
      </c>
      <c r="AG2" s="221"/>
      <c r="AH2" s="206"/>
      <c r="AI2" s="206" t="s">
        <v>872</v>
      </c>
      <c r="AJ2" s="206" t="s">
        <v>590</v>
      </c>
      <c r="AK2" s="206" t="s">
        <v>593</v>
      </c>
      <c r="AL2" s="206" t="s">
        <v>873</v>
      </c>
      <c r="AM2" s="221"/>
      <c r="AN2" s="206"/>
      <c r="AO2" s="207" t="str">
        <f>+O1</f>
        <v>Public electricity producer</v>
      </c>
      <c r="AP2" s="207" t="str">
        <f>+U1</f>
        <v>Auto electricity producer</v>
      </c>
      <c r="AQ2" s="207" t="str">
        <f>+AB1</f>
        <v>Petroleum refining</v>
      </c>
      <c r="AR2" s="221"/>
      <c r="AS2" s="206"/>
      <c r="AT2" s="206" t="s">
        <v>872</v>
      </c>
      <c r="AU2" s="206" t="s">
        <v>590</v>
      </c>
      <c r="AV2" s="206" t="s">
        <v>593</v>
      </c>
      <c r="AW2" s="206" t="s">
        <v>873</v>
      </c>
      <c r="AX2" s="221"/>
      <c r="AY2" s="206"/>
      <c r="AZ2" s="207" t="str">
        <f>+'1A Summary'!C24</f>
        <v>Civil Aviation</v>
      </c>
      <c r="BA2" s="207" t="str">
        <f>+'1A Summary'!C25</f>
        <v>Road Transport</v>
      </c>
      <c r="BB2" s="207" t="str">
        <f>+'1A Summary'!C26</f>
        <v>Railways</v>
      </c>
      <c r="BC2" s="207" t="str">
        <f>+'1A Summary'!C27</f>
        <v>Water-Borne Navigation</v>
      </c>
      <c r="BD2" s="206" t="s">
        <v>873</v>
      </c>
      <c r="BE2" s="221"/>
      <c r="BF2" s="206"/>
      <c r="BG2" s="337" t="s">
        <v>874</v>
      </c>
      <c r="BH2" s="337"/>
      <c r="BI2" s="337"/>
      <c r="BJ2" s="337" t="s">
        <v>875</v>
      </c>
      <c r="BK2" s="337"/>
      <c r="BL2" s="337"/>
      <c r="BM2" s="221"/>
      <c r="BN2" s="206"/>
      <c r="BO2" s="207" t="str">
        <f>+'1A Summary'!C30</f>
        <v>Commercial/Institutional</v>
      </c>
      <c r="BP2" s="207" t="str">
        <f>+'1A Summary'!C31</f>
        <v>Residential</v>
      </c>
      <c r="BQ2" s="207" t="s">
        <v>876</v>
      </c>
      <c r="BR2" s="221"/>
      <c r="BS2" s="206"/>
      <c r="BT2" s="207" t="str">
        <f>+'1B Summary'!C5</f>
        <v>Solid Fuels</v>
      </c>
      <c r="BU2" s="207" t="str">
        <f>+'1B Summary'!C9</f>
        <v>Oil and Natural Gas</v>
      </c>
      <c r="BV2" s="207" t="str">
        <f>+'1B Summary'!C12</f>
        <v>Other Emissions from Energy Production</v>
      </c>
      <c r="BW2" s="221"/>
      <c r="BX2" s="206"/>
      <c r="BY2" s="206" t="s">
        <v>872</v>
      </c>
      <c r="BZ2" s="206" t="s">
        <v>590</v>
      </c>
      <c r="CA2" s="206" t="s">
        <v>873</v>
      </c>
      <c r="CB2" s="221"/>
      <c r="CC2" s="206"/>
      <c r="CD2" s="213" t="s">
        <v>877</v>
      </c>
      <c r="CE2" s="213" t="s">
        <v>878</v>
      </c>
      <c r="CF2" s="221"/>
      <c r="CG2" s="206"/>
      <c r="CH2" s="206" t="s">
        <v>872</v>
      </c>
      <c r="CI2" s="221"/>
      <c r="CJ2" s="221"/>
      <c r="CK2" s="206"/>
      <c r="CL2" s="206" t="s">
        <v>872</v>
      </c>
      <c r="CM2" s="206" t="s">
        <v>590</v>
      </c>
      <c r="CN2" s="206" t="s">
        <v>873</v>
      </c>
    </row>
    <row r="3" spans="1:92" ht="18" customHeight="1" x14ac:dyDescent="0.25">
      <c r="A3" s="344"/>
      <c r="B3" s="341" t="s">
        <v>879</v>
      </c>
      <c r="C3" s="341"/>
      <c r="D3" s="341"/>
      <c r="E3" s="221"/>
      <c r="F3" s="221"/>
      <c r="G3" s="344"/>
      <c r="H3" s="345" t="s">
        <v>880</v>
      </c>
      <c r="I3" s="345"/>
      <c r="J3" s="345"/>
      <c r="K3" s="345"/>
      <c r="L3" s="345"/>
      <c r="M3" s="221"/>
      <c r="N3" s="206"/>
      <c r="O3" s="206" t="s">
        <v>881</v>
      </c>
      <c r="P3" s="206" t="s">
        <v>882</v>
      </c>
      <c r="Q3" s="206" t="s">
        <v>883</v>
      </c>
      <c r="R3" s="206" t="s">
        <v>884</v>
      </c>
      <c r="S3" s="206" t="s">
        <v>880</v>
      </c>
      <c r="T3" s="221"/>
      <c r="U3" s="206"/>
      <c r="V3" s="206" t="s">
        <v>882</v>
      </c>
      <c r="W3" s="206" t="s">
        <v>883</v>
      </c>
      <c r="X3" s="206" t="s">
        <v>884</v>
      </c>
      <c r="Y3" s="206" t="s">
        <v>880</v>
      </c>
      <c r="Z3" s="221"/>
      <c r="AA3" s="221"/>
      <c r="AB3" s="206"/>
      <c r="AC3" s="206" t="s">
        <v>882</v>
      </c>
      <c r="AD3" s="206" t="s">
        <v>883</v>
      </c>
      <c r="AE3" s="206" t="s">
        <v>884</v>
      </c>
      <c r="AF3" s="206" t="s">
        <v>880</v>
      </c>
      <c r="AG3" s="221"/>
      <c r="AH3" s="206"/>
      <c r="AI3" s="206" t="s">
        <v>882</v>
      </c>
      <c r="AJ3" s="206" t="s">
        <v>883</v>
      </c>
      <c r="AK3" s="206" t="s">
        <v>884</v>
      </c>
      <c r="AL3" s="206" t="s">
        <v>880</v>
      </c>
      <c r="AM3" s="221"/>
      <c r="AN3" s="206"/>
      <c r="AO3" s="350" t="s">
        <v>881</v>
      </c>
      <c r="AP3" s="350"/>
      <c r="AQ3" s="350"/>
      <c r="AR3" s="221"/>
      <c r="AS3" s="206"/>
      <c r="AT3" s="206" t="s">
        <v>882</v>
      </c>
      <c r="AU3" s="206" t="s">
        <v>883</v>
      </c>
      <c r="AV3" s="206" t="s">
        <v>884</v>
      </c>
      <c r="AW3" s="206" t="s">
        <v>880</v>
      </c>
      <c r="AX3" s="221"/>
      <c r="AY3" s="206"/>
      <c r="AZ3" s="350" t="s">
        <v>880</v>
      </c>
      <c r="BA3" s="350"/>
      <c r="BB3" s="350"/>
      <c r="BC3" s="350"/>
      <c r="BD3" s="350"/>
      <c r="BE3" s="221"/>
      <c r="BF3" s="206"/>
      <c r="BG3" s="206" t="s">
        <v>882</v>
      </c>
      <c r="BH3" s="206" t="s">
        <v>883</v>
      </c>
      <c r="BI3" s="206" t="s">
        <v>884</v>
      </c>
      <c r="BJ3" s="206" t="s">
        <v>882</v>
      </c>
      <c r="BK3" s="206" t="s">
        <v>883</v>
      </c>
      <c r="BL3" s="206" t="s">
        <v>884</v>
      </c>
      <c r="BM3" s="221"/>
      <c r="BN3" s="206"/>
      <c r="BO3" s="350" t="s">
        <v>880</v>
      </c>
      <c r="BP3" s="350"/>
      <c r="BQ3" s="350"/>
      <c r="BR3" s="221"/>
      <c r="BS3" s="206"/>
      <c r="BT3" s="338" t="s">
        <v>880</v>
      </c>
      <c r="BU3" s="339"/>
      <c r="BV3" s="340"/>
      <c r="BW3" s="221"/>
      <c r="BX3" s="206"/>
      <c r="BY3" s="206" t="s">
        <v>882</v>
      </c>
      <c r="BZ3" s="206" t="s">
        <v>883</v>
      </c>
      <c r="CA3" s="206" t="s">
        <v>880</v>
      </c>
      <c r="CB3" s="221"/>
      <c r="CC3" s="206"/>
      <c r="CD3" s="213" t="s">
        <v>885</v>
      </c>
      <c r="CE3" s="206"/>
      <c r="CF3" s="221"/>
      <c r="CG3" s="206"/>
      <c r="CH3" s="206" t="s">
        <v>882</v>
      </c>
      <c r="CI3" s="221"/>
      <c r="CJ3" s="221"/>
      <c r="CK3" s="206"/>
      <c r="CL3" s="206" t="s">
        <v>882</v>
      </c>
      <c r="CM3" s="206" t="s">
        <v>883</v>
      </c>
      <c r="CN3" s="206" t="s">
        <v>880</v>
      </c>
    </row>
    <row r="4" spans="1:92" x14ac:dyDescent="0.25">
      <c r="A4" s="312">
        <v>2000</v>
      </c>
      <c r="B4" s="282">
        <f>+'Energy Summary'!$F$5</f>
        <v>312261.26818240545</v>
      </c>
      <c r="C4" s="282">
        <f>+'Energy Summary'!$F$11</f>
        <v>33047.661594018791</v>
      </c>
      <c r="D4" s="315" t="s">
        <v>643</v>
      </c>
      <c r="E4" s="221"/>
      <c r="F4" s="221"/>
      <c r="G4" s="312">
        <v>2000</v>
      </c>
      <c r="H4" s="282">
        <f>+'Energy Summary'!$F$6</f>
        <v>220586.95898584899</v>
      </c>
      <c r="I4" s="282">
        <f>+'Energy Summary'!$F$7</f>
        <v>32658.283083353857</v>
      </c>
      <c r="J4" s="282">
        <f>+'Energy Summary'!$F$8</f>
        <v>38978.004292874743</v>
      </c>
      <c r="K4" s="282">
        <f>+'Energy Summary'!$F$9</f>
        <v>19048.914720557885</v>
      </c>
      <c r="L4" s="282">
        <f>+'Energy Summary'!$F$10</f>
        <v>989.10709976999999</v>
      </c>
      <c r="M4" s="221"/>
      <c r="N4" s="312">
        <v>2000</v>
      </c>
      <c r="O4" s="208">
        <f>+SUM('1A1 Energy Industries'!$F$15:$F$18)</f>
        <v>1806317.0190000001</v>
      </c>
      <c r="P4" s="208">
        <f>+SUM('1A1 Energy Industries'!$F$75:$F$78)</f>
        <v>173858.01307874999</v>
      </c>
      <c r="Q4" s="211">
        <f>+SUM('1A1 Energy Industries'!$F$90:$F$93)</f>
        <v>1.8063170190000002</v>
      </c>
      <c r="R4" s="211">
        <f>+SUM('1A1 Energy Industries'!$F$105:$F$108)</f>
        <v>2.7094755285000001</v>
      </c>
      <c r="S4" s="208">
        <f t="shared" ref="S4:S19" si="0">+P4+(Q4*CH4GWP)+(R4*N2OGWP)</f>
        <v>174735.883149984</v>
      </c>
      <c r="T4" s="221"/>
      <c r="U4" s="312">
        <v>2000</v>
      </c>
      <c r="V4" s="208">
        <f>+'1A1 Energy Industries'!$F$79</f>
        <v>11169.4275</v>
      </c>
      <c r="W4" s="212">
        <f>+'1A1 Energy Industries'!$F$94</f>
        <v>0.116046</v>
      </c>
      <c r="X4" s="212">
        <f>+'1A1 Energy Industries'!$F$109</f>
        <v>0.174069</v>
      </c>
      <c r="Y4" s="208">
        <f t="shared" ref="Y4:Y19" si="1">+V4+(W4*CH4GWP)+(X4*N2OGWP)</f>
        <v>11225.825855999999</v>
      </c>
      <c r="Z4" s="221"/>
      <c r="AA4" s="221"/>
      <c r="AB4" s="312">
        <v>2000</v>
      </c>
      <c r="AC4" s="208">
        <f>+SUM('1A1 Energy Industries'!$F$81:$F$83)</f>
        <v>4042.5790572000005</v>
      </c>
      <c r="AD4" s="212">
        <f>+SUM('1A1 Energy Industries'!$F$96:$F$98)</f>
        <v>9.8807063939999995E-2</v>
      </c>
      <c r="AE4" s="212">
        <f>+SUM('1A1 Energy Industries'!$F$111:$F$113)</f>
        <v>1.5756084138E-2</v>
      </c>
      <c r="AF4" s="208">
        <f t="shared" ref="AF4:AF19" si="2">+AC4+(AD4*CH4GWP)+(AE4*N2OGWP)</f>
        <v>4049.5383916255205</v>
      </c>
      <c r="AG4" s="221"/>
      <c r="AH4" s="312">
        <v>2000</v>
      </c>
      <c r="AI4" s="208">
        <f>+SUM('1A1 Energy Industries'!$F$85:$F$86)</f>
        <v>30454.731181352203</v>
      </c>
      <c r="AJ4" s="212">
        <f>+'1A1 Energy Industries'!$F$101</f>
        <v>0.50631414984426182</v>
      </c>
      <c r="AK4" s="212">
        <f>+'1A1 Energy Industries'!$F$116</f>
        <v>0.35596067658243657</v>
      </c>
      <c r="AL4" s="208">
        <f t="shared" ref="AL4:AL19" si="3">+AI4+(AJ4*CH4GWP)+(AK4*N2OGWP)</f>
        <v>30575.71158823949</v>
      </c>
      <c r="AM4" s="221"/>
      <c r="AN4" s="312">
        <v>2000</v>
      </c>
      <c r="AO4" s="208">
        <f>+O4</f>
        <v>1806317.0190000001</v>
      </c>
      <c r="AP4" s="208">
        <f>+'1A1 Energy Industries'!$F$19</f>
        <v>116046</v>
      </c>
      <c r="AQ4" s="208">
        <f>+SUM('1A1 Energy Industries'!$F$21:$F$23)</f>
        <v>59637.878980000001</v>
      </c>
      <c r="AR4" s="221"/>
      <c r="AS4" s="312">
        <v>2000</v>
      </c>
      <c r="AT4" s="208">
        <f>+'1A2 Manufacturing Construction'!$F$61</f>
        <v>32505.424188270001</v>
      </c>
      <c r="AU4" s="212">
        <f>+'1A2 Manufacturing Construction'!$F$71</f>
        <v>0.38842302579600002</v>
      </c>
      <c r="AV4" s="212">
        <f>+'1A2 Manufacturing Construction'!$F$82</f>
        <v>0.466780682394</v>
      </c>
      <c r="AW4" s="208">
        <f t="shared" ref="AW4:AW19" si="4">+AT4+(AU4*CH4GWP)+(AV4*N2OGWP)</f>
        <v>32658.283083353857</v>
      </c>
      <c r="AX4" s="221"/>
      <c r="AY4" s="312">
        <v>2000</v>
      </c>
      <c r="AZ4" s="208">
        <f>+'1A Summary'!$F$24</f>
        <v>2047.1545578700002</v>
      </c>
      <c r="BA4" s="208">
        <f>+'1A Summary'!$F$25</f>
        <v>34787.321544704741</v>
      </c>
      <c r="BB4" s="208">
        <f>+'1A Summary'!$F$26</f>
        <v>618.08154229999991</v>
      </c>
      <c r="BC4" s="208">
        <f>+'1A Summary'!$F$27</f>
        <v>1525.4466479999999</v>
      </c>
      <c r="BD4" s="208">
        <f>+SUM(AZ4:BC4)</f>
        <v>38978.004292874743</v>
      </c>
      <c r="BE4" s="221"/>
      <c r="BF4" s="312">
        <v>2000</v>
      </c>
      <c r="BG4" s="208">
        <f>+'Energy Summary'!$F$21</f>
        <v>2972.3694</v>
      </c>
      <c r="BH4" s="212">
        <f>+'Energy Summary'!$F$22/CH4GWP</f>
        <v>0.12471479999999999</v>
      </c>
      <c r="BI4" s="212">
        <f>+'Energy Summary'!$F$23/N2OGWP</f>
        <v>2.494296E-2</v>
      </c>
      <c r="BJ4" s="208">
        <f>+'Energy Summary'!$F$24</f>
        <v>9123.8940072457208</v>
      </c>
      <c r="BK4" s="212">
        <f>+'Energy Summary'!$F$25/CH4GWP</f>
        <v>0.77356810564451162</v>
      </c>
      <c r="BL4" s="212">
        <f>+'Energy Summary'!$F$26/N2OGWP</f>
        <v>0.27231810564451164</v>
      </c>
      <c r="BM4" s="221"/>
      <c r="BN4" s="312">
        <v>2000</v>
      </c>
      <c r="BO4" s="211">
        <f>+'1A Summary'!$F$30</f>
        <v>9558.0548314570005</v>
      </c>
      <c r="BP4" s="211">
        <f>+'1A Summary'!$F$31</f>
        <v>7103.0182627927643</v>
      </c>
      <c r="BQ4" s="211">
        <f>+'1A Summary'!$F$32</f>
        <v>2387.8416263081199</v>
      </c>
      <c r="BR4" s="221"/>
      <c r="BS4" s="312">
        <v>2000</v>
      </c>
      <c r="BT4" s="211">
        <f>+'1B Summary'!$F$5</f>
        <v>1830.4714262424952</v>
      </c>
      <c r="BU4" s="211">
        <f>+'1B Summary'!$F$9</f>
        <v>752.03721950757301</v>
      </c>
      <c r="BV4" s="211">
        <f>+'1B Summary'!$F$12</f>
        <v>30465.152948268726</v>
      </c>
      <c r="BW4" s="221"/>
      <c r="BX4" s="312">
        <v>2000</v>
      </c>
      <c r="BY4" s="211">
        <f>+'1B Summary'!$F$15</f>
        <v>23.666955505110167</v>
      </c>
      <c r="BZ4" s="211">
        <f>+SUM('1B1 Solid Fuels'!$F$32:$F$33)</f>
        <v>86.03830813035168</v>
      </c>
      <c r="CA4" s="211">
        <f>+'1B Summary'!$F$5</f>
        <v>1830.4714262424952</v>
      </c>
      <c r="CB4" s="221"/>
      <c r="CC4" s="312">
        <v>2000</v>
      </c>
      <c r="CD4" s="208">
        <f>+'1B1 Solid Fuels'!$F$15</f>
        <v>152430356.534527</v>
      </c>
      <c r="CE4" s="208">
        <f>+'1B1 Solid Fuels'!$F$14</f>
        <v>135174089.75703326</v>
      </c>
      <c r="CF4" s="221"/>
      <c r="CG4" s="312">
        <v>2000</v>
      </c>
      <c r="CH4" s="211">
        <f>+'1B2 Oil and Natural Gas'!$F$22</f>
        <v>752.03721950757301</v>
      </c>
      <c r="CI4" s="221"/>
      <c r="CJ4" s="221"/>
      <c r="CK4" s="312">
        <v>2000</v>
      </c>
      <c r="CL4" s="211">
        <f>+'1B Summary'!$F$22</f>
        <v>28146.584619587433</v>
      </c>
      <c r="CM4" s="211">
        <f>+'1B Summary'!$F$32/CH4GWP</f>
        <v>110.40801565149009</v>
      </c>
      <c r="CN4" s="211">
        <f>+'1B Summary'!$F$12</f>
        <v>30465.152948268726</v>
      </c>
    </row>
    <row r="5" spans="1:92" x14ac:dyDescent="0.25">
      <c r="A5" s="312">
        <v>2001</v>
      </c>
      <c r="B5" s="282">
        <f>+'Energy Summary'!$G$5</f>
        <v>311301.71221169765</v>
      </c>
      <c r="C5" s="282">
        <f>+'Energy Summary'!$G$11</f>
        <v>33262.781168144276</v>
      </c>
      <c r="D5" s="315" t="s">
        <v>643</v>
      </c>
      <c r="E5" s="221"/>
      <c r="F5" s="221"/>
      <c r="G5" s="312">
        <v>2001</v>
      </c>
      <c r="H5" s="282">
        <f>+'Energy Summary'!$G$6</f>
        <v>215884.11728493692</v>
      </c>
      <c r="I5" s="282">
        <f>+'Energy Summary'!$G$7</f>
        <v>32186.298948681917</v>
      </c>
      <c r="J5" s="282">
        <f>+'Energy Summary'!$G$8</f>
        <v>39706.652575385582</v>
      </c>
      <c r="K5" s="282">
        <f>+'Energy Summary'!$G$9</f>
        <v>22540.864451813261</v>
      </c>
      <c r="L5" s="282">
        <f>+'Energy Summary'!$G$10</f>
        <v>983.77895088000002</v>
      </c>
      <c r="M5" s="221"/>
      <c r="N5" s="312">
        <v>2001</v>
      </c>
      <c r="O5" s="208">
        <f>+SUM('1A1 Energy Industries'!$G$15:$G$18)</f>
        <v>1823119.4261662499</v>
      </c>
      <c r="P5" s="208">
        <f>+SUM('1A1 Energy Industries'!$G$75:$G$78)</f>
        <v>175475.17495503186</v>
      </c>
      <c r="Q5" s="211">
        <f>+SUM('1A1 Energy Industries'!$G$90:$G$93)</f>
        <v>1.8231250676587498</v>
      </c>
      <c r="R5" s="211">
        <f>+SUM('1A1 Energy Industries'!$G$105:$G$108)</f>
        <v>2.7346766005777496</v>
      </c>
      <c r="S5" s="208">
        <f t="shared" si="0"/>
        <v>176361.21032763179</v>
      </c>
      <c r="T5" s="221"/>
      <c r="U5" s="312">
        <v>2001</v>
      </c>
      <c r="V5" s="208">
        <f>+'1A1 Energy Industries'!$G$79</f>
        <v>4557.0284375000001</v>
      </c>
      <c r="W5" s="212">
        <f>+'1A1 Energy Industries'!$G$94</f>
        <v>4.7345749999999999E-2</v>
      </c>
      <c r="X5" s="212">
        <f>+'1A1 Energy Industries'!$G$109</f>
        <v>7.1018625000000002E-2</v>
      </c>
      <c r="Y5" s="208">
        <f t="shared" si="1"/>
        <v>4580.0384720000002</v>
      </c>
      <c r="Z5" s="221"/>
      <c r="AA5" s="221"/>
      <c r="AB5" s="312">
        <v>2001</v>
      </c>
      <c r="AC5" s="208">
        <f>+SUM('1A1 Energy Industries'!$G$81:$G$83)</f>
        <v>3897.6137316000004</v>
      </c>
      <c r="AD5" s="212">
        <f>+SUM('1A1 Energy Industries'!$G$96:$G$98)</f>
        <v>9.7028284500000006E-2</v>
      </c>
      <c r="AE5" s="212">
        <f>+SUM('1A1 Energy Industries'!$G$111:$G$113)</f>
        <v>1.5617260049999998E-2</v>
      </c>
      <c r="AF5" s="208">
        <f t="shared" si="2"/>
        <v>3904.4926761900001</v>
      </c>
      <c r="AG5" s="221"/>
      <c r="AH5" s="312">
        <v>2001</v>
      </c>
      <c r="AI5" s="208">
        <f>+SUM('1A1 Energy Industries'!$G$85:$G$86)</f>
        <v>30915.582734658299</v>
      </c>
      <c r="AJ5" s="212">
        <f>+'1A1 Energy Industries'!$G$101</f>
        <v>0.51427668035593666</v>
      </c>
      <c r="AK5" s="212">
        <f>+'1A1 Energy Industries'!$G$116</f>
        <v>0.36126859409464851</v>
      </c>
      <c r="AL5" s="208">
        <f t="shared" si="3"/>
        <v>31038.375809115114</v>
      </c>
      <c r="AM5" s="221"/>
      <c r="AN5" s="312">
        <v>2001</v>
      </c>
      <c r="AO5" s="208">
        <f t="shared" ref="AO5:AO19" si="5">+O5</f>
        <v>1823119.4261662499</v>
      </c>
      <c r="AP5" s="208">
        <f>+'1A1 Energy Industries'!$G$19</f>
        <v>47345.75</v>
      </c>
      <c r="AQ5" s="208">
        <f>+SUM('1A1 Energy Industries'!$G$21:$G$23)</f>
        <v>57598.7405</v>
      </c>
      <c r="AR5" s="221"/>
      <c r="AS5" s="312">
        <v>2001</v>
      </c>
      <c r="AT5" s="208">
        <f>+'1A2 Manufacturing Construction'!$G$61</f>
        <v>32036.327715879997</v>
      </c>
      <c r="AU5" s="212">
        <f>+'1A2 Manufacturing Construction'!$G$71</f>
        <v>0.38607658612000006</v>
      </c>
      <c r="AV5" s="212">
        <f>+'1A2 Manufacturing Construction'!$G$82</f>
        <v>0.45762459513999998</v>
      </c>
      <c r="AW5" s="208">
        <f t="shared" si="4"/>
        <v>32186.298948681917</v>
      </c>
      <c r="AX5" s="221"/>
      <c r="AY5" s="312">
        <v>2001</v>
      </c>
      <c r="AZ5" s="208">
        <f>+'1A Summary'!$G$24</f>
        <v>2078.9270065999999</v>
      </c>
      <c r="BA5" s="208">
        <f>+'1A Summary'!$G$25</f>
        <v>35668.050109735588</v>
      </c>
      <c r="BB5" s="208">
        <f>+'1A Summary'!$G$26</f>
        <v>606.86936705000005</v>
      </c>
      <c r="BC5" s="208">
        <f>+'1A Summary'!$G$27</f>
        <v>1352.806092</v>
      </c>
      <c r="BD5" s="208">
        <f t="shared" ref="BD5:BD19" si="6">+SUM(AZ5:BC5)</f>
        <v>39706.652575385589</v>
      </c>
      <c r="BE5" s="221"/>
      <c r="BF5" s="312">
        <v>2001</v>
      </c>
      <c r="BG5" s="208">
        <f>+'Energy Summary'!$G$21</f>
        <v>2708.42715</v>
      </c>
      <c r="BH5" s="212">
        <f>+'Energy Summary'!$G$22/CH4GWP</f>
        <v>0.11364029999999999</v>
      </c>
      <c r="BI5" s="212">
        <f>+'Energy Summary'!$G$23/N2OGWP</f>
        <v>2.2728059999999998E-2</v>
      </c>
      <c r="BJ5" s="208">
        <f>+'Energy Summary'!$G$24</f>
        <v>8975.4272093543004</v>
      </c>
      <c r="BK5" s="212">
        <f>+'Energy Summary'!$G$25/CH4GWP</f>
        <v>0.76575698996601582</v>
      </c>
      <c r="BL5" s="212">
        <f>+'Energy Summary'!$G$26/N2OGWP</f>
        <v>0.26450198996601582</v>
      </c>
      <c r="BM5" s="221"/>
      <c r="BN5" s="312">
        <v>2001</v>
      </c>
      <c r="BO5" s="211">
        <f>+'1A Summary'!$G$30</f>
        <v>11053.985491575997</v>
      </c>
      <c r="BP5" s="211">
        <f>+'1A Summary'!$G$31</f>
        <v>9231.1637599516234</v>
      </c>
      <c r="BQ5" s="211">
        <f>+'1A Summary'!$G$32</f>
        <v>2255.7152002856401</v>
      </c>
      <c r="BR5" s="221"/>
      <c r="BS5" s="312">
        <v>2001</v>
      </c>
      <c r="BT5" s="211">
        <f>+'1B Summary'!$G$5</f>
        <v>1818.9794508712544</v>
      </c>
      <c r="BU5" s="211">
        <f>+'1B Summary'!$G$9</f>
        <v>752.90007858079252</v>
      </c>
      <c r="BV5" s="211">
        <f>+'1B Summary'!$G$12</f>
        <v>30690.901638692227</v>
      </c>
      <c r="BW5" s="221"/>
      <c r="BX5" s="312">
        <v>2001</v>
      </c>
      <c r="BY5" s="211">
        <f>+'1B Summary'!$G$15</f>
        <v>23.518370793064005</v>
      </c>
      <c r="BZ5" s="211">
        <f>+SUM('1B1 Solid Fuels'!$G$32:$G$33)</f>
        <v>85.498146670390028</v>
      </c>
      <c r="CA5" s="211">
        <f>+'1B Summary'!$G$5</f>
        <v>1818.9794508712544</v>
      </c>
      <c r="CB5" s="221"/>
      <c r="CC5" s="312">
        <v>2001</v>
      </c>
      <c r="CD5" s="208">
        <f>+'1B1 Solid Fuels'!$G$15</f>
        <v>151473375.79283887</v>
      </c>
      <c r="CE5" s="208">
        <f>+'1B1 Solid Fuels'!$G$14</f>
        <v>134325446.45780051</v>
      </c>
      <c r="CF5" s="221"/>
      <c r="CG5" s="312">
        <v>2001</v>
      </c>
      <c r="CH5" s="211">
        <f>+'1B2 Oil and Natural Gas'!$G$22</f>
        <v>752.90007858079252</v>
      </c>
      <c r="CI5" s="221"/>
      <c r="CJ5" s="221"/>
      <c r="CK5" s="312">
        <v>2001</v>
      </c>
      <c r="CL5" s="211">
        <f>+'1B Summary'!$G$22</f>
        <v>28370.937938228344</v>
      </c>
      <c r="CM5" s="211">
        <f>+'1B Summary'!$G$32/CH4GWP</f>
        <v>110.47446192685155</v>
      </c>
      <c r="CN5" s="211">
        <f>+'1B Summary'!$G$12</f>
        <v>30690.901638692227</v>
      </c>
    </row>
    <row r="6" spans="1:92" x14ac:dyDescent="0.25">
      <c r="A6" s="312">
        <v>2002</v>
      </c>
      <c r="B6" s="282">
        <f>+'Energy Summary'!$H$5</f>
        <v>323232.50348709745</v>
      </c>
      <c r="C6" s="282">
        <f>+'Energy Summary'!$H$11</f>
        <v>33919.26471273441</v>
      </c>
      <c r="D6" s="315" t="s">
        <v>643</v>
      </c>
      <c r="E6" s="221"/>
      <c r="F6" s="221"/>
      <c r="G6" s="312">
        <v>2002</v>
      </c>
      <c r="H6" s="282">
        <f>+'Energy Summary'!$H$6</f>
        <v>221177.17374991599</v>
      </c>
      <c r="I6" s="282">
        <f>+'Energy Summary'!$H$7</f>
        <v>33395.368536852664</v>
      </c>
      <c r="J6" s="282">
        <f>+'Energy Summary'!$H$8</f>
        <v>42014.133755727322</v>
      </c>
      <c r="K6" s="282">
        <f>+'Energy Summary'!$H$9</f>
        <v>25662.524208881448</v>
      </c>
      <c r="L6" s="282">
        <f>+'Energy Summary'!$H$10</f>
        <v>983.30323571999998</v>
      </c>
      <c r="M6" s="221"/>
      <c r="N6" s="312">
        <v>2002</v>
      </c>
      <c r="O6" s="208">
        <f>+SUM('1A1 Energy Industries'!$H$15:$H$18)</f>
        <v>1883709.1064329999</v>
      </c>
      <c r="P6" s="208">
        <f>+SUM('1A1 Energy Industries'!$H$75:$H$78)</f>
        <v>181306.9952885345</v>
      </c>
      <c r="Q6" s="211">
        <f>+SUM('1A1 Energy Industries'!$H$90:$H$93)</f>
        <v>1.8837096078989999</v>
      </c>
      <c r="R6" s="211">
        <f>+SUM('1A1 Energy Industries'!$H$105:$H$108)</f>
        <v>2.8255634339897999</v>
      </c>
      <c r="S6" s="208">
        <f t="shared" si="0"/>
        <v>182222.47785483723</v>
      </c>
      <c r="T6" s="221"/>
      <c r="U6" s="312">
        <v>2002</v>
      </c>
      <c r="V6" s="208">
        <f>+'1A1 Energy Industries'!$H$79</f>
        <v>4938.7030000000004</v>
      </c>
      <c r="W6" s="212">
        <f>+'1A1 Energy Industries'!$H$94</f>
        <v>5.1311199999999994E-2</v>
      </c>
      <c r="X6" s="212">
        <f>+'1A1 Energy Industries'!$H$109</f>
        <v>7.6966799999999988E-2</v>
      </c>
      <c r="Y6" s="208">
        <f t="shared" si="1"/>
        <v>4963.6402432000004</v>
      </c>
      <c r="Z6" s="221"/>
      <c r="AA6" s="221"/>
      <c r="AB6" s="312">
        <v>2002</v>
      </c>
      <c r="AC6" s="208">
        <f>+SUM('1A1 Energy Industries'!$H$81:$H$83)</f>
        <v>3384.5744394000003</v>
      </c>
      <c r="AD6" s="212">
        <f>+SUM('1A1 Energy Industries'!$H$96:$H$98)</f>
        <v>7.8687744179999991E-2</v>
      </c>
      <c r="AE6" s="212">
        <f>+SUM('1A1 Energy Industries'!$H$111:$H$113)</f>
        <v>1.2069921785999999E-2</v>
      </c>
      <c r="AF6" s="208">
        <f t="shared" si="2"/>
        <v>3389.9685577814403</v>
      </c>
      <c r="AG6" s="221"/>
      <c r="AH6" s="312">
        <v>2002</v>
      </c>
      <c r="AI6" s="208">
        <f>+SUM('1A1 Energy Industries'!$H$85:$H$86)</f>
        <v>30479.816588849506</v>
      </c>
      <c r="AJ6" s="212">
        <f>+'1A1 Energy Industries'!$H$101</f>
        <v>0.50719001063028013</v>
      </c>
      <c r="AK6" s="212">
        <f>+'1A1 Energy Industries'!$H$116</f>
        <v>0.35683714524063836</v>
      </c>
      <c r="AL6" s="208">
        <f t="shared" si="3"/>
        <v>30601.08709409734</v>
      </c>
      <c r="AM6" s="221"/>
      <c r="AN6" s="312">
        <v>2002</v>
      </c>
      <c r="AO6" s="208">
        <f t="shared" si="5"/>
        <v>1883709.1064329999</v>
      </c>
      <c r="AP6" s="208">
        <f>+'1A1 Energy Industries'!$H$19</f>
        <v>51311.199999999997</v>
      </c>
      <c r="AQ6" s="208">
        <f>+SUM('1A1 Energy Industries'!$H$21:$H$23)</f>
        <v>50680.09506</v>
      </c>
      <c r="AR6" s="221"/>
      <c r="AS6" s="312">
        <v>2002</v>
      </c>
      <c r="AT6" s="208">
        <f>+'1A2 Manufacturing Construction'!$H$61</f>
        <v>33239.889434409997</v>
      </c>
      <c r="AU6" s="212">
        <f>+'1A2 Manufacturing Construction'!$H$71</f>
        <v>0.40165696802399997</v>
      </c>
      <c r="AV6" s="212">
        <f>+'1A2 Manufacturing Construction'!$H$82</f>
        <v>0.47433647133599993</v>
      </c>
      <c r="AW6" s="208">
        <f t="shared" si="4"/>
        <v>33395.368536852664</v>
      </c>
      <c r="AX6" s="221"/>
      <c r="AY6" s="312">
        <v>2002</v>
      </c>
      <c r="AZ6" s="208">
        <f>+'1A Summary'!$H$24</f>
        <v>2203.6475491000001</v>
      </c>
      <c r="BA6" s="208">
        <f>+'1A Summary'!$H$25</f>
        <v>37986.152995177319</v>
      </c>
      <c r="BB6" s="208">
        <f>+'1A Summary'!$H$26</f>
        <v>591.58758745</v>
      </c>
      <c r="BC6" s="208">
        <f>+'1A Summary'!$H$27</f>
        <v>1232.7456239999999</v>
      </c>
      <c r="BD6" s="208">
        <f t="shared" si="6"/>
        <v>42014.133755727322</v>
      </c>
      <c r="BE6" s="221"/>
      <c r="BF6" s="312">
        <v>2002</v>
      </c>
      <c r="BG6" s="208">
        <f>+'Energy Summary'!$H$21</f>
        <v>2686.9485500000001</v>
      </c>
      <c r="BH6" s="212">
        <f>+'Energy Summary'!$H$22/CH4GWP</f>
        <v>0.11273909999999999</v>
      </c>
      <c r="BI6" s="212">
        <f>+'Energy Summary'!$H$23/N2OGWP</f>
        <v>2.2547819999999996E-2</v>
      </c>
      <c r="BJ6" s="208">
        <f>+'Energy Summary'!$H$24</f>
        <v>8872.980535499406</v>
      </c>
      <c r="BK6" s="212">
        <f>+'Energy Summary'!$H$25/CH4GWP</f>
        <v>0.7603679860789162</v>
      </c>
      <c r="BL6" s="212">
        <f>+'Energy Summary'!$H$26/N2OGWP</f>
        <v>0.25910798607891616</v>
      </c>
      <c r="BM6" s="221"/>
      <c r="BN6" s="312">
        <v>2002</v>
      </c>
      <c r="BO6" s="211">
        <f>+'1A Summary'!$H$30</f>
        <v>12220.986752814997</v>
      </c>
      <c r="BP6" s="211">
        <f>+'1A Summary'!$H$31</f>
        <v>11114.097307649488</v>
      </c>
      <c r="BQ6" s="211">
        <f>+'1A Summary'!$H$32</f>
        <v>2327.4401484169603</v>
      </c>
      <c r="BR6" s="221"/>
      <c r="BS6" s="312">
        <v>2002</v>
      </c>
      <c r="BT6" s="211">
        <f>+'1B Summary'!$H$5</f>
        <v>1792.7308303992036</v>
      </c>
      <c r="BU6" s="211">
        <f>+'1B Summary'!$H$9</f>
        <v>955.12790573957705</v>
      </c>
      <c r="BV6" s="211">
        <f>+'1B Summary'!$G$12</f>
        <v>30690.901638692227</v>
      </c>
      <c r="BW6" s="221"/>
      <c r="BX6" s="312">
        <v>2002</v>
      </c>
      <c r="BY6" s="211">
        <f>+'1B Summary'!$H$15</f>
        <v>23.178991044286512</v>
      </c>
      <c r="BZ6" s="211">
        <f>+SUM('1B1 Solid Fuels'!$H$32:$H$33)</f>
        <v>84.264373302615098</v>
      </c>
      <c r="CA6" s="211">
        <f>+'1B Summary'!$H$5</f>
        <v>1792.7308303992036</v>
      </c>
      <c r="CB6" s="221"/>
      <c r="CC6" s="312">
        <v>2002</v>
      </c>
      <c r="CD6" s="208">
        <f>+'1B1 Solid Fuels'!$H$15</f>
        <v>149287552.77493608</v>
      </c>
      <c r="CE6" s="208">
        <f>+'1B1 Solid Fuels'!$H$14</f>
        <v>132387075.10230179</v>
      </c>
      <c r="CF6" s="221"/>
      <c r="CG6" s="312">
        <v>2002</v>
      </c>
      <c r="CH6" s="211">
        <f>+'1B2 Oil and Natural Gas'!$H$22</f>
        <v>955.12790573957705</v>
      </c>
      <c r="CI6" s="221"/>
      <c r="CJ6" s="221"/>
      <c r="CK6" s="312">
        <v>2002</v>
      </c>
      <c r="CL6" s="211">
        <f>+'1B Summary'!$H$22</f>
        <v>28804.698638510068</v>
      </c>
      <c r="CM6" s="211">
        <f>+'1B Summary'!$H$32/CH4GWP</f>
        <v>112.70034943264562</v>
      </c>
      <c r="CN6" s="211">
        <f>+'1B Summary'!$H$12</f>
        <v>31171.405976595626</v>
      </c>
    </row>
    <row r="7" spans="1:92" x14ac:dyDescent="0.25">
      <c r="A7" s="312">
        <v>2003</v>
      </c>
      <c r="B7" s="282">
        <f>+'Energy Summary'!$I$5</f>
        <v>347790.08445429831</v>
      </c>
      <c r="C7" s="282">
        <f>+'Energy Summary'!$I$11</f>
        <v>32982.965636812434</v>
      </c>
      <c r="D7" s="315" t="s">
        <v>643</v>
      </c>
      <c r="E7" s="221"/>
      <c r="F7" s="221"/>
      <c r="G7" s="312">
        <v>2003</v>
      </c>
      <c r="H7" s="282">
        <f>+'Energy Summary'!$I$6</f>
        <v>238889.83356321434</v>
      </c>
      <c r="I7" s="282">
        <f>+'Energy Summary'!$I$7</f>
        <v>35905.076635797945</v>
      </c>
      <c r="J7" s="282">
        <f>+'Energy Summary'!$I$8</f>
        <v>44021.583789455828</v>
      </c>
      <c r="K7" s="282">
        <f>+'Energy Summary'!$I$9</f>
        <v>27958.699465290196</v>
      </c>
      <c r="L7" s="282">
        <f>+'Energy Summary'!$I$10</f>
        <v>1014.8910005399999</v>
      </c>
      <c r="M7" s="221"/>
      <c r="N7" s="312">
        <v>2003</v>
      </c>
      <c r="O7" s="208">
        <f>+SUM('1A1 Energy Industries'!$I$15:$I$18)</f>
        <v>2025821.62715765</v>
      </c>
      <c r="P7" s="208">
        <f>+SUM('1A1 Energy Industries'!$I$75:$I$78)</f>
        <v>194985.22580773197</v>
      </c>
      <c r="Q7" s="211">
        <f>+SUM('1A1 Energy Industries'!$I$90:$I$93)</f>
        <v>2.0258301771529497</v>
      </c>
      <c r="R7" s="211">
        <f>+SUM('1A1 Energy Industries'!$I$105:$I$108)</f>
        <v>3.0387285932385897</v>
      </c>
      <c r="S7" s="208">
        <f t="shared" si="0"/>
        <v>195969.77410535613</v>
      </c>
      <c r="T7" s="221"/>
      <c r="U7" s="312">
        <v>2003</v>
      </c>
      <c r="V7" s="208">
        <f>+'1A1 Energy Industries'!$I$79</f>
        <v>7895.9698125000004</v>
      </c>
      <c r="W7" s="212">
        <f>+'1A1 Energy Industries'!$I$94</f>
        <v>8.2036049999999999E-2</v>
      </c>
      <c r="X7" s="212">
        <f>+'1A1 Energy Industries'!$I$109</f>
        <v>0.12305407500000001</v>
      </c>
      <c r="Y7" s="208">
        <f t="shared" si="1"/>
        <v>7935.8393328000002</v>
      </c>
      <c r="Z7" s="135"/>
      <c r="AA7" s="221"/>
      <c r="AB7" s="312">
        <v>2003</v>
      </c>
      <c r="AC7" s="208">
        <f>+SUM('1A1 Energy Industries'!$I$81:$I$83)</f>
        <v>3878.9162207999998</v>
      </c>
      <c r="AD7" s="212">
        <f>+SUM('1A1 Energy Industries'!$I$96:$I$98)</f>
        <v>9.2206553339999997E-2</v>
      </c>
      <c r="AE7" s="212">
        <f>+SUM('1A1 Energy Industries'!$I$111:$I$113)</f>
        <v>1.4428662917999997E-2</v>
      </c>
      <c r="AF7" s="208">
        <f t="shared" si="2"/>
        <v>3885.3254439247198</v>
      </c>
      <c r="AG7" s="221"/>
      <c r="AH7" s="312">
        <v>2003</v>
      </c>
      <c r="AI7" s="208">
        <f>+SUM('1A1 Energy Industries'!$I$85:$I$86)</f>
        <v>30970.228621300943</v>
      </c>
      <c r="AJ7" s="212">
        <f>+'1A1 Energy Industries'!$I$101</f>
        <v>0.54056451616647239</v>
      </c>
      <c r="AK7" s="212">
        <f>+'1A1 Energy Industries'!$I$116</f>
        <v>0.37843291933237033</v>
      </c>
      <c r="AL7" s="208">
        <f t="shared" si="3"/>
        <v>31098.894681133475</v>
      </c>
      <c r="AM7" s="221"/>
      <c r="AN7" s="312">
        <v>2003</v>
      </c>
      <c r="AO7" s="208">
        <f t="shared" si="5"/>
        <v>2025821.62715765</v>
      </c>
      <c r="AP7" s="208">
        <f>+'1A1 Energy Industries'!$I$19</f>
        <v>82036.05</v>
      </c>
      <c r="AQ7" s="208">
        <f>+SUM('1A1 Energy Industries'!$I$21:$I$23)</f>
        <v>57486.502779999995</v>
      </c>
      <c r="AR7" s="221"/>
      <c r="AS7" s="312">
        <v>2003</v>
      </c>
      <c r="AT7" s="208">
        <f>+'1A2 Manufacturing Construction'!$I$61</f>
        <v>35738.401213949997</v>
      </c>
      <c r="AU7" s="212">
        <f>+'1A2 Manufacturing Construction'!$I$71</f>
        <v>0.43174731916799997</v>
      </c>
      <c r="AV7" s="212">
        <f>+'1A2 Manufacturing Construction'!$I$82</f>
        <v>0.508415252082</v>
      </c>
      <c r="AW7" s="208">
        <f t="shared" si="4"/>
        <v>35905.076635797945</v>
      </c>
      <c r="AX7" s="221"/>
      <c r="AY7" s="312">
        <v>2003</v>
      </c>
      <c r="AZ7" s="208">
        <f>+'1A Summary'!$I$24</f>
        <v>2626.1326798700006</v>
      </c>
      <c r="BA7" s="208">
        <f>+'1A Summary'!$I$25</f>
        <v>39873.505512235832</v>
      </c>
      <c r="BB7" s="208">
        <f>+'1A Summary'!$I$26</f>
        <v>560.52570934999994</v>
      </c>
      <c r="BC7" s="208">
        <f>+'1A Summary'!$I$27</f>
        <v>961.41988800000001</v>
      </c>
      <c r="BD7" s="208">
        <f t="shared" si="6"/>
        <v>44021.583789455828</v>
      </c>
      <c r="BE7" s="221"/>
      <c r="BF7" s="312">
        <v>2003</v>
      </c>
      <c r="BG7" s="208">
        <f>+'Energy Summary'!$I$21</f>
        <v>2584.1387</v>
      </c>
      <c r="BH7" s="212">
        <f>+'Energy Summary'!$I$22/CH4GWP</f>
        <v>0.10842539999999999</v>
      </c>
      <c r="BI7" s="212">
        <f>+'Energy Summary'!$I$23/N2OGWP</f>
        <v>2.1685080000000002E-2</v>
      </c>
      <c r="BJ7" s="208">
        <f>+'Energy Summary'!$I$24</f>
        <v>8639.6512676192469</v>
      </c>
      <c r="BK7" s="212">
        <f>+'Energy Summary'!$I$25/CH4GWP</f>
        <v>0.74809042461153941</v>
      </c>
      <c r="BL7" s="212">
        <f>+'Energy Summary'!$I$26/N2OGWP</f>
        <v>0.24682542461153933</v>
      </c>
      <c r="BM7" s="221"/>
      <c r="BN7" s="312">
        <v>2003</v>
      </c>
      <c r="BO7" s="211">
        <f>+'1A Summary'!$I$30</f>
        <v>13200.342517548999</v>
      </c>
      <c r="BP7" s="211">
        <f>+'1A Summary'!$I$31</f>
        <v>12309.430049098319</v>
      </c>
      <c r="BQ7" s="211">
        <f>+'1A Summary'!$I$32</f>
        <v>2448.9268986428797</v>
      </c>
      <c r="BR7" s="221"/>
      <c r="BS7" s="312">
        <v>2003</v>
      </c>
      <c r="BT7" s="211">
        <f>+'1B Summary'!$I$5</f>
        <v>1935.9944909137207</v>
      </c>
      <c r="BU7" s="211">
        <f>+'1B Summary'!$I$9</f>
        <v>1457.9908444600517</v>
      </c>
      <c r="BV7" s="211">
        <f>+'1B Summary'!$I$12</f>
        <v>29588.98030143866</v>
      </c>
      <c r="BW7" s="221"/>
      <c r="BX7" s="312">
        <v>2003</v>
      </c>
      <c r="BY7" s="211">
        <f>+'1B Summary'!$I$15</f>
        <v>25.031308775274738</v>
      </c>
      <c r="BZ7" s="211">
        <f>+SUM('1B1 Solid Fuels'!$I$32:$I$33)</f>
        <v>90.998246768497438</v>
      </c>
      <c r="CA7" s="211">
        <f>+'1B Summary'!$I$5</f>
        <v>1935.9944909137207</v>
      </c>
      <c r="CB7" s="221"/>
      <c r="CC7" s="312">
        <v>2003</v>
      </c>
      <c r="CD7" s="208">
        <f>+'1B1 Solid Fuels'!$I$15</f>
        <v>161217665.71611255</v>
      </c>
      <c r="CE7" s="208">
        <f>+'1B1 Solid Fuels'!$I$14</f>
        <v>142966609.21994883</v>
      </c>
      <c r="CF7" s="221"/>
      <c r="CG7" s="312">
        <v>2003</v>
      </c>
      <c r="CH7" s="211">
        <f>+'1B2 Oil and Natural Gas'!$I$22</f>
        <v>1457.9908444600517</v>
      </c>
      <c r="CI7" s="221"/>
      <c r="CJ7" s="221"/>
      <c r="CK7" s="312">
        <v>2003</v>
      </c>
      <c r="CL7" s="211">
        <f>+'1B Summary'!$I$22</f>
        <v>27308.845584844832</v>
      </c>
      <c r="CM7" s="211">
        <f>+'1B Summary'!$I$32/CH4GWP</f>
        <v>108.57784364732507</v>
      </c>
      <c r="CN7" s="211">
        <f>+'1B Summary'!$I$12</f>
        <v>29588.98030143866</v>
      </c>
    </row>
    <row r="8" spans="1:92" x14ac:dyDescent="0.25">
      <c r="A8" s="312">
        <v>2004</v>
      </c>
      <c r="B8" s="282">
        <f>+'Energy Summary'!$J$5</f>
        <v>364129.47461523046</v>
      </c>
      <c r="C8" s="282">
        <f>+'Energy Summary'!$J$11</f>
        <v>34746.89161781031</v>
      </c>
      <c r="D8" s="315" t="s">
        <v>643</v>
      </c>
      <c r="E8" s="221"/>
      <c r="F8" s="221"/>
      <c r="G8" s="312">
        <v>2004</v>
      </c>
      <c r="H8" s="282">
        <f>+'Energy Summary'!$J$6</f>
        <v>246680.02016263636</v>
      </c>
      <c r="I8" s="282">
        <f>+'Energy Summary'!$J$7</f>
        <v>37884.312814810808</v>
      </c>
      <c r="J8" s="282">
        <f>+'Energy Summary'!$J$8</f>
        <v>47485.630542278661</v>
      </c>
      <c r="K8" s="282">
        <f>+'Energy Summary'!$J$9</f>
        <v>31034.406618384659</v>
      </c>
      <c r="L8" s="282">
        <f>+'Energy Summary'!$J$10</f>
        <v>1045.10447712</v>
      </c>
      <c r="M8" s="221"/>
      <c r="N8" s="312">
        <v>2004</v>
      </c>
      <c r="O8" s="208">
        <f>+SUM('1A1 Energy Industries'!$J$15:$J$18)</f>
        <v>2126649.3580106003</v>
      </c>
      <c r="P8" s="208">
        <f>+SUM('1A1 Energy Industries'!$J$75:$J$78)</f>
        <v>204689.94982225788</v>
      </c>
      <c r="Q8" s="211">
        <f>+SUM('1A1 Energy Industries'!$J$90:$J$93)</f>
        <v>2.1266534700318003</v>
      </c>
      <c r="R8" s="211">
        <f>+SUM('1A1 Energy Industries'!$J$105:$J$108)</f>
        <v>3.1899721866063602</v>
      </c>
      <c r="S8" s="208">
        <f t="shared" si="0"/>
        <v>205723.50092297653</v>
      </c>
      <c r="T8" s="221"/>
      <c r="U8" s="312">
        <v>2004</v>
      </c>
      <c r="V8" s="208">
        <f>+'1A1 Energy Industries'!$J$79</f>
        <v>6192.0714625000001</v>
      </c>
      <c r="W8" s="212">
        <f>+'1A1 Energy Industries'!$J$94</f>
        <v>6.4333210000000002E-2</v>
      </c>
      <c r="X8" s="212">
        <f>+'1A1 Energy Industries'!$J$109</f>
        <v>9.6499815000000003E-2</v>
      </c>
      <c r="Y8" s="208">
        <f t="shared" si="1"/>
        <v>6223.3374025599996</v>
      </c>
      <c r="Z8" s="221"/>
      <c r="AA8" s="221"/>
      <c r="AB8" s="312">
        <v>2004</v>
      </c>
      <c r="AC8" s="208">
        <f>+SUM('1A1 Energy Industries'!$J$81:$J$83)</f>
        <v>3562.9620881999999</v>
      </c>
      <c r="AD8" s="212">
        <f>+SUM('1A1 Energy Industries'!$J$96:$J$98)</f>
        <v>8.1953839500000014E-2</v>
      </c>
      <c r="AE8" s="212">
        <f>+SUM('1A1 Energy Industries'!$J$111:$J$113)</f>
        <v>1.2494704950000001E-2</v>
      </c>
      <c r="AF8" s="208">
        <f t="shared" si="2"/>
        <v>3568.5564773639999</v>
      </c>
      <c r="AG8" s="221"/>
      <c r="AH8" s="312">
        <v>2004</v>
      </c>
      <c r="AI8" s="208">
        <f>+SUM('1A1 Energy Industries'!$J$85:$J$86)</f>
        <v>31041.600167149532</v>
      </c>
      <c r="AJ8" s="212">
        <f>+'1A1 Energy Industries'!$J$101</f>
        <v>0.51424929852068213</v>
      </c>
      <c r="AK8" s="212">
        <f>+'1A1 Energy Industries'!$J$116</f>
        <v>0.36201921715279445</v>
      </c>
      <c r="AL8" s="208">
        <f t="shared" si="3"/>
        <v>31164.62535973583</v>
      </c>
      <c r="AM8" s="221"/>
      <c r="AN8" s="312">
        <v>2004</v>
      </c>
      <c r="AO8" s="208">
        <f t="shared" si="5"/>
        <v>2126649.3580106003</v>
      </c>
      <c r="AP8" s="208">
        <f>+'1A1 Energy Industries'!$J$19</f>
        <v>64333.21</v>
      </c>
      <c r="AQ8" s="208">
        <f>+SUM('1A1 Energy Industries'!$J$21:$J$23)</f>
        <v>53291.699500000002</v>
      </c>
      <c r="AR8" s="221"/>
      <c r="AS8" s="312">
        <v>2004</v>
      </c>
      <c r="AT8" s="208">
        <f>+'1A2 Manufacturing Construction'!$J$61</f>
        <v>37708.165127845343</v>
      </c>
      <c r="AU8" s="212">
        <f>+'1A2 Manufacturing Construction'!$J$71</f>
        <v>0.45460973366726187</v>
      </c>
      <c r="AV8" s="212">
        <f>+'1A2 Manufacturing Construction'!$J$82</f>
        <v>0.53742220180145239</v>
      </c>
      <c r="AW8" s="208">
        <f t="shared" si="4"/>
        <v>37884.312814810808</v>
      </c>
      <c r="AX8" s="221"/>
      <c r="AY8" s="312">
        <v>2004</v>
      </c>
      <c r="AZ8" s="208">
        <f>+'1A Summary'!$J$24</f>
        <v>2837.4646995100002</v>
      </c>
      <c r="BA8" s="208">
        <f>+'1A Summary'!$J$25</f>
        <v>42951.863555318661</v>
      </c>
      <c r="BB8" s="208">
        <f>+'1A Summary'!$J$26</f>
        <v>584.94333544999995</v>
      </c>
      <c r="BC8" s="208">
        <f>+'1A Summary'!$J$27</f>
        <v>1111.358952</v>
      </c>
      <c r="BD8" s="208">
        <f t="shared" si="6"/>
        <v>47485.630542278661</v>
      </c>
      <c r="BE8" s="221"/>
      <c r="BF8" s="312">
        <v>2004</v>
      </c>
      <c r="BG8" s="208">
        <f>+'Energy Summary'!$J$21</f>
        <v>2316.2424999999998</v>
      </c>
      <c r="BH8" s="212">
        <f>+'Energy Summary'!$J$22/CH4GWP</f>
        <v>9.7184999999999994E-2</v>
      </c>
      <c r="BI8" s="212">
        <f>+'Energy Summary'!$J$23/N2OGWP</f>
        <v>1.9436999999999999E-2</v>
      </c>
      <c r="BJ8" s="208">
        <f>+'Energy Summary'!$J$24</f>
        <v>8772.6375448887666</v>
      </c>
      <c r="BK8" s="212">
        <f>+'Energy Summary'!$J$25/CH4GWP</f>
        <v>0.75509262867835614</v>
      </c>
      <c r="BL8" s="212">
        <f>+'Energy Summary'!$J$26/N2OGWP</f>
        <v>0.25382262867835609</v>
      </c>
      <c r="BM8" s="221"/>
      <c r="BN8" s="312">
        <v>2004</v>
      </c>
      <c r="BO8" s="211">
        <f>+'1A Summary'!$J$30</f>
        <v>14462.613115069997</v>
      </c>
      <c r="BP8" s="211">
        <f>+'1A Summary'!$J$31</f>
        <v>13990.498527167099</v>
      </c>
      <c r="BQ8" s="211">
        <f>+'1A Summary'!$J$32</f>
        <v>2581.2949761475602</v>
      </c>
      <c r="BR8" s="221"/>
      <c r="BS8" s="312">
        <v>2004</v>
      </c>
      <c r="BT8" s="211">
        <f>+'1B Summary'!$J$5</f>
        <v>1980.7532509402474</v>
      </c>
      <c r="BU8" s="211">
        <f>+'1B Summary'!$J$9</f>
        <v>1378.9071043308404</v>
      </c>
      <c r="BV8" s="211">
        <f>+'1B Summary'!$J$12</f>
        <v>31387.231262539222</v>
      </c>
      <c r="BW8" s="221"/>
      <c r="BX8" s="312">
        <v>2004</v>
      </c>
      <c r="BY8" s="211">
        <f>+'1B Summary'!$J$15</f>
        <v>25.610014111411125</v>
      </c>
      <c r="BZ8" s="211">
        <f>+SUM('1B1 Solid Fuels'!$J$32:$J$33)</f>
        <v>93.102058896611254</v>
      </c>
      <c r="CA8" s="211">
        <f>+'1B Summary'!$J$5</f>
        <v>1980.7532509402474</v>
      </c>
      <c r="CB8" s="221"/>
      <c r="CC8" s="312">
        <v>2004</v>
      </c>
      <c r="CD8" s="208">
        <f>+'1B1 Solid Fuels'!$J$15</f>
        <v>164944898.84910488</v>
      </c>
      <c r="CE8" s="208">
        <f>+'1B1 Solid Fuels'!$J$14</f>
        <v>146271891.43222505</v>
      </c>
      <c r="CF8" s="221"/>
      <c r="CG8" s="312">
        <v>2004</v>
      </c>
      <c r="CH8" s="211">
        <f>+'1B2 Oil and Natural Gas'!$J$22</f>
        <v>1378.9071043308404</v>
      </c>
      <c r="CI8" s="221"/>
      <c r="CJ8" s="221"/>
      <c r="CK8" s="312">
        <v>2004</v>
      </c>
      <c r="CL8" s="211">
        <f>+'1B Summary'!$J$22</f>
        <v>28974.430357973415</v>
      </c>
      <c r="CM8" s="211">
        <f>+'1B Summary'!$J$32/CH4GWP</f>
        <v>114.8952811698003</v>
      </c>
      <c r="CN8" s="211">
        <f>+'1B Summary'!$J$12</f>
        <v>31387.231262539222</v>
      </c>
    </row>
    <row r="9" spans="1:92" x14ac:dyDescent="0.25">
      <c r="A9" s="312">
        <v>2005</v>
      </c>
      <c r="B9" s="282">
        <f>+'Energy Summary'!$K$5</f>
        <v>365536.83411873115</v>
      </c>
      <c r="C9" s="282">
        <f>+'Energy Summary'!$K$11</f>
        <v>30816.57508464561</v>
      </c>
      <c r="D9" s="315" t="s">
        <v>643</v>
      </c>
      <c r="E9" s="221"/>
      <c r="F9" s="221"/>
      <c r="G9" s="312">
        <v>2005</v>
      </c>
      <c r="H9" s="282">
        <f>+'Energy Summary'!$K$6</f>
        <v>242786.00691027529</v>
      </c>
      <c r="I9" s="282">
        <f>+'Energy Summary'!$K$7</f>
        <v>37154.910485666864</v>
      </c>
      <c r="J9" s="282">
        <f>+'Energy Summary'!$K$8</f>
        <v>51616.847705142143</v>
      </c>
      <c r="K9" s="282">
        <f>+'Energy Summary'!$K$9</f>
        <v>32916.79706536678</v>
      </c>
      <c r="L9" s="282">
        <f>+'Energy Summary'!$K$10</f>
        <v>1062.2719522800003</v>
      </c>
      <c r="M9" s="221"/>
      <c r="N9" s="312">
        <v>2005</v>
      </c>
      <c r="O9" s="208">
        <f>+SUM('1A1 Energy Industries'!$K$15:$K$18)</f>
        <v>2142681.8941342998</v>
      </c>
      <c r="P9" s="208">
        <f>+SUM('1A1 Energy Industries'!$K$75:$K$78)</f>
        <v>206208.94830396242</v>
      </c>
      <c r="Q9" s="211">
        <f>+SUM('1A1 Energy Industries'!$K$90:$K$93)</f>
        <v>2.1446361572828998</v>
      </c>
      <c r="R9" s="211">
        <f>+SUM('1A1 Energy Industries'!$K$105:$K$108)</f>
        <v>3.2131434227845794</v>
      </c>
      <c r="S9" s="208">
        <f t="shared" si="0"/>
        <v>207250.06012432859</v>
      </c>
      <c r="T9" s="221"/>
      <c r="U9" s="312">
        <v>2005</v>
      </c>
      <c r="V9" s="208">
        <f>+'1A1 Energy Industries'!$K$79</f>
        <v>2697.743125</v>
      </c>
      <c r="W9" s="212">
        <f>+'1A1 Energy Industries'!$K$94</f>
        <v>2.8028500000000001E-2</v>
      </c>
      <c r="X9" s="212">
        <f>+'1A1 Energy Industries'!$K$109</f>
        <v>4.2042749999999997E-2</v>
      </c>
      <c r="Y9" s="208">
        <f t="shared" si="1"/>
        <v>2711.3649759999998</v>
      </c>
      <c r="Z9" s="221"/>
      <c r="AA9" s="221"/>
      <c r="AB9" s="312">
        <v>2005</v>
      </c>
      <c r="AC9" s="208">
        <f>+SUM('1A1 Energy Industries'!$K$81:$K$83)</f>
        <v>3412.5198270000001</v>
      </c>
      <c r="AD9" s="212">
        <f>+SUM('1A1 Energy Industries'!$K$96:$K$98)</f>
        <v>7.6973470860000004E-2</v>
      </c>
      <c r="AE9" s="212">
        <f>+SUM('1A1 Energy Industries'!$K$111:$K$113)</f>
        <v>1.1501867621999999E-2</v>
      </c>
      <c r="AF9" s="208">
        <f t="shared" si="2"/>
        <v>3417.7018488508802</v>
      </c>
      <c r="AG9" s="221"/>
      <c r="AH9" s="312">
        <v>2005</v>
      </c>
      <c r="AI9" s="208">
        <f>+SUM('1A1 Energy Industries'!$K$85:$K$86)</f>
        <v>29290.387873230829</v>
      </c>
      <c r="AJ9" s="212">
        <f>+'1A1 Energy Industries'!$K$101</f>
        <v>0.48190863245220633</v>
      </c>
      <c r="AK9" s="212">
        <f>+'1A1 Energy Industries'!$K$116</f>
        <v>0.34313550510810159</v>
      </c>
      <c r="AL9" s="208">
        <f t="shared" si="3"/>
        <v>29406.879961095838</v>
      </c>
      <c r="AM9" s="221"/>
      <c r="AN9" s="312">
        <v>2005</v>
      </c>
      <c r="AO9" s="208">
        <f t="shared" si="5"/>
        <v>2142681.8941342998</v>
      </c>
      <c r="AP9" s="208">
        <f>+'1A1 Energy Industries'!$K$19</f>
        <v>28028.5</v>
      </c>
      <c r="AQ9" s="208">
        <f>+SUM('1A1 Energy Industries'!$K$21:$K$23)</f>
        <v>51610.000619999999</v>
      </c>
      <c r="AR9" s="221"/>
      <c r="AS9" s="312">
        <v>2005</v>
      </c>
      <c r="AT9" s="208">
        <f>+'1A2 Manufacturing Construction'!$K$61</f>
        <v>36983.250960970006</v>
      </c>
      <c r="AU9" s="212">
        <f>+'1A2 Manufacturing Construction'!$K$71</f>
        <v>0.451019816096</v>
      </c>
      <c r="AV9" s="212">
        <f>+'1A2 Manufacturing Construction'!$K$82</f>
        <v>0.52318744696399999</v>
      </c>
      <c r="AW9" s="208">
        <f t="shared" si="4"/>
        <v>37154.910485666864</v>
      </c>
      <c r="AX9" s="221"/>
      <c r="AY9" s="312">
        <v>2005</v>
      </c>
      <c r="AZ9" s="208">
        <f>+'1A Summary'!$K$24</f>
        <v>3146.5800978399998</v>
      </c>
      <c r="BA9" s="208">
        <f>+'1A Summary'!$K$25</f>
        <v>46784.902374952137</v>
      </c>
      <c r="BB9" s="208">
        <f>+'1A Summary'!$K$26</f>
        <v>582.11952835</v>
      </c>
      <c r="BC9" s="208">
        <f>+'1A Summary'!$K$27</f>
        <v>1103.2457039999999</v>
      </c>
      <c r="BD9" s="208">
        <f t="shared" si="6"/>
        <v>51616.847705142136</v>
      </c>
      <c r="BE9" s="221"/>
      <c r="BF9" s="312">
        <v>2005</v>
      </c>
      <c r="BG9" s="208">
        <f>+'Energy Summary'!$K$21</f>
        <v>2266.8503000000001</v>
      </c>
      <c r="BH9" s="212">
        <f>+'Energy Summary'!$K$22/CH4GWP</f>
        <v>9.5112600000000005E-2</v>
      </c>
      <c r="BI9" s="212">
        <f>+'Energy Summary'!$K$23/N2OGWP</f>
        <v>1.9022520000000001E-2</v>
      </c>
      <c r="BJ9" s="208">
        <f>+'Energy Summary'!$K$24</f>
        <v>8768.3339968103392</v>
      </c>
      <c r="BK9" s="212">
        <f>+'Energy Summary'!$K$25/CH4GWP</f>
        <v>0.75486905246370206</v>
      </c>
      <c r="BL9" s="212">
        <f>+'Energy Summary'!$K$26/N2OGWP</f>
        <v>0.25359405246370204</v>
      </c>
      <c r="BM9" s="221"/>
      <c r="BN9" s="312">
        <v>2005</v>
      </c>
      <c r="BO9" s="211">
        <f>+'1A Summary'!$K$30</f>
        <v>15229.0133102198</v>
      </c>
      <c r="BP9" s="211">
        <f>+'1A Summary'!$K$31</f>
        <v>15023.02841392098</v>
      </c>
      <c r="BQ9" s="211">
        <f>+'1A Summary'!$K$32</f>
        <v>2664.7553412260004</v>
      </c>
      <c r="BR9" s="221"/>
      <c r="BS9" s="312">
        <v>2005</v>
      </c>
      <c r="BT9" s="211">
        <f>+'1B Summary'!$K$5</f>
        <v>1993.9113860468765</v>
      </c>
      <c r="BU9" s="211">
        <f>+'1B Summary'!$K$9</f>
        <v>1160.1409780868726</v>
      </c>
      <c r="BV9" s="211">
        <f>+'1B Summary'!$K$12</f>
        <v>27662.522720511861</v>
      </c>
      <c r="BW9" s="221"/>
      <c r="BX9" s="312">
        <v>2005</v>
      </c>
      <c r="BY9" s="211">
        <f>+'1B Summary'!$K$15</f>
        <v>25.780141322158183</v>
      </c>
      <c r="BZ9" s="211">
        <f>+SUM('1B1 Solid Fuels'!$K$32:$K$33)</f>
        <v>93.720535463081831</v>
      </c>
      <c r="CA9" s="211">
        <f>+'1B Summary'!$K$5</f>
        <v>1993.9113860468765</v>
      </c>
      <c r="CB9" s="221"/>
      <c r="CC9" s="312">
        <v>2005</v>
      </c>
      <c r="CD9" s="208">
        <f>+'1B1 Solid Fuels'!$K$15</f>
        <v>166040627.08439896</v>
      </c>
      <c r="CE9" s="208">
        <f>+'1B1 Solid Fuels'!$K$14</f>
        <v>147243574.96163681</v>
      </c>
      <c r="CF9" s="221"/>
      <c r="CG9" s="312">
        <v>2005</v>
      </c>
      <c r="CH9" s="211">
        <f>+'1B2 Oil and Natural Gas'!$K$22</f>
        <v>1160.1409780868726</v>
      </c>
      <c r="CI9" s="221"/>
      <c r="CJ9" s="221"/>
      <c r="CK9" s="312">
        <v>2005</v>
      </c>
      <c r="CL9" s="211">
        <f>+'1B Summary'!$K$22</f>
        <v>25464.988211705357</v>
      </c>
      <c r="CM9" s="211">
        <f>+'1B Summary'!$K$32/CH4GWP</f>
        <v>104.64450041935731</v>
      </c>
      <c r="CN9" s="211">
        <f>+'1B Summary'!$K$12</f>
        <v>27662.522720511861</v>
      </c>
    </row>
    <row r="10" spans="1:92" x14ac:dyDescent="0.25">
      <c r="A10" s="312">
        <v>2006</v>
      </c>
      <c r="B10" s="282">
        <f>+'Energy Summary'!$L$5</f>
        <v>375261.80869043438</v>
      </c>
      <c r="C10" s="282">
        <f>+'Energy Summary'!$L$11</f>
        <v>30650.564223459489</v>
      </c>
      <c r="D10" s="315" t="s">
        <v>643</v>
      </c>
      <c r="E10" s="221"/>
      <c r="F10" s="221"/>
      <c r="G10" s="312">
        <v>2006</v>
      </c>
      <c r="H10" s="282">
        <f>+'Energy Summary'!$L$6</f>
        <v>244833.98951739425</v>
      </c>
      <c r="I10" s="282">
        <f>+'Energy Summary'!$L$7</f>
        <v>38078.342826536071</v>
      </c>
      <c r="J10" s="282">
        <f>+'Energy Summary'!$L$8</f>
        <v>55725.079318729055</v>
      </c>
      <c r="K10" s="282">
        <f>+'Energy Summary'!$L$9</f>
        <v>35551.278908945067</v>
      </c>
      <c r="L10" s="282">
        <f>+'Energy Summary'!$L$10</f>
        <v>1073.11811883</v>
      </c>
      <c r="M10" s="221"/>
      <c r="N10" s="312">
        <v>2006</v>
      </c>
      <c r="O10" s="208">
        <f>+SUM('1A1 Energy Industries'!$L$15:$L$18)</f>
        <v>2155476.54</v>
      </c>
      <c r="P10" s="208">
        <f>+SUM('1A1 Energy Industries'!$L$75:$L$78)</f>
        <v>207464.61697500001</v>
      </c>
      <c r="Q10" s="211">
        <f>+SUM('1A1 Energy Industries'!$L$90:$L$93)</f>
        <v>2.15547654</v>
      </c>
      <c r="R10" s="211">
        <f>+SUM('1A1 Energy Industries'!$L$105:$L$108)</f>
        <v>3.2332148100000002</v>
      </c>
      <c r="S10" s="208">
        <f t="shared" si="0"/>
        <v>208512.17857344</v>
      </c>
      <c r="T10" s="221"/>
      <c r="U10" s="312">
        <v>2006</v>
      </c>
      <c r="V10" s="208">
        <f>+'1A1 Energy Industries'!$L$79</f>
        <v>3814.1285874999999</v>
      </c>
      <c r="W10" s="212">
        <f>+'1A1 Energy Industries'!$L$94</f>
        <v>3.9627309999999999E-2</v>
      </c>
      <c r="X10" s="212">
        <f>+'1A1 Energy Industries'!$L$109</f>
        <v>5.9440964999999998E-2</v>
      </c>
      <c r="Y10" s="208">
        <f t="shared" si="1"/>
        <v>3833.3874601599996</v>
      </c>
      <c r="Z10" s="221"/>
      <c r="AA10" s="221"/>
      <c r="AB10" s="312">
        <v>2006</v>
      </c>
      <c r="AC10" s="208">
        <f>+SUM('1A1 Energy Industries'!$L$81:$L$83)</f>
        <v>3669.0287268000002</v>
      </c>
      <c r="AD10" s="212">
        <f>+SUM('1A1 Energy Industries'!$L$96:$L$98)</f>
        <v>8.5413164039999989E-2</v>
      </c>
      <c r="AE10" s="212">
        <f>+SUM('1A1 Energy Industries'!$L$111:$L$113)</f>
        <v>1.3085074308000001E-2</v>
      </c>
      <c r="AF10" s="208">
        <f t="shared" si="2"/>
        <v>3674.8787762803204</v>
      </c>
      <c r="AG10" s="221"/>
      <c r="AH10" s="312">
        <v>2006</v>
      </c>
      <c r="AI10" s="208">
        <f>+SUM('1A1 Energy Industries'!$L$85:$L$86)</f>
        <v>28698.931708681062</v>
      </c>
      <c r="AJ10" s="212">
        <f>+'1A1 Energy Industries'!$L$101</f>
        <v>0.47350882687386808</v>
      </c>
      <c r="AK10" s="212">
        <f>+'1A1 Energy Industries'!$L$116</f>
        <v>0.33764294667257672</v>
      </c>
      <c r="AL10" s="208">
        <f t="shared" si="3"/>
        <v>28813.544707513913</v>
      </c>
      <c r="AM10" s="221"/>
      <c r="AN10" s="312">
        <v>2006</v>
      </c>
      <c r="AO10" s="208">
        <f t="shared" si="5"/>
        <v>2155476.54</v>
      </c>
      <c r="AP10" s="208">
        <f>+'1A1 Energy Industries'!$L$19</f>
        <v>39627.31</v>
      </c>
      <c r="AQ10" s="208">
        <f>+SUM('1A1 Energy Industries'!$L$21:$L$23)</f>
        <v>55121.444680000001</v>
      </c>
      <c r="AR10" s="221"/>
      <c r="AS10" s="312">
        <v>2006</v>
      </c>
      <c r="AT10" s="208">
        <f>+'1A2 Manufacturing Construction'!$L$61</f>
        <v>37902.850186589989</v>
      </c>
      <c r="AU10" s="212">
        <f>+'1A2 Manufacturing Construction'!$L$71</f>
        <v>0.46418795140800001</v>
      </c>
      <c r="AV10" s="212">
        <f>+'1A2 Manufacturing Construction'!$L$82</f>
        <v>0.53466029989199992</v>
      </c>
      <c r="AW10" s="208">
        <f t="shared" si="4"/>
        <v>38078.342826536071</v>
      </c>
      <c r="AX10" s="221"/>
      <c r="AY10" s="312">
        <v>2006</v>
      </c>
      <c r="AZ10" s="208">
        <f>+'1A Summary'!$L$24</f>
        <v>3117.9274208900001</v>
      </c>
      <c r="BA10" s="208">
        <f>+'1A Summary'!$L$25</f>
        <v>51189.915792789048</v>
      </c>
      <c r="BB10" s="208">
        <f>+'1A Summary'!$L$26</f>
        <v>537.10472104999997</v>
      </c>
      <c r="BC10" s="208">
        <f>+'1A Summary'!$L$27</f>
        <v>880.13138400000003</v>
      </c>
      <c r="BD10" s="208">
        <f t="shared" si="6"/>
        <v>55725.079318729047</v>
      </c>
      <c r="BE10" s="221"/>
      <c r="BF10" s="312">
        <v>2006</v>
      </c>
      <c r="BG10" s="208">
        <f>+'Energy Summary'!$L$21</f>
        <v>2509.6356999999998</v>
      </c>
      <c r="BH10" s="212">
        <f>+'Energy Summary'!$L$22/CH4GWP</f>
        <v>0.10529940000000002</v>
      </c>
      <c r="BI10" s="212">
        <f>+'Energy Summary'!$L$23/N2OGWP</f>
        <v>2.105988E-2</v>
      </c>
      <c r="BJ10" s="208">
        <f>+'Energy Summary'!$L$24</f>
        <v>8577.8353023913969</v>
      </c>
      <c r="BK10" s="212">
        <f>+'Energy Summary'!$L$25/CH4GWP</f>
        <v>0.74484573170481039</v>
      </c>
      <c r="BL10" s="212">
        <f>+'Energy Summary'!$L$26/N2OGWP</f>
        <v>0.24356573170481038</v>
      </c>
      <c r="BM10" s="221"/>
      <c r="BN10" s="312">
        <v>2006</v>
      </c>
      <c r="BO10" s="211">
        <f>+'1A Summary'!$L$30</f>
        <v>16519.536054883203</v>
      </c>
      <c r="BP10" s="211">
        <f>+'1A Summary'!$L$31</f>
        <v>16222.21624152806</v>
      </c>
      <c r="BQ10" s="211">
        <f>+'1A Summary'!$L$32</f>
        <v>2809.5266125338003</v>
      </c>
      <c r="BR10" s="221"/>
      <c r="BS10" s="312">
        <v>2006</v>
      </c>
      <c r="BT10" s="211">
        <f>+'1B Summary'!$L$5</f>
        <v>1992.6432545349915</v>
      </c>
      <c r="BU10" s="211">
        <f>+'1B Summary'!$L$9</f>
        <v>1133.2357036598273</v>
      </c>
      <c r="BV10" s="211">
        <f>+'1B Summary'!$L$12</f>
        <v>27524.685265264667</v>
      </c>
      <c r="BW10" s="221"/>
      <c r="BX10" s="312">
        <v>2006</v>
      </c>
      <c r="BY10" s="211">
        <f>+'1B Summary'!$L$15</f>
        <v>25.763745102235738</v>
      </c>
      <c r="BZ10" s="211">
        <f>+SUM('1B1 Solid Fuels'!$L$32:$L$33)</f>
        <v>93.660929020607412</v>
      </c>
      <c r="CA10" s="211">
        <f>+'1B Summary'!$L$5</f>
        <v>1992.6432545349915</v>
      </c>
      <c r="CB10" s="221"/>
      <c r="CC10" s="312">
        <v>2006</v>
      </c>
      <c r="CD10" s="208">
        <f>+'1B1 Solid Fuels'!$L$15</f>
        <v>165935024.92327368</v>
      </c>
      <c r="CE10" s="208">
        <f>+'1B1 Solid Fuels'!$L$14</f>
        <v>147149927.76214832</v>
      </c>
      <c r="CF10" s="221"/>
      <c r="CG10" s="312">
        <v>2006</v>
      </c>
      <c r="CH10" s="211">
        <f>+'1B2 Oil and Natural Gas'!$L$22</f>
        <v>1133.2357036598273</v>
      </c>
      <c r="CI10" s="221"/>
      <c r="CJ10" s="221"/>
      <c r="CK10" s="312">
        <v>2006</v>
      </c>
      <c r="CL10" s="211">
        <f>+'1B Summary'!$L$22</f>
        <v>25384.180775407935</v>
      </c>
      <c r="CM10" s="211">
        <f>+'1B Summary'!$L$32/CH4GWP</f>
        <v>101.92878523127304</v>
      </c>
      <c r="CN10" s="211">
        <f>+'1B Summary'!$L$12</f>
        <v>27524.685265264667</v>
      </c>
    </row>
    <row r="11" spans="1:92" x14ac:dyDescent="0.25">
      <c r="A11" s="312">
        <v>2007</v>
      </c>
      <c r="B11" s="282">
        <f>+'Energy Summary'!$M$5</f>
        <v>405634.84687437443</v>
      </c>
      <c r="C11" s="282">
        <f>+'Energy Summary'!$M$11</f>
        <v>31122.027290112554</v>
      </c>
      <c r="D11" s="315" t="s">
        <v>643</v>
      </c>
      <c r="E11" s="221"/>
      <c r="F11" s="221"/>
      <c r="G11" s="312">
        <v>2007</v>
      </c>
      <c r="H11" s="282">
        <f>+'Energy Summary'!$M$6</f>
        <v>268012.26351365447</v>
      </c>
      <c r="I11" s="282">
        <f>+'Energy Summary'!$M$7</f>
        <v>39469.342110748723</v>
      </c>
      <c r="J11" s="282">
        <f>+'Energy Summary'!$M$8</f>
        <v>60379.774551195689</v>
      </c>
      <c r="K11" s="282">
        <f>+'Energy Summary'!$M$9</f>
        <v>36673.80381311549</v>
      </c>
      <c r="L11" s="282">
        <f>+'Energy Summary'!$M$10</f>
        <v>1099.66288566</v>
      </c>
      <c r="M11" s="221"/>
      <c r="N11" s="312">
        <v>2007</v>
      </c>
      <c r="O11" s="208">
        <f>+SUM('1A1 Energy Industries'!$M$15:$M$18)</f>
        <v>2369988.4060800001</v>
      </c>
      <c r="P11" s="208">
        <f>+SUM('1A1 Energy Industries'!$M$75:$M$78)</f>
        <v>228111.3840852</v>
      </c>
      <c r="Q11" s="211">
        <f>+SUM('1A1 Energy Industries'!$M$90:$M$93)</f>
        <v>2.3699884060800001</v>
      </c>
      <c r="R11" s="211">
        <f>+SUM('1A1 Energy Industries'!$M$105:$M$108)</f>
        <v>3.5549826091200001</v>
      </c>
      <c r="S11" s="208">
        <f t="shared" si="0"/>
        <v>229263.19845055486</v>
      </c>
      <c r="T11" s="221"/>
      <c r="U11" s="312">
        <v>2007</v>
      </c>
      <c r="V11" s="208">
        <f>+'1A1 Energy Industries'!$M$79</f>
        <v>4642.4618625000003</v>
      </c>
      <c r="W11" s="212">
        <f>+'1A1 Energy Industries'!$M$94</f>
        <v>4.8233370000000005E-2</v>
      </c>
      <c r="X11" s="212">
        <f>+'1A1 Energy Industries'!$M$109</f>
        <v>7.235005500000001E-2</v>
      </c>
      <c r="Y11" s="208">
        <f t="shared" si="1"/>
        <v>4665.9032803199998</v>
      </c>
      <c r="Z11" s="221"/>
      <c r="AA11" s="221"/>
      <c r="AB11" s="312">
        <v>2007</v>
      </c>
      <c r="AC11" s="208">
        <f>+SUM('1A1 Energy Industries'!$M$81:$M$83)</f>
        <v>3760.8129407999995</v>
      </c>
      <c r="AD11" s="212">
        <f>+SUM('1A1 Energy Industries'!$M$96:$M$98)</f>
        <v>8.8265065379999993E-2</v>
      </c>
      <c r="AE11" s="212">
        <f>+SUM('1A1 Energy Industries'!$M$111:$M$113)</f>
        <v>1.3655347626E-2</v>
      </c>
      <c r="AF11" s="208">
        <f t="shared" si="2"/>
        <v>3766.8996649370392</v>
      </c>
      <c r="AG11" s="221"/>
      <c r="AH11" s="312">
        <v>2007</v>
      </c>
      <c r="AI11" s="208">
        <f>+SUM('1A1 Energy Industries'!$M$85:$M$86)</f>
        <v>30194.437365506579</v>
      </c>
      <c r="AJ11" s="212">
        <f>+'1A1 Energy Industries'!$M$101</f>
        <v>0.50558460702958119</v>
      </c>
      <c r="AK11" s="212">
        <f>+'1A1 Energy Industries'!$M$116</f>
        <v>0.35873379222046664</v>
      </c>
      <c r="AL11" s="208">
        <f t="shared" si="3"/>
        <v>30316.262117842543</v>
      </c>
      <c r="AM11" s="221"/>
      <c r="AN11" s="312">
        <v>2007</v>
      </c>
      <c r="AO11" s="208">
        <f t="shared" si="5"/>
        <v>2369988.4060800001</v>
      </c>
      <c r="AP11" s="208">
        <f>+'1A1 Energy Industries'!$M$19</f>
        <v>48233.37</v>
      </c>
      <c r="AQ11" s="208">
        <f>+SUM('1A1 Energy Industries'!$M$21:$M$23)</f>
        <v>56072.791459999993</v>
      </c>
      <c r="AR11" s="221"/>
      <c r="AS11" s="312">
        <v>2007</v>
      </c>
      <c r="AT11" s="208">
        <f>+'1A2 Manufacturing Construction'!$M$61</f>
        <v>39287.790950300005</v>
      </c>
      <c r="AU11" s="212">
        <f>+'1A2 Manufacturing Construction'!$M$71</f>
        <v>0.48425938112</v>
      </c>
      <c r="AV11" s="212">
        <f>+'1A2 Manufacturing Construction'!$M$82</f>
        <v>0.55284423691999995</v>
      </c>
      <c r="AW11" s="208">
        <f t="shared" si="4"/>
        <v>39469.342110748723</v>
      </c>
      <c r="AX11" s="221"/>
      <c r="AY11" s="312">
        <v>2007</v>
      </c>
      <c r="AZ11" s="208">
        <f>+'1A Summary'!$M$24</f>
        <v>3374.2264614250998</v>
      </c>
      <c r="BA11" s="208">
        <f>+'1A Summary'!$M$25</f>
        <v>55358.177419970591</v>
      </c>
      <c r="BB11" s="208">
        <f>+'1A Summary'!$M$26</f>
        <v>720.19804980000004</v>
      </c>
      <c r="BC11" s="208">
        <f>+'1A Summary'!$M$27</f>
        <v>927.17261999999994</v>
      </c>
      <c r="BD11" s="208">
        <f t="shared" si="6"/>
        <v>60379.774551195682</v>
      </c>
      <c r="BE11" s="221"/>
      <c r="BF11" s="312">
        <v>2007</v>
      </c>
      <c r="BG11" s="208">
        <f>+'Energy Summary'!$M$21</f>
        <v>2556.8114</v>
      </c>
      <c r="BH11" s="212">
        <f>+'Energy Summary'!$M$22/CH4GWP</f>
        <v>0.10727879999999998</v>
      </c>
      <c r="BI11" s="212">
        <f>+'Energy Summary'!$M$23/N2OGWP</f>
        <v>2.1455759999999997E-2</v>
      </c>
      <c r="BJ11" s="208">
        <f>+'Energy Summary'!$M$24</f>
        <v>8627.4694789761652</v>
      </c>
      <c r="BK11" s="212">
        <f>+'Energy Summary'!$M$25/CH4GWP</f>
        <v>0.74746098310400866</v>
      </c>
      <c r="BL11" s="212">
        <f>+'Energy Summary'!$M$26/N2OGWP</f>
        <v>0.24617598310400868</v>
      </c>
      <c r="BM11" s="221"/>
      <c r="BN11" s="312">
        <v>2007</v>
      </c>
      <c r="BO11" s="211">
        <f>+'1A Summary'!$M$30</f>
        <v>15177.450556053664</v>
      </c>
      <c r="BP11" s="211">
        <f>+'1A Summary'!$M$31</f>
        <v>18424.405347779226</v>
      </c>
      <c r="BQ11" s="211">
        <f>+'1A Summary'!$M$32</f>
        <v>3071.9479092826</v>
      </c>
      <c r="BR11" s="221"/>
      <c r="BS11" s="312">
        <v>2007</v>
      </c>
      <c r="BT11" s="211">
        <f>+'1B Summary'!$M$5</f>
        <v>2015.7080154652074</v>
      </c>
      <c r="BU11" s="211">
        <f>+'1B Summary'!$M$9</f>
        <v>1132.6890955939482</v>
      </c>
      <c r="BV11" s="211">
        <f>+'1B Summary'!$M$12</f>
        <v>27973.630179053402</v>
      </c>
      <c r="BW11" s="221"/>
      <c r="BX11" s="312">
        <v>2007</v>
      </c>
      <c r="BY11" s="211">
        <f>+'1B Summary'!$M$15</f>
        <v>26.061959356140793</v>
      </c>
      <c r="BZ11" s="211">
        <f>+SUM('1B1 Solid Fuels'!$M$32:$M$33)</f>
        <v>94.74505029090794</v>
      </c>
      <c r="CA11" s="211">
        <f>+'1B Summary'!$M$5</f>
        <v>2015.7080154652074</v>
      </c>
      <c r="CB11" s="221"/>
      <c r="CC11" s="312">
        <v>2007</v>
      </c>
      <c r="CD11" s="208">
        <f>+'1B1 Solid Fuels'!$M$15</f>
        <v>167855715.78005114</v>
      </c>
      <c r="CE11" s="208">
        <f>+'1B1 Solid Fuels'!$M$14</f>
        <v>148853181.91815856</v>
      </c>
      <c r="CF11" s="221"/>
      <c r="CG11" s="312">
        <v>2007</v>
      </c>
      <c r="CH11" s="211">
        <f>+'1B2 Oil and Natural Gas'!$M$22</f>
        <v>1132.6890955939482</v>
      </c>
      <c r="CI11" s="221"/>
      <c r="CJ11" s="221"/>
      <c r="CK11" s="312">
        <v>2007</v>
      </c>
      <c r="CL11" s="211">
        <f>+'1B Summary'!$M$22</f>
        <v>25775.664244277177</v>
      </c>
      <c r="CM11" s="211">
        <f>+'1B Summary'!$M$32/CH4GWP</f>
        <v>104.66504451315343</v>
      </c>
      <c r="CN11" s="211">
        <f>+'1B Summary'!$M$12</f>
        <v>27973.630179053402</v>
      </c>
    </row>
    <row r="12" spans="1:92" x14ac:dyDescent="0.25">
      <c r="A12" s="312">
        <v>2008</v>
      </c>
      <c r="B12" s="282">
        <f>+'Energy Summary'!$N$5</f>
        <v>402850.65900391078</v>
      </c>
      <c r="C12" s="282">
        <f>+'Energy Summary'!$N$11</f>
        <v>29800.385182249956</v>
      </c>
      <c r="D12" s="315" t="s">
        <v>643</v>
      </c>
      <c r="E12" s="221"/>
      <c r="F12" s="221"/>
      <c r="G12" s="312">
        <v>2008</v>
      </c>
      <c r="H12" s="282">
        <f>+'Energy Summary'!$N$6</f>
        <v>257213.4331029905</v>
      </c>
      <c r="I12" s="282">
        <f>+'Energy Summary'!$N$7</f>
        <v>42284.599768044223</v>
      </c>
      <c r="J12" s="282">
        <f>+'Energy Summary'!$N$8</f>
        <v>63606.792767438703</v>
      </c>
      <c r="K12" s="282">
        <f>+'Energy Summary'!$N$9</f>
        <v>38692.695283327346</v>
      </c>
      <c r="L12" s="282">
        <f>+'Energy Summary'!$N$10</f>
        <v>1053.1380821099999</v>
      </c>
      <c r="M12" s="221"/>
      <c r="N12" s="312">
        <v>2008</v>
      </c>
      <c r="O12" s="208">
        <f>+SUM('1A1 Energy Industries'!$N$15:$N$18)</f>
        <v>2271790.7964999997</v>
      </c>
      <c r="P12" s="208">
        <f>+SUM('1A1 Energy Industries'!$N$75:$N$78)</f>
        <v>218542.59775062496</v>
      </c>
      <c r="Q12" s="211">
        <f>+SUM('1A1 Energy Industries'!$N$90:$N$93)</f>
        <v>2.2840752964999997</v>
      </c>
      <c r="R12" s="211">
        <f>+SUM('1A1 Energy Industries'!$N$105:$N$108)</f>
        <v>3.4021581697499998</v>
      </c>
      <c r="S12" s="208">
        <f t="shared" si="0"/>
        <v>219645.23236447398</v>
      </c>
      <c r="T12" s="221"/>
      <c r="U12" s="312">
        <v>2008</v>
      </c>
      <c r="V12" s="208">
        <f>+'1A1 Energy Industries'!$N$79</f>
        <v>3856.3062999999997</v>
      </c>
      <c r="W12" s="212">
        <f>+'1A1 Energy Industries'!$N$94</f>
        <v>4.0065519999999993E-2</v>
      </c>
      <c r="X12" s="212">
        <f>+'1A1 Energy Industries'!$N$109</f>
        <v>6.0098279999999997E-2</v>
      </c>
      <c r="Y12" s="208">
        <f t="shared" si="1"/>
        <v>3875.7781427199993</v>
      </c>
      <c r="Z12" s="135"/>
      <c r="AA12" s="221"/>
      <c r="AB12" s="312">
        <v>2008</v>
      </c>
      <c r="AC12" s="208">
        <f>+SUM('1A1 Energy Industries'!$N$81:$N$83)</f>
        <v>3867.8021556000003</v>
      </c>
      <c r="AD12" s="212">
        <f>+SUM('1A1 Energy Industries'!$N$96:$N$98)</f>
        <v>9.0281137920000004E-2</v>
      </c>
      <c r="AE12" s="212">
        <f>+SUM('1A1 Energy Industries'!$N$111:$N$113)</f>
        <v>1.3889790384000001E-2</v>
      </c>
      <c r="AF12" s="208">
        <f t="shared" si="2"/>
        <v>3874.0038945153601</v>
      </c>
      <c r="AG12" s="221"/>
      <c r="AH12" s="312">
        <v>2008</v>
      </c>
      <c r="AI12" s="208">
        <f>+SUM('1A1 Energy Industries'!$N$85:$N$86)</f>
        <v>29699.151394498665</v>
      </c>
      <c r="AJ12" s="212">
        <f>+'1A1 Energy Industries'!$N$101</f>
        <v>0.49155801268760457</v>
      </c>
      <c r="AK12" s="212">
        <f>+'1A1 Energy Industries'!$N$116</f>
        <v>0.35143415650341048</v>
      </c>
      <c r="AL12" s="208">
        <f t="shared" si="3"/>
        <v>29818.418701281164</v>
      </c>
      <c r="AM12" s="221"/>
      <c r="AN12" s="312">
        <v>2008</v>
      </c>
      <c r="AO12" s="208">
        <f t="shared" si="5"/>
        <v>2271790.7964999997</v>
      </c>
      <c r="AP12" s="208">
        <f>+'1A1 Energy Industries'!$N$19</f>
        <v>40065.519999999997</v>
      </c>
      <c r="AQ12" s="208">
        <f>+SUM('1A1 Energy Industries'!$N$21:$N$23)</f>
        <v>57869.960640000005</v>
      </c>
      <c r="AR12" s="221"/>
      <c r="AS12" s="312">
        <v>2008</v>
      </c>
      <c r="AT12" s="208">
        <f>+'1A2 Manufacturing Construction'!$N$61</f>
        <v>42089.51306587772</v>
      </c>
      <c r="AU12" s="212">
        <f>+'1A2 Manufacturing Construction'!$N$71</f>
        <v>0.51377720920553605</v>
      </c>
      <c r="AV12" s="212">
        <f>+'1A2 Manufacturing Construction'!$N$82</f>
        <v>0.59450767991350706</v>
      </c>
      <c r="AW12" s="208">
        <f t="shared" si="4"/>
        <v>42284.599768044223</v>
      </c>
      <c r="AX12" s="221"/>
      <c r="AY12" s="312">
        <v>2008</v>
      </c>
      <c r="AZ12" s="208">
        <f>+'1A Summary'!$N$24</f>
        <v>3425.0225197</v>
      </c>
      <c r="BA12" s="208">
        <f>+'1A Summary'!$N$25</f>
        <v>57882.188186188701</v>
      </c>
      <c r="BB12" s="208">
        <f>+'1A Summary'!$N$26</f>
        <v>779.20619355000008</v>
      </c>
      <c r="BC12" s="208">
        <f>+'1A Summary'!$N$27</f>
        <v>1520.3758679999999</v>
      </c>
      <c r="BD12" s="208">
        <f t="shared" si="6"/>
        <v>63606.79276743871</v>
      </c>
      <c r="BE12" s="221"/>
      <c r="BF12" s="312">
        <v>2008</v>
      </c>
      <c r="BG12" s="208">
        <f>+'Energy Summary'!$N$21</f>
        <v>2477.93975</v>
      </c>
      <c r="BH12" s="212">
        <f>+'Energy Summary'!$N$22/CH4GWP</f>
        <v>0.10396950000000002</v>
      </c>
      <c r="BI12" s="212">
        <f>+'Energy Summary'!$N$23/N2OGWP</f>
        <v>2.0793899999999997E-2</v>
      </c>
      <c r="BJ12" s="208">
        <f>+'Energy Summary'!$N$24</f>
        <v>9145.0459812163717</v>
      </c>
      <c r="BK12" s="212">
        <f>+'Energy Summary'!$N$25/CH4GWP</f>
        <v>0.77470477795875647</v>
      </c>
      <c r="BL12" s="212">
        <f>+'Energy Summary'!$N$26/N2OGWP</f>
        <v>0.27341477795875641</v>
      </c>
      <c r="BM12" s="221"/>
      <c r="BN12" s="312">
        <v>2008</v>
      </c>
      <c r="BO12" s="211">
        <f>+'1A Summary'!$N$30</f>
        <v>15410.820972616133</v>
      </c>
      <c r="BP12" s="211">
        <f>+'1A Summary'!$N$31</f>
        <v>20260.914079476537</v>
      </c>
      <c r="BQ12" s="211">
        <f>+'1A Summary'!$N$32</f>
        <v>3020.9602312346801</v>
      </c>
      <c r="BR12" s="221"/>
      <c r="BS12" s="312">
        <v>2008</v>
      </c>
      <c r="BT12" s="211">
        <f>+'1B Summary'!$N$5</f>
        <v>2052.7151585440438</v>
      </c>
      <c r="BU12" s="211">
        <f>+'1B Summary'!$N$9</f>
        <v>1138.1657687257532</v>
      </c>
      <c r="BV12" s="211">
        <f>+'1B Summary'!$N$12</f>
        <v>26609.504254980158</v>
      </c>
      <c r="BW12" s="221"/>
      <c r="BX12" s="312">
        <v>2008</v>
      </c>
      <c r="BY12" s="211">
        <f>+'1B Summary'!$N$15</f>
        <v>26.540440689452812</v>
      </c>
      <c r="BZ12" s="211">
        <f>+SUM('1B1 Solid Fuels'!$N$32:$N$33)</f>
        <v>96.484510374028133</v>
      </c>
      <c r="CA12" s="211">
        <f>+'1B Summary'!$N$5</f>
        <v>2052.7151585440438</v>
      </c>
      <c r="CB12" s="221"/>
      <c r="CC12" s="312">
        <v>2008</v>
      </c>
      <c r="CD12" s="208">
        <f>+'1B1 Solid Fuels'!$N$15</f>
        <v>170937442.12276214</v>
      </c>
      <c r="CE12" s="208">
        <f>+'1B1 Solid Fuels'!$N$14</f>
        <v>151586033.58056265</v>
      </c>
      <c r="CF12" s="221"/>
      <c r="CG12" s="312">
        <v>2008</v>
      </c>
      <c r="CH12" s="211">
        <f>+'1B2 Oil and Natural Gas'!$N$22</f>
        <v>1138.1657687257532</v>
      </c>
      <c r="CI12" s="221"/>
      <c r="CJ12" s="221"/>
      <c r="CK12" s="312">
        <v>2008</v>
      </c>
      <c r="CL12" s="211">
        <f>+'1B Summary'!$N$22</f>
        <v>24492.232531812802</v>
      </c>
      <c r="CM12" s="211">
        <f>+'1B Summary'!$N$32/CH4GWP</f>
        <v>100.82246300796939</v>
      </c>
      <c r="CN12" s="211">
        <f>+'1B Summary'!$N$12</f>
        <v>26609.504254980158</v>
      </c>
    </row>
    <row r="13" spans="1:92" x14ac:dyDescent="0.25">
      <c r="A13" s="312">
        <v>2009</v>
      </c>
      <c r="B13" s="282">
        <f>+'Energy Summary'!$O$5</f>
        <v>407883.25668274914</v>
      </c>
      <c r="C13" s="282">
        <f>+'Energy Summary'!$O$11</f>
        <v>30195.247899397389</v>
      </c>
      <c r="D13" s="315" t="s">
        <v>643</v>
      </c>
      <c r="E13" s="221"/>
      <c r="F13" s="221"/>
      <c r="G13" s="312">
        <v>2009</v>
      </c>
      <c r="H13" s="282">
        <f>+'Energy Summary'!$O$6</f>
        <v>263672.18436305359</v>
      </c>
      <c r="I13" s="282">
        <f>+'Energy Summary'!$O$7</f>
        <v>40135.490951971071</v>
      </c>
      <c r="J13" s="282">
        <f>+'Energy Summary'!$O$8</f>
        <v>61515.402827052982</v>
      </c>
      <c r="K13" s="282">
        <f>+'Energy Summary'!$O$9</f>
        <v>41483.825697851498</v>
      </c>
      <c r="L13" s="282">
        <f>+'Energy Summary'!$O$10</f>
        <v>1076.35284282</v>
      </c>
      <c r="M13" s="221"/>
      <c r="N13" s="312">
        <v>2009</v>
      </c>
      <c r="O13" s="208">
        <f>+SUM('1A1 Energy Industries'!$O$15:$O$18)</f>
        <v>2335100.8678471609</v>
      </c>
      <c r="P13" s="208">
        <f>+SUM('1A1 Energy Industries'!$O$75:$O$78)</f>
        <v>224578.77662194701</v>
      </c>
      <c r="Q13" s="211">
        <f>+SUM('1A1 Energy Industries'!$O$90:$O$93)</f>
        <v>2.3531455905414838</v>
      </c>
      <c r="R13" s="211">
        <f>+SUM('1A1 Energy Industries'!$O$105:$O$108)</f>
        <v>3.4945311765582958</v>
      </c>
      <c r="S13" s="208">
        <f t="shared" si="0"/>
        <v>225711.49734408144</v>
      </c>
      <c r="T13" s="221"/>
      <c r="U13" s="312">
        <v>2009</v>
      </c>
      <c r="V13" s="208">
        <f>+'1A1 Energy Industries'!$O$79</f>
        <v>4249.3836000000001</v>
      </c>
      <c r="W13" s="212">
        <f>+'1A1 Energy Industries'!$O$94</f>
        <v>4.4149440000000005E-2</v>
      </c>
      <c r="X13" s="212">
        <f>+'1A1 Energy Industries'!$O$109</f>
        <v>6.6224160000000004E-2</v>
      </c>
      <c r="Y13" s="208">
        <f t="shared" si="1"/>
        <v>4270.8402278399999</v>
      </c>
      <c r="Z13" s="221"/>
      <c r="AA13" s="221"/>
      <c r="AB13" s="312">
        <v>2009</v>
      </c>
      <c r="AC13" s="208">
        <f>+SUM('1A1 Energy Industries'!$O$81:$O$83)</f>
        <v>3796.4489718000004</v>
      </c>
      <c r="AD13" s="212">
        <f>+SUM('1A1 Energy Industries'!$O$96:$O$98)</f>
        <v>8.9931043560000007E-2</v>
      </c>
      <c r="AE13" s="212">
        <f>+SUM('1A1 Energy Industries'!$O$111:$O$113)</f>
        <v>1.4004255611999999E-2</v>
      </c>
      <c r="AF13" s="208">
        <f t="shared" si="2"/>
        <v>3802.6788429544804</v>
      </c>
      <c r="AG13" s="221"/>
      <c r="AH13" s="312">
        <v>2009</v>
      </c>
      <c r="AI13" s="208">
        <f>+SUM('1A1 Energy Industries'!$O$85:$O$86)</f>
        <v>29766.867293425497</v>
      </c>
      <c r="AJ13" s="212">
        <f>+'1A1 Energy Industries'!$O$101</f>
        <v>0.49444478297570665</v>
      </c>
      <c r="AK13" s="212">
        <f>+'1A1 Energy Industries'!$O$116</f>
        <v>0.35457198164396186</v>
      </c>
      <c r="AL13" s="208">
        <f t="shared" si="3"/>
        <v>29887.167948177615</v>
      </c>
      <c r="AM13" s="221"/>
      <c r="AN13" s="312">
        <v>2009</v>
      </c>
      <c r="AO13" s="208">
        <f t="shared" si="5"/>
        <v>2335100.8678471609</v>
      </c>
      <c r="AP13" s="208">
        <f>+'1A1 Energy Industries'!$O$19</f>
        <v>44149.440000000002</v>
      </c>
      <c r="AQ13" s="208">
        <f>+SUM('1A1 Energy Industries'!$O$21:$O$23)</f>
        <v>56523.368520000004</v>
      </c>
      <c r="AR13" s="221"/>
      <c r="AS13" s="312">
        <v>2009</v>
      </c>
      <c r="AT13" s="208">
        <f>+'1A2 Manufacturing Construction'!$O$61</f>
        <v>39951.885072950361</v>
      </c>
      <c r="AU13" s="212">
        <f>+'1A2 Manufacturing Construction'!$O$71</f>
        <v>0.49315113642115838</v>
      </c>
      <c r="AV13" s="212">
        <f>+'1A2 Manufacturing Construction'!$O$82</f>
        <v>0.55887001663183167</v>
      </c>
      <c r="AW13" s="208">
        <f t="shared" si="4"/>
        <v>40135.490951971071</v>
      </c>
      <c r="AX13" s="221"/>
      <c r="AY13" s="312">
        <v>2009</v>
      </c>
      <c r="AZ13" s="208">
        <f>+'1A Summary'!$O$24</f>
        <v>3462.7666814099998</v>
      </c>
      <c r="BA13" s="208">
        <f>+'1A Summary'!$O$25</f>
        <v>55953.123261042965</v>
      </c>
      <c r="BB13" s="208">
        <f>+'1A Summary'!$O$26</f>
        <v>634.36951260000001</v>
      </c>
      <c r="BC13" s="208">
        <f>+'1A Summary'!$O$27</f>
        <v>1465.143372</v>
      </c>
      <c r="BD13" s="208">
        <f t="shared" si="6"/>
        <v>61515.402827052967</v>
      </c>
      <c r="BE13" s="221"/>
      <c r="BF13" s="312">
        <v>2009</v>
      </c>
      <c r="BG13" s="208">
        <f>+'Energy Summary'!$O$21</f>
        <v>2422.6845499999999</v>
      </c>
      <c r="BH13" s="212">
        <f>+'Energy Summary'!$O$22/CH4GWP</f>
        <v>0.10165109999999998</v>
      </c>
      <c r="BI13" s="212">
        <f>+'Energy Summary'!$O$23/N2OGWP</f>
        <v>2.0330219999999996E-2</v>
      </c>
      <c r="BJ13" s="208">
        <f>+'Energy Summary'!$O$24</f>
        <v>9091.3893275817045</v>
      </c>
      <c r="BK13" s="212">
        <f>+'Energy Summary'!$O$25/CH4GWP</f>
        <v>0.77188366987272128</v>
      </c>
      <c r="BL13" s="212">
        <f>+'Energy Summary'!$O$26/N2OGWP</f>
        <v>0.27058866987272129</v>
      </c>
      <c r="BM13" s="221"/>
      <c r="BN13" s="312">
        <v>2009</v>
      </c>
      <c r="BO13" s="211">
        <f>+'1A Summary'!$O$30</f>
        <v>15994.391977999376</v>
      </c>
      <c r="BP13" s="211">
        <f>+'1A Summary'!$O$31</f>
        <v>22424.394144332837</v>
      </c>
      <c r="BQ13" s="211">
        <f>+'1A Summary'!$O$32</f>
        <v>3065.0395755192794</v>
      </c>
      <c r="BR13" s="221"/>
      <c r="BS13" s="312">
        <v>2009</v>
      </c>
      <c r="BT13" s="211">
        <f>+'1B Summary'!$O$5</f>
        <v>2038.9495268080559</v>
      </c>
      <c r="BU13" s="211">
        <f>+'1B Summary'!$O$9</f>
        <v>1243.3813478964332</v>
      </c>
      <c r="BV13" s="211">
        <f>+'1B Summary'!$O$12</f>
        <v>26912.917024692899</v>
      </c>
      <c r="BW13" s="221"/>
      <c r="BX13" s="312">
        <v>2009</v>
      </c>
      <c r="BY13" s="211">
        <f>+'1B Summary'!$O$15</f>
        <v>26.362458892455241</v>
      </c>
      <c r="BZ13" s="211">
        <f>+SUM('1B1 Solid Fuels'!$O$32:$O$33)</f>
        <v>95.837479424552413</v>
      </c>
      <c r="CA13" s="211">
        <f>+'1B Summary'!$O$5</f>
        <v>2038.9495268080559</v>
      </c>
      <c r="CB13" s="221"/>
      <c r="CC13" s="312">
        <v>2009</v>
      </c>
      <c r="CD13" s="208">
        <f>+'1B1 Solid Fuels'!$O$15</f>
        <v>169791125.31969309</v>
      </c>
      <c r="CE13" s="208">
        <f>+'1B1 Solid Fuels'!$O$14</f>
        <v>150569488.49104857</v>
      </c>
      <c r="CF13" s="221"/>
      <c r="CG13" s="312">
        <v>2009</v>
      </c>
      <c r="CH13" s="211">
        <f>+'1B2 Oil and Natural Gas'!$O$22</f>
        <v>1243.3813478964332</v>
      </c>
      <c r="CI13" s="221"/>
      <c r="CJ13" s="221"/>
      <c r="CK13" s="312">
        <v>2009</v>
      </c>
      <c r="CL13" s="211">
        <f>+'1B Summary'!$O$22</f>
        <v>24806.455458811484</v>
      </c>
      <c r="CM13" s="211">
        <f>+'1B Summary'!$O$32/CH4GWP</f>
        <v>100.30769361340076</v>
      </c>
      <c r="CN13" s="211">
        <f>+'1B Summary'!$O$12</f>
        <v>26912.917024692899</v>
      </c>
    </row>
    <row r="14" spans="1:92" x14ac:dyDescent="0.25">
      <c r="A14" s="312">
        <v>2010</v>
      </c>
      <c r="B14" s="282">
        <f>+'Energy Summary'!$P$5</f>
        <v>421893.75324433995</v>
      </c>
      <c r="C14" s="282">
        <f>+'Energy Summary'!$P$11</f>
        <v>29740.237829025613</v>
      </c>
      <c r="D14" s="315" t="s">
        <v>643</v>
      </c>
      <c r="E14" s="221"/>
      <c r="F14" s="221"/>
      <c r="G14" s="312">
        <v>2010</v>
      </c>
      <c r="H14" s="282">
        <f>+'Energy Summary'!$P$6</f>
        <v>269930.7422605938</v>
      </c>
      <c r="I14" s="282">
        <f>+'Energy Summary'!$P$7</f>
        <v>41124.460727425416</v>
      </c>
      <c r="J14" s="282">
        <f>+'Energy Summary'!$P$8</f>
        <v>64459.51923490459</v>
      </c>
      <c r="K14" s="282">
        <f>+'Energy Summary'!$P$9</f>
        <v>45240.062416941088</v>
      </c>
      <c r="L14" s="282">
        <f>+'Energy Summary'!$P$10</f>
        <v>1138.9686044749767</v>
      </c>
      <c r="M14" s="221"/>
      <c r="N14" s="312">
        <v>2010</v>
      </c>
      <c r="O14" s="208">
        <f>+SUM('1A1 Energy Industries'!$P$15:$P$18)</f>
        <v>2406935.6429529176</v>
      </c>
      <c r="P14" s="208">
        <f>+SUM('1A1 Energy Industries'!$P$75:$P$78)</f>
        <v>231404.98395945862</v>
      </c>
      <c r="Q14" s="211">
        <f>+SUM('1A1 Energy Industries'!$P$90:$P$93)</f>
        <v>2.4328442554587522</v>
      </c>
      <c r="R14" s="211">
        <f>+SUM('1A1 Energy Industries'!$P$105:$P$108)</f>
        <v>3.5987445888017504</v>
      </c>
      <c r="S14" s="208">
        <f t="shared" si="0"/>
        <v>232571.68451135181</v>
      </c>
      <c r="T14" s="221"/>
      <c r="U14" s="312">
        <v>2010</v>
      </c>
      <c r="V14" s="208">
        <f>+'1A1 Energy Industries'!$P$79</f>
        <v>4251.4987735191644</v>
      </c>
      <c r="W14" s="212">
        <f>+'1A1 Energy Industries'!$P$94</f>
        <v>4.4171415828770537E-2</v>
      </c>
      <c r="X14" s="212">
        <f>+'1A1 Energy Industries'!$P$109</f>
        <v>6.6257123743155802E-2</v>
      </c>
      <c r="Y14" s="208">
        <f t="shared" si="1"/>
        <v>4272.9660816119467</v>
      </c>
      <c r="Z14" s="221"/>
      <c r="AA14" s="221"/>
      <c r="AB14" s="312">
        <v>2010</v>
      </c>
      <c r="AC14" s="208">
        <f>+SUM('1A1 Energy Industries'!$P$81:$P$83)</f>
        <v>3545.5820628000001</v>
      </c>
      <c r="AD14" s="212">
        <f>+SUM('1A1 Energy Industries'!$P$96:$P$98)</f>
        <v>8.3229693660000006E-2</v>
      </c>
      <c r="AE14" s="212">
        <f>+SUM('1A1 Energy Industries'!$P$111:$P$113)</f>
        <v>1.2929477382000001E-2</v>
      </c>
      <c r="AF14" s="208">
        <f t="shared" si="2"/>
        <v>3551.3380243552801</v>
      </c>
      <c r="AG14" s="221"/>
      <c r="AH14" s="312">
        <v>2010</v>
      </c>
      <c r="AI14" s="208">
        <f>+SUM('1A1 Energy Industries'!$P$85:$P$86)</f>
        <v>29415.164504170079</v>
      </c>
      <c r="AJ14" s="212">
        <f>+'1A1 Energy Industries'!$P$101</f>
        <v>0.47554189757168963</v>
      </c>
      <c r="AK14" s="212">
        <f>+'1A1 Energy Industries'!$P$116</f>
        <v>0.35355728792168883</v>
      </c>
      <c r="AL14" s="208">
        <f t="shared" si="3"/>
        <v>29534.753643274806</v>
      </c>
      <c r="AM14" s="221"/>
      <c r="AN14" s="312">
        <v>2010</v>
      </c>
      <c r="AO14" s="208">
        <f t="shared" si="5"/>
        <v>2406935.6429529176</v>
      </c>
      <c r="AP14" s="208">
        <f>+'1A1 Energy Industries'!$P$19</f>
        <v>44171.415828770536</v>
      </c>
      <c r="AQ14" s="208">
        <f>+SUM('1A1 Energy Industries'!$P$21:$P$23)</f>
        <v>52519.640220000001</v>
      </c>
      <c r="AR14" s="221"/>
      <c r="AS14" s="312">
        <v>2010</v>
      </c>
      <c r="AT14" s="208">
        <f>+'1A2 Manufacturing Construction'!$P$61</f>
        <v>40936.983508587917</v>
      </c>
      <c r="AU14" s="212">
        <f>+'1A2 Manufacturing Construction'!$P$71</f>
        <v>0.50878899961438284</v>
      </c>
      <c r="AV14" s="212">
        <f>+'1A2 Manufacturing Construction'!$P$82</f>
        <v>0.57029887046968719</v>
      </c>
      <c r="AW14" s="208">
        <f t="shared" si="4"/>
        <v>41124.460727425416</v>
      </c>
      <c r="AX14" s="221"/>
      <c r="AY14" s="312">
        <v>2010</v>
      </c>
      <c r="AZ14" s="208">
        <f>+'1A Summary'!$P$24</f>
        <v>3662.2722124070233</v>
      </c>
      <c r="BA14" s="208">
        <f>+'1A Summary'!$P$25</f>
        <v>58478.532718597569</v>
      </c>
      <c r="BB14" s="208">
        <f>+'1A Summary'!$P$26</f>
        <v>792.01946390000012</v>
      </c>
      <c r="BC14" s="208">
        <f>+'1A Summary'!$P$27</f>
        <v>1526.6948400000001</v>
      </c>
      <c r="BD14" s="208">
        <f t="shared" si="6"/>
        <v>64459.519234904583</v>
      </c>
      <c r="BE14" s="221"/>
      <c r="BF14" s="312">
        <v>2010</v>
      </c>
      <c r="BG14" s="208">
        <f>+'Energy Summary'!$P$21</f>
        <v>2563.6181999999999</v>
      </c>
      <c r="BH14" s="212">
        <f>+'Energy Summary'!$P$22/CH4GWP</f>
        <v>0.10756440000000002</v>
      </c>
      <c r="BI14" s="212">
        <f>+'Energy Summary'!$P$23/N2OGWP</f>
        <v>2.1512880000000002E-2</v>
      </c>
      <c r="BJ14" s="208">
        <f>+'Energy Summary'!$P$24</f>
        <v>9149.423542665063</v>
      </c>
      <c r="BK14" s="212">
        <f>+'Energy Summary'!$P$25/CH4GWP</f>
        <v>0.77494102856131908</v>
      </c>
      <c r="BL14" s="212">
        <f>+'Energy Summary'!$P$26/N2OGWP</f>
        <v>0.27364102856131911</v>
      </c>
      <c r="BM14" s="221"/>
      <c r="BN14" s="312">
        <v>2010</v>
      </c>
      <c r="BO14" s="211">
        <f>+'1A Summary'!$P$30</f>
        <v>17139.21609024403</v>
      </c>
      <c r="BP14" s="211">
        <f>+'1A Summary'!$P$31</f>
        <v>24792.868316099051</v>
      </c>
      <c r="BQ14" s="211">
        <f>+'1A Summary'!$P$32</f>
        <v>3307.9780105980012</v>
      </c>
      <c r="BR14" s="221"/>
      <c r="BS14" s="312">
        <v>2010</v>
      </c>
      <c r="BT14" s="211">
        <f>+'1B Summary'!$P$5</f>
        <v>2071.5047439436057</v>
      </c>
      <c r="BU14" s="211">
        <f>+'1B Summary'!$P$9</f>
        <v>964.24718415822065</v>
      </c>
      <c r="BV14" s="211">
        <f>+'1B Summary'!$P$12</f>
        <v>26704.485900923788</v>
      </c>
      <c r="BW14" s="221"/>
      <c r="BX14" s="312">
        <v>2010</v>
      </c>
      <c r="BY14" s="211">
        <f>+'1B Summary'!$P$15</f>
        <v>26.783379352813292</v>
      </c>
      <c r="BZ14" s="211">
        <f>+SUM('1B1 Solid Fuels'!$P$32:$P$33)</f>
        <v>97.367684028132985</v>
      </c>
      <c r="CA14" s="211">
        <f>+'1B Summary'!$P$5</f>
        <v>2071.5047439436057</v>
      </c>
      <c r="CB14" s="221"/>
      <c r="CC14" s="312">
        <v>2010</v>
      </c>
      <c r="CD14" s="208">
        <f>+'1B1 Solid Fuels'!$P$15</f>
        <v>172502122.76214835</v>
      </c>
      <c r="CE14" s="208">
        <f>+'1B1 Solid Fuels'!$P$14</f>
        <v>152973580.56265983</v>
      </c>
      <c r="CF14" s="221"/>
      <c r="CG14" s="312">
        <v>2010</v>
      </c>
      <c r="CH14" s="211">
        <f>+'1B2 Oil and Natural Gas'!$P$22</f>
        <v>964.24718415822065</v>
      </c>
      <c r="CI14" s="221"/>
      <c r="CJ14" s="221"/>
      <c r="CK14" s="312">
        <v>2010</v>
      </c>
      <c r="CL14" s="211">
        <f>+'1B Summary'!$P$22</f>
        <v>24624.446614890447</v>
      </c>
      <c r="CM14" s="211">
        <f>+'1B Summary'!$P$32/CH4GWP</f>
        <v>99.0494898111114</v>
      </c>
      <c r="CN14" s="211">
        <f>+'1B Summary'!$P$12</f>
        <v>26704.485900923788</v>
      </c>
    </row>
    <row r="15" spans="1:92" x14ac:dyDescent="0.25">
      <c r="A15" s="312">
        <v>2011</v>
      </c>
      <c r="B15" s="282">
        <f>+'Energy Summary'!$Q$5</f>
        <v>404573.78762527427</v>
      </c>
      <c r="C15" s="282">
        <f>+'Energy Summary'!$Q$11</f>
        <v>28641.20535557696</v>
      </c>
      <c r="D15" s="315" t="s">
        <v>643</v>
      </c>
      <c r="E15" s="221"/>
      <c r="F15" s="221"/>
      <c r="G15" s="312">
        <v>2011</v>
      </c>
      <c r="H15" s="282">
        <f>+'Energy Summary'!$Q$6</f>
        <v>267890.19813734054</v>
      </c>
      <c r="I15" s="282">
        <f>+'Energy Summary'!$Q$7</f>
        <v>28417.210021410519</v>
      </c>
      <c r="J15" s="282">
        <f>+'Energy Summary'!$Q$8</f>
        <v>67472.663876370774</v>
      </c>
      <c r="K15" s="282">
        <f>+'Energy Summary'!$Q$9</f>
        <v>39655.519498336405</v>
      </c>
      <c r="L15" s="282">
        <f>+'Energy Summary'!$Q$10</f>
        <v>1138.196091816</v>
      </c>
      <c r="M15" s="221"/>
      <c r="N15" s="312">
        <v>2011</v>
      </c>
      <c r="O15" s="208">
        <f>+SUM('1A1 Energy Industries'!$Q$15:$Q$18)</f>
        <v>2426965.1468505738</v>
      </c>
      <c r="P15" s="208">
        <f>+SUM('1A1 Energy Industries'!$Q$75:$Q$78)</f>
        <v>233189.12450894417</v>
      </c>
      <c r="Q15" s="211">
        <f>+SUM('1A1 Energy Industries'!$Q$90:$Q$93)</f>
        <v>2.4658488564818088</v>
      </c>
      <c r="R15" s="211">
        <f>+SUM('1A1 Energy Industries'!$Q$105:$Q$108)</f>
        <v>3.622950050941804</v>
      </c>
      <c r="S15" s="208">
        <f t="shared" si="0"/>
        <v>234364.02185072226</v>
      </c>
      <c r="T15" s="221"/>
      <c r="U15" s="312">
        <v>2011</v>
      </c>
      <c r="V15" s="208">
        <f>+'1A1 Energy Industries'!$Q$79</f>
        <v>882.03114999999991</v>
      </c>
      <c r="W15" s="212">
        <f>+'1A1 Energy Industries'!$Q$94</f>
        <v>9.1639599999999988E-3</v>
      </c>
      <c r="X15" s="212">
        <f>+'1A1 Energy Industries'!$Q$109</f>
        <v>1.3745939999999998E-2</v>
      </c>
      <c r="Y15" s="208">
        <f t="shared" si="1"/>
        <v>886.48483455999997</v>
      </c>
      <c r="Z15" s="221"/>
      <c r="AA15" s="221"/>
      <c r="AB15" s="312">
        <v>2011</v>
      </c>
      <c r="AC15" s="208">
        <f>+SUM('1A1 Energy Industries'!$Q$81:$Q$83)</f>
        <v>3336.2548320000001</v>
      </c>
      <c r="AD15" s="212">
        <f>+SUM('1A1 Energy Industries'!$Q$96:$Q$98)</f>
        <v>7.6446855000000008E-2</v>
      </c>
      <c r="AE15" s="212">
        <f>+SUM('1A1 Energy Industries'!$Q$111:$Q$113)</f>
        <v>1.1576485500000001E-2</v>
      </c>
      <c r="AF15" s="208">
        <f t="shared" si="2"/>
        <v>3341.4489264600002</v>
      </c>
      <c r="AG15" s="221"/>
      <c r="AH15" s="312">
        <v>2011</v>
      </c>
      <c r="AI15" s="208">
        <f>+SUM('1A1 Energy Industries'!$Q$85:$Q$86)</f>
        <v>29178.892894316097</v>
      </c>
      <c r="AJ15" s="212">
        <f>+'1A1 Energy Industries'!$Q$101</f>
        <v>0.46423267182228789</v>
      </c>
      <c r="AK15" s="212">
        <f>+'1A1 Energy Industries'!$Q$116</f>
        <v>0.35355079088370139</v>
      </c>
      <c r="AL15" s="208">
        <f t="shared" si="3"/>
        <v>29298.242525598311</v>
      </c>
      <c r="AM15" s="221"/>
      <c r="AN15" s="312">
        <v>2011</v>
      </c>
      <c r="AO15" s="208">
        <f t="shared" si="5"/>
        <v>2426965.1468505738</v>
      </c>
      <c r="AP15" s="208">
        <f>+'1A1 Energy Industries'!$Q$19</f>
        <v>9163.9599999999991</v>
      </c>
      <c r="AQ15" s="208">
        <f>+SUM('1A1 Energy Industries'!$Q$21:$Q$23)</f>
        <v>50234.855000000003</v>
      </c>
      <c r="AR15" s="221"/>
      <c r="AS15" s="312">
        <v>2011</v>
      </c>
      <c r="AT15" s="208">
        <f>+'1A2 Manufacturing Construction'!$Q$61</f>
        <v>28289.698180192001</v>
      </c>
      <c r="AU15" s="212">
        <f>+'1A2 Manufacturing Construction'!$Q$71</f>
        <v>0.37127261699999997</v>
      </c>
      <c r="AV15" s="212">
        <f>+'1A2 Manufacturing Construction'!$Q$82</f>
        <v>0.38617779439199995</v>
      </c>
      <c r="AW15" s="208">
        <f t="shared" si="4"/>
        <v>28417.210021410519</v>
      </c>
      <c r="AX15" s="221"/>
      <c r="AY15" s="312">
        <v>2011</v>
      </c>
      <c r="AZ15" s="208">
        <f>+'1A Summary'!$Q$24</f>
        <v>3554.1671050425075</v>
      </c>
      <c r="BA15" s="208">
        <f>+'1A Summary'!$Q$25</f>
        <v>61673.963332078274</v>
      </c>
      <c r="BB15" s="208">
        <f>+'1A Summary'!$Q$26</f>
        <v>603.70704324999986</v>
      </c>
      <c r="BC15" s="208">
        <f>+'1A Summary'!$Q$27</f>
        <v>1640.8263959999997</v>
      </c>
      <c r="BD15" s="208">
        <f t="shared" si="6"/>
        <v>67472.663876370789</v>
      </c>
      <c r="BE15" s="221"/>
      <c r="BF15" s="312">
        <v>2011</v>
      </c>
      <c r="BG15" s="208">
        <f>+'Energy Summary'!$Q$21</f>
        <v>2481.8247337337198</v>
      </c>
      <c r="BH15" s="212">
        <f>+'Energy Summary'!$Q$22/CH4GWP</f>
        <v>0.10413250631050573</v>
      </c>
      <c r="BI15" s="212">
        <f>+'Energy Summary'!$Q$23/N2OGWP</f>
        <v>2.0826501262101144E-2</v>
      </c>
      <c r="BJ15" s="208">
        <f>+'Energy Summary'!$Q$24</f>
        <v>9255.1347691601313</v>
      </c>
      <c r="BK15" s="212">
        <f>+'Energy Summary'!$Q$25/CH4GWP</f>
        <v>0.78050770364000699</v>
      </c>
      <c r="BL15" s="212">
        <f>+'Energy Summary'!$Q$26/N2OGWP</f>
        <v>0.27920270364000699</v>
      </c>
      <c r="BM15" s="221"/>
      <c r="BN15" s="312">
        <v>2011</v>
      </c>
      <c r="BO15" s="211">
        <f>+'1A Summary'!$Q$30</f>
        <v>15598.213331580599</v>
      </c>
      <c r="BP15" s="211">
        <f>+'1A Summary'!$Q$31</f>
        <v>20627.542569400808</v>
      </c>
      <c r="BQ15" s="211">
        <f>+'1A Summary'!$Q$32</f>
        <v>3429.763597355</v>
      </c>
      <c r="BR15" s="221"/>
      <c r="BS15" s="312">
        <v>2011</v>
      </c>
      <c r="BT15" s="211">
        <f>+'1B Summary'!$Q$5</f>
        <v>1535.6157390000001</v>
      </c>
      <c r="BU15" s="211">
        <f>+'1B Summary'!$Q$9</f>
        <v>785.76407572578159</v>
      </c>
      <c r="BV15" s="211">
        <f>+'1B Summary'!$Q$12</f>
        <v>26319.825540851176</v>
      </c>
      <c r="BW15" s="221"/>
      <c r="BX15" s="312">
        <v>2011</v>
      </c>
      <c r="BY15" s="211">
        <f>+'1B Summary'!$Q$15</f>
        <v>19.854638999999999</v>
      </c>
      <c r="BZ15" s="211">
        <f>+SUM('1B1 Solid Fuels'!$Q$32:$Q$33)</f>
        <v>72.179100000000005</v>
      </c>
      <c r="CA15" s="211">
        <f>+'1B Summary'!$Q$5</f>
        <v>1535.6157390000001</v>
      </c>
      <c r="CB15" s="221"/>
      <c r="CC15" s="312">
        <v>2011</v>
      </c>
      <c r="CD15" s="208">
        <f>+'1B1 Solid Fuels'!$Q$15</f>
        <v>201600000</v>
      </c>
      <c r="CE15" s="208">
        <f>+'1B1 Solid Fuels'!$Q$14</f>
        <v>113400000</v>
      </c>
      <c r="CF15" s="221"/>
      <c r="CG15" s="312">
        <v>2011</v>
      </c>
      <c r="CH15" s="211">
        <f>+'1B2 Oil and Natural Gas'!$Q$22</f>
        <v>785.76407572578159</v>
      </c>
      <c r="CI15" s="221"/>
      <c r="CJ15" s="221"/>
      <c r="CK15" s="312">
        <v>2011</v>
      </c>
      <c r="CL15" s="211">
        <f>+'1B Summary'!$Q$22</f>
        <v>24242.936645637536</v>
      </c>
      <c r="CM15" s="211">
        <f>+'1B Summary'!$Q$32/CH4GWP</f>
        <v>98.899471200649629</v>
      </c>
      <c r="CN15" s="211">
        <f>+'1B Summary'!$Q$12</f>
        <v>26319.825540851176</v>
      </c>
    </row>
    <row r="16" spans="1:92" x14ac:dyDescent="0.25">
      <c r="A16" s="312">
        <v>2012</v>
      </c>
      <c r="B16" s="282">
        <f>+'Energy Summary'!$R$5</f>
        <v>419860.0145466745</v>
      </c>
      <c r="C16" s="282">
        <f>+'Energy Summary'!$R$11</f>
        <v>29549.239735179704</v>
      </c>
      <c r="D16" s="315" t="s">
        <v>643</v>
      </c>
      <c r="E16" s="221"/>
      <c r="F16" s="221"/>
      <c r="G16" s="312">
        <v>2012</v>
      </c>
      <c r="H16" s="282">
        <f>+'Energy Summary'!$R$6</f>
        <v>279356.38298454363</v>
      </c>
      <c r="I16" s="282">
        <f>+'Energy Summary'!$R$7</f>
        <v>29217.017662341645</v>
      </c>
      <c r="J16" s="282">
        <f>+'Energy Summary'!$R$8</f>
        <v>69490.147983086732</v>
      </c>
      <c r="K16" s="282">
        <f>+'Energy Summary'!$R$9</f>
        <v>40681.960439854498</v>
      </c>
      <c r="L16" s="282">
        <f>+'Energy Summary'!$R$10</f>
        <v>1114.5054768480002</v>
      </c>
      <c r="M16" s="221"/>
      <c r="N16" s="312">
        <v>2012</v>
      </c>
      <c r="O16" s="208">
        <f>+SUM('1A1 Energy Industries'!$R$15:$R$18)</f>
        <v>2537364.6964400499</v>
      </c>
      <c r="P16" s="208">
        <f>+SUM('1A1 Energy Industries'!$R$75:$R$78)</f>
        <v>243497.41882743008</v>
      </c>
      <c r="Q16" s="211">
        <f>+SUM('1A1 Energy Industries'!$R$90:$R$93)</f>
        <v>2.6049312349201492</v>
      </c>
      <c r="R16" s="211">
        <f>+SUM('1A1 Energy Industries'!$R$105:$R$108)</f>
        <v>3.7756421023440296</v>
      </c>
      <c r="S16" s="208">
        <f t="shared" si="0"/>
        <v>244722.57143509004</v>
      </c>
      <c r="T16" s="221"/>
      <c r="U16" s="312">
        <v>2012</v>
      </c>
      <c r="V16" s="208">
        <f>+'1A1 Energy Industries'!$R$79</f>
        <v>1184.3158249999999</v>
      </c>
      <c r="W16" s="212">
        <f>+'1A1 Energy Industries'!$R$94</f>
        <v>1.2304580000000001E-2</v>
      </c>
      <c r="X16" s="212">
        <f>+'1A1 Energy Industries'!$R$109</f>
        <v>1.845687E-2</v>
      </c>
      <c r="Y16" s="208">
        <f t="shared" si="1"/>
        <v>1190.29585088</v>
      </c>
      <c r="Z16" s="221"/>
      <c r="AA16" s="221"/>
      <c r="AB16" s="312">
        <v>2012</v>
      </c>
      <c r="AC16" s="208">
        <f>+SUM('1A1 Energy Industries'!$R$81:$R$83)</f>
        <v>3379.0117020000002</v>
      </c>
      <c r="AD16" s="212">
        <f>+SUM('1A1 Energy Industries'!$R$96:$R$98)</f>
        <v>7.7036346899999997E-2</v>
      </c>
      <c r="AE16" s="212">
        <f>+SUM('1A1 Energy Industries'!$R$111:$R$113)</f>
        <v>1.1601686129999999E-2</v>
      </c>
      <c r="AF16" s="208">
        <f t="shared" si="2"/>
        <v>3384.2259879851999</v>
      </c>
      <c r="AG16" s="221"/>
      <c r="AH16" s="312">
        <v>2012</v>
      </c>
      <c r="AI16" s="208">
        <f>+SUM('1A1 Energy Industries'!$R$85:$R$86)</f>
        <v>29903.314719931259</v>
      </c>
      <c r="AJ16" s="212">
        <f>+'1A1 Energy Industries'!$R$101</f>
        <v>0.36583309072464798</v>
      </c>
      <c r="AK16" s="212">
        <f>+'1A1 Energy Industries'!$R$116</f>
        <v>0.47836288952231321</v>
      </c>
      <c r="AL16" s="208">
        <f t="shared" si="3"/>
        <v>30059.289710588393</v>
      </c>
      <c r="AM16" s="221"/>
      <c r="AN16" s="312">
        <v>2012</v>
      </c>
      <c r="AO16" s="208">
        <f t="shared" si="5"/>
        <v>2537364.6964400499</v>
      </c>
      <c r="AP16" s="208">
        <f>+'1A1 Energy Industries'!$R$19</f>
        <v>12304.58</v>
      </c>
      <c r="AQ16" s="208">
        <f>+SUM('1A1 Energy Industries'!$R$21:$R$23)</f>
        <v>51049.337299999999</v>
      </c>
      <c r="AR16" s="221"/>
      <c r="AS16" s="312">
        <v>2012</v>
      </c>
      <c r="AT16" s="208">
        <f>+'1A2 Manufacturing Construction'!$R$61</f>
        <v>29084.264397346004</v>
      </c>
      <c r="AU16" s="212">
        <f>+'1A2 Manufacturing Construction'!$R$71</f>
        <v>0.38156036616000005</v>
      </c>
      <c r="AV16" s="212">
        <f>+'1A2 Manufacturing Construction'!$R$82</f>
        <v>0.40238870098800006</v>
      </c>
      <c r="AW16" s="208">
        <f t="shared" si="4"/>
        <v>29217.017662341645</v>
      </c>
      <c r="AX16" s="221"/>
      <c r="AY16" s="312">
        <v>2012</v>
      </c>
      <c r="AZ16" s="208">
        <f>+'1A Summary'!$R$24</f>
        <v>3479.1205457373121</v>
      </c>
      <c r="BA16" s="208">
        <f>+'1A Summary'!$R$25</f>
        <v>63876.658451949414</v>
      </c>
      <c r="BB16" s="208">
        <f>+'1A Summary'!$R$26</f>
        <v>514.68384140000001</v>
      </c>
      <c r="BC16" s="208">
        <f>+'1A Summary'!$R$27</f>
        <v>1619.6851440000003</v>
      </c>
      <c r="BD16" s="208">
        <f t="shared" si="6"/>
        <v>69490.147983086717</v>
      </c>
      <c r="BE16" s="221"/>
      <c r="BF16" s="312">
        <v>2012</v>
      </c>
      <c r="BG16" s="208">
        <f>+'Energy Summary'!$R$21</f>
        <v>2413.508276395939</v>
      </c>
      <c r="BH16" s="212">
        <f>+'Energy Summary'!$R$22/CH4GWP</f>
        <v>0.10126608152710233</v>
      </c>
      <c r="BI16" s="212">
        <f>+'Energy Summary'!$R$23/N2OGWP</f>
        <v>2.0253216305420464E-2</v>
      </c>
      <c r="BJ16" s="208">
        <f>+'Energy Summary'!$R$24</f>
        <v>9237.0250581742439</v>
      </c>
      <c r="BK16" s="212">
        <f>+'Energy Summary'!$R$25/CH4GWP</f>
        <v>0.77955748727232876</v>
      </c>
      <c r="BL16" s="212">
        <f>+'Energy Summary'!$R$26/N2OGWP</f>
        <v>0.27824748727232868</v>
      </c>
      <c r="BM16" s="221"/>
      <c r="BN16" s="312">
        <v>2012</v>
      </c>
      <c r="BO16" s="211">
        <f>+'1A Summary'!$R$30</f>
        <v>16214.129856114001</v>
      </c>
      <c r="BP16" s="211">
        <f>+'1A Summary'!$R$31</f>
        <v>21035.92533598041</v>
      </c>
      <c r="BQ16" s="211">
        <f>+'1A Summary'!$R$32</f>
        <v>3431.9052477600803</v>
      </c>
      <c r="BR16" s="221"/>
      <c r="BS16" s="312">
        <v>2012</v>
      </c>
      <c r="BT16" s="211">
        <f>+'1B Summary'!$R$5</f>
        <v>1608.7402980000002</v>
      </c>
      <c r="BU16" s="211">
        <f>+'1B Summary'!$R$9</f>
        <v>641.8246655595708</v>
      </c>
      <c r="BV16" s="211">
        <f>+'1B Summary'!$R$12</f>
        <v>27298.674771620135</v>
      </c>
      <c r="BW16" s="221"/>
      <c r="BX16" s="312">
        <v>2012</v>
      </c>
      <c r="BY16" s="211">
        <f>+'1B Summary'!$R$15</f>
        <v>20.800097999999998</v>
      </c>
      <c r="BZ16" s="211">
        <f>+SUM('1B1 Solid Fuels'!$R$32:$R$33)</f>
        <v>75.616200000000006</v>
      </c>
      <c r="CA16" s="211">
        <f>+'1B Summary'!$R$5</f>
        <v>1608.7402980000002</v>
      </c>
      <c r="CB16" s="221"/>
      <c r="CC16" s="312">
        <v>2012</v>
      </c>
      <c r="CD16" s="208">
        <f>+'1B1 Solid Fuels'!$R$15</f>
        <v>211200000</v>
      </c>
      <c r="CE16" s="208">
        <f>+'1B1 Solid Fuels'!$R$14</f>
        <v>118800000</v>
      </c>
      <c r="CF16" s="221"/>
      <c r="CG16" s="312">
        <v>2012</v>
      </c>
      <c r="CH16" s="211">
        <f>+'1B2 Oil and Natural Gas'!$R$22</f>
        <v>641.8246655595708</v>
      </c>
      <c r="CI16" s="221"/>
      <c r="CJ16" s="221"/>
      <c r="CK16" s="312">
        <v>2012</v>
      </c>
      <c r="CL16" s="211">
        <f>+'1B Summary'!$R$22</f>
        <v>25136.43355820917</v>
      </c>
      <c r="CM16" s="211">
        <f>+'1B Summary'!$R$32/CH4GWP</f>
        <v>102.963867305284</v>
      </c>
      <c r="CN16" s="211">
        <f>+'1B Summary'!$R$12</f>
        <v>27298.674771620135</v>
      </c>
    </row>
    <row r="17" spans="1:92" x14ac:dyDescent="0.25">
      <c r="A17" s="312">
        <v>2013</v>
      </c>
      <c r="B17" s="282">
        <f>+'Energy Summary'!$S$5</f>
        <v>432089.37434227235</v>
      </c>
      <c r="C17" s="282">
        <f>+'Energy Summary'!$S$11</f>
        <v>29976.885459647732</v>
      </c>
      <c r="D17" s="315" t="s">
        <v>643</v>
      </c>
      <c r="E17" s="221"/>
      <c r="F17" s="221"/>
      <c r="G17" s="312">
        <v>2013</v>
      </c>
      <c r="H17" s="282">
        <f>+'Energy Summary'!$S$6</f>
        <v>273022.35618126573</v>
      </c>
      <c r="I17" s="282">
        <f>+'Energy Summary'!$S$7</f>
        <v>38429.559482567201</v>
      </c>
      <c r="J17" s="282">
        <f>+'Energy Summary'!$S$8</f>
        <v>72465.746349742083</v>
      </c>
      <c r="K17" s="282">
        <f>+'Energy Summary'!$S$9</f>
        <v>47020.545626577383</v>
      </c>
      <c r="L17" s="282">
        <f>+'Energy Summary'!$S$10</f>
        <v>1151.1667021199999</v>
      </c>
      <c r="M17" s="221"/>
      <c r="N17" s="312">
        <v>2013</v>
      </c>
      <c r="O17" s="208">
        <f>+SUM('1A1 Energy Industries'!$S$15:$S$18)</f>
        <v>2467914</v>
      </c>
      <c r="P17" s="208">
        <f>+SUM('1A1 Energy Industries'!$S$75:$S$78)</f>
        <v>236528.62880000001</v>
      </c>
      <c r="Q17" s="211">
        <f>+SUM('1A1 Energy Industries'!$S$90:$S$93)</f>
        <v>2.5621859999999996</v>
      </c>
      <c r="R17" s="211">
        <f>+SUM('1A1 Energy Industries'!$S$105:$S$108)</f>
        <v>3.6594485999999997</v>
      </c>
      <c r="S17" s="208">
        <f t="shared" si="0"/>
        <v>237716.86377200001</v>
      </c>
      <c r="T17" s="221"/>
      <c r="U17" s="312">
        <v>2013</v>
      </c>
      <c r="V17" s="208">
        <f>+'1A1 Energy Industries'!$S$79</f>
        <v>1136.3678530810409</v>
      </c>
      <c r="W17" s="212">
        <f>+'1A1 Energy Industries'!$S$94</f>
        <v>1.1806419252790034E-2</v>
      </c>
      <c r="X17" s="212">
        <f>+'1A1 Energy Industries'!$S$109</f>
        <v>1.7709628879185053E-2</v>
      </c>
      <c r="Y17" s="208">
        <f t="shared" si="1"/>
        <v>1142.1057728378969</v>
      </c>
      <c r="Z17" s="221"/>
      <c r="AA17" s="221"/>
      <c r="AB17" s="312">
        <v>2013</v>
      </c>
      <c r="AC17" s="208">
        <f>+SUM('1A1 Energy Industries'!$S$81:$S$83)</f>
        <v>3447.5040570000001</v>
      </c>
      <c r="AD17" s="212">
        <f>+SUM('1A1 Energy Industries'!$S$96:$S$98)</f>
        <v>7.8395921999999993E-2</v>
      </c>
      <c r="AE17" s="212">
        <f>+SUM('1A1 Energy Industries'!$S$111:$S$113)</f>
        <v>1.1815514399999999E-2</v>
      </c>
      <c r="AF17" s="208">
        <f t="shared" si="2"/>
        <v>3452.813180826</v>
      </c>
      <c r="AG17" s="221"/>
      <c r="AH17" s="312">
        <v>2013</v>
      </c>
      <c r="AI17" s="208">
        <f>+SUM('1A1 Energy Industries'!$S$85:$S$86)</f>
        <v>30555.444290151594</v>
      </c>
      <c r="AJ17" s="212">
        <f>+'1A1 Energy Industries'!$S$101</f>
        <v>0.36862021952674601</v>
      </c>
      <c r="AK17" s="212">
        <f>+'1A1 Energy Industries'!$S$116</f>
        <v>0.4754456156132697</v>
      </c>
      <c r="AL17" s="208">
        <f t="shared" si="3"/>
        <v>30710.573455601771</v>
      </c>
      <c r="AM17" s="221"/>
      <c r="AN17" s="312">
        <v>2013</v>
      </c>
      <c r="AO17" s="208">
        <f t="shared" si="5"/>
        <v>2467914</v>
      </c>
      <c r="AP17" s="208">
        <f>+'1A1 Energy Industries'!$S$19</f>
        <v>11806.419252790034</v>
      </c>
      <c r="AQ17" s="208">
        <f>+SUM('1A1 Energy Industries'!$S$21:$S$23)</f>
        <v>51889.773999999998</v>
      </c>
      <c r="AR17" s="221"/>
      <c r="AS17" s="312">
        <v>2013</v>
      </c>
      <c r="AT17" s="208">
        <f>+'1A2 Manufacturing Construction'!$S$61</f>
        <v>38254.640028540001</v>
      </c>
      <c r="AU17" s="212">
        <f>+'1A2 Manufacturing Construction'!$S$71</f>
        <v>0.48490741900000001</v>
      </c>
      <c r="AV17" s="212">
        <f>+'1A2 Manufacturing Construction'!$S$82</f>
        <v>0.53140773621999993</v>
      </c>
      <c r="AW17" s="208">
        <f t="shared" si="4"/>
        <v>38429.559482567201</v>
      </c>
      <c r="AX17" s="221"/>
      <c r="AY17" s="312">
        <v>2013</v>
      </c>
      <c r="AZ17" s="208">
        <f>+'1A Summary'!$S$24</f>
        <v>3990.2917982284002</v>
      </c>
      <c r="BA17" s="208">
        <f>+'1A Summary'!$S$25</f>
        <v>66426.868136180856</v>
      </c>
      <c r="BB17" s="208">
        <f>+'1A Summary'!$S$26</f>
        <v>546.59017453283093</v>
      </c>
      <c r="BC17" s="208">
        <f>+'1A Summary'!$S$27</f>
        <v>1501.9962408000001</v>
      </c>
      <c r="BD17" s="208">
        <f t="shared" si="6"/>
        <v>72465.746349742083</v>
      </c>
      <c r="BE17" s="221"/>
      <c r="BF17" s="312">
        <v>2013</v>
      </c>
      <c r="BG17" s="208">
        <f>+'Energy Summary'!$S$21</f>
        <v>2348.8922600000001</v>
      </c>
      <c r="BH17" s="212">
        <f>+'Energy Summary'!$S$22/CH4GWP</f>
        <v>9.8554920000000004E-2</v>
      </c>
      <c r="BI17" s="212">
        <f>+'Energy Summary'!$S$23/N2OGWP</f>
        <v>1.9710984000000001E-2</v>
      </c>
      <c r="BJ17" s="208">
        <f>+'Energy Summary'!$S$24</f>
        <v>9139.0237500000003</v>
      </c>
      <c r="BK17" s="212">
        <f>+'Energy Summary'!$S$25/CH4GWP</f>
        <v>0.77440244999999996</v>
      </c>
      <c r="BL17" s="212">
        <f>+'Energy Summary'!$S$26/N2OGWP</f>
        <v>0.27308745000000001</v>
      </c>
      <c r="BM17" s="221"/>
      <c r="BN17" s="312">
        <v>2013</v>
      </c>
      <c r="BO17" s="211">
        <f>+'1A Summary'!$S$30</f>
        <v>17963.893432686586</v>
      </c>
      <c r="BP17" s="211">
        <f>+'1A Summary'!$S$31</f>
        <v>25259.229686061601</v>
      </c>
      <c r="BQ17" s="211">
        <f>+'1A Summary'!$S$32</f>
        <v>3797.4225078291993</v>
      </c>
      <c r="BR17" s="221"/>
      <c r="BS17" s="312">
        <v>2013</v>
      </c>
      <c r="BT17" s="211">
        <f>+'1B Summary'!$S$5</f>
        <v>1629.9599616950002</v>
      </c>
      <c r="BU17" s="211">
        <f>+'1B Summary'!$S$9</f>
        <v>641.82500000000005</v>
      </c>
      <c r="BV17" s="211">
        <f>+'1B Summary'!$S$12</f>
        <v>27705.100497952735</v>
      </c>
      <c r="BW17" s="221"/>
      <c r="BX17" s="312">
        <v>2013</v>
      </c>
      <c r="BY17" s="211">
        <f>+'1B Summary'!$S$15</f>
        <v>21.074456195</v>
      </c>
      <c r="BZ17" s="211">
        <f>+SUM('1B1 Solid Fuels'!$S$32:$S$33)</f>
        <v>76.613595500000002</v>
      </c>
      <c r="CA17" s="211">
        <f>+'1B Summary'!$S$5</f>
        <v>1629.9599616950002</v>
      </c>
      <c r="CB17" s="221"/>
      <c r="CC17" s="312">
        <v>2013</v>
      </c>
      <c r="CD17" s="208">
        <f>+'1B1 Solid Fuels'!$S$15</f>
        <v>135733000</v>
      </c>
      <c r="CE17" s="208">
        <f>+'1B1 Solid Fuels'!$S$14</f>
        <v>120367000</v>
      </c>
      <c r="CF17" s="221"/>
      <c r="CG17" s="312">
        <v>2013</v>
      </c>
      <c r="CH17" s="211">
        <f>+'1B2 Oil and Natural Gas'!$S$22</f>
        <v>641.82500000000005</v>
      </c>
      <c r="CI17" s="221"/>
      <c r="CJ17" s="221"/>
      <c r="CK17" s="312">
        <v>2013</v>
      </c>
      <c r="CL17" s="211">
        <f>+'1B Summary'!$S$22</f>
        <v>25536.56705260112</v>
      </c>
      <c r="CM17" s="211">
        <f>+'1B Summary'!$S$32/CH4GWP</f>
        <v>103.26349739769591</v>
      </c>
      <c r="CN17" s="211">
        <f>+'1B Summary'!$S$12</f>
        <v>27705.100497952735</v>
      </c>
    </row>
    <row r="18" spans="1:92" x14ac:dyDescent="0.25">
      <c r="A18" s="312">
        <v>2014</v>
      </c>
      <c r="B18" s="283">
        <f>+'Energy Summary'!$T$5</f>
        <v>428608.62187331053</v>
      </c>
      <c r="C18" s="283">
        <f>+'Energy Summary'!$T$11</f>
        <v>29572.289105312208</v>
      </c>
      <c r="D18" s="309" t="s">
        <v>643</v>
      </c>
      <c r="E18" s="20"/>
      <c r="F18" s="20"/>
      <c r="G18" s="312">
        <v>2014</v>
      </c>
      <c r="H18" s="282">
        <f>+'Energy Summary'!$T$6</f>
        <v>267531.87732945249</v>
      </c>
      <c r="I18" s="282">
        <f>+'Energy Summary'!$T$7</f>
        <v>37011.238484596994</v>
      </c>
      <c r="J18" s="282">
        <f>+'Energy Summary'!$T$8</f>
        <v>74631.329554131618</v>
      </c>
      <c r="K18" s="282">
        <f>+'Energy Summary'!$T$9</f>
        <v>48269.905380429525</v>
      </c>
      <c r="L18" s="283">
        <f>+'Energy Summary'!$T$10</f>
        <v>1164.2711247</v>
      </c>
      <c r="M18" s="221"/>
      <c r="N18" s="312">
        <v>2014</v>
      </c>
      <c r="O18" s="208">
        <f>+SUM('1A1 Energy Industries'!$T$15:$T$18)</f>
        <v>2414256</v>
      </c>
      <c r="P18" s="208">
        <f>+SUM('1A1 Energy Industries'!$T$75:$T$78)</f>
        <v>231202.68855000002</v>
      </c>
      <c r="Q18" s="211">
        <f>+SUM('1A1 Energy Industries'!$T$90:$T$93)</f>
        <v>2.5232059999999996</v>
      </c>
      <c r="R18" s="211">
        <f>+SUM('1A1 Energy Industries'!$T$105:$T$108)</f>
        <v>3.5723564999999997</v>
      </c>
      <c r="S18" s="208">
        <f t="shared" si="0"/>
        <v>232363.10639100004</v>
      </c>
      <c r="T18" s="221"/>
      <c r="U18" s="312">
        <v>2014</v>
      </c>
      <c r="V18" s="208">
        <f>+'1A1 Energy Industries'!$T$79</f>
        <v>992.97999353785531</v>
      </c>
      <c r="W18" s="212">
        <f>+'1A1 Energy Industries'!$T$94</f>
        <v>1.0316675257536158E-2</v>
      </c>
      <c r="X18" s="212">
        <f>+'1A1 Energy Industries'!$T$109</f>
        <v>1.5475012886304238E-2</v>
      </c>
      <c r="Y18" s="208">
        <f t="shared" si="1"/>
        <v>997.99389771301787</v>
      </c>
      <c r="Z18" s="221"/>
      <c r="AA18" s="221"/>
      <c r="AB18" s="312">
        <v>2014</v>
      </c>
      <c r="AC18" s="208">
        <f>+SUM('1A1 Energy Industries'!$T$81:$T$83)</f>
        <v>3417.6490725000003</v>
      </c>
      <c r="AD18" s="212">
        <f>+SUM('1A1 Energy Industries'!$T$96:$T$98)</f>
        <v>7.7328645000000001E-2</v>
      </c>
      <c r="AE18" s="212">
        <f>+SUM('1A1 Energy Industries'!$T$111:$T$113)</f>
        <v>1.1606604E-2</v>
      </c>
      <c r="AF18" s="208">
        <f t="shared" si="2"/>
        <v>3422.8710212850006</v>
      </c>
      <c r="AG18" s="221"/>
      <c r="AH18" s="312">
        <v>2014</v>
      </c>
      <c r="AI18" s="208">
        <f>+SUM('1A1 Energy Industries'!$T$85:$T$86)</f>
        <v>30585.408012384079</v>
      </c>
      <c r="AJ18" s="212">
        <f>+'1A1 Energy Industries'!$T$101</f>
        <v>0.38860064007883321</v>
      </c>
      <c r="AK18" s="212">
        <f>+'1A1 Energy Industries'!$T$116</f>
        <v>0.49786256009255342</v>
      </c>
      <c r="AL18" s="208">
        <f t="shared" si="3"/>
        <v>30747.906019454425</v>
      </c>
      <c r="AM18" s="221"/>
      <c r="AN18" s="312">
        <v>2014</v>
      </c>
      <c r="AO18" s="208">
        <f t="shared" si="5"/>
        <v>2414256</v>
      </c>
      <c r="AP18" s="208">
        <f>+'1A1 Energy Industries'!$T$19</f>
        <v>10316.675257536159</v>
      </c>
      <c r="AQ18" s="208">
        <f>+SUM('1A1 Energy Industries'!$T$21:$T$23)</f>
        <v>51503.714999999997</v>
      </c>
      <c r="AR18" s="221"/>
      <c r="AS18" s="312">
        <v>2014</v>
      </c>
      <c r="AT18" s="225">
        <f>+'1A2 Manufacturing Construction'!$T$61</f>
        <v>36843.900086149995</v>
      </c>
      <c r="AU18" s="212">
        <f>+'1A2 Manufacturing Construction'!$T$71</f>
        <v>0.47294718749999998</v>
      </c>
      <c r="AV18" s="212">
        <f>+'1A2 Manufacturing Construction'!$T$82</f>
        <v>0.50776292744999996</v>
      </c>
      <c r="AW18" s="208">
        <f t="shared" si="4"/>
        <v>37011.238484596994</v>
      </c>
      <c r="AX18" s="221"/>
      <c r="AY18" s="312">
        <v>2014</v>
      </c>
      <c r="AZ18" s="208">
        <f>+'1A Summary'!$T$24</f>
        <v>4131.5868680039994</v>
      </c>
      <c r="BA18" s="208">
        <f>+'1A Summary'!$T$25</f>
        <v>68331.430966865417</v>
      </c>
      <c r="BB18" s="208">
        <f>+'1A Summary'!$T$26</f>
        <v>637.05317726221563</v>
      </c>
      <c r="BC18" s="208">
        <f>+'1A Summary'!$T$27</f>
        <v>1531.2585419999998</v>
      </c>
      <c r="BD18" s="208">
        <f t="shared" si="6"/>
        <v>74631.329554131633</v>
      </c>
      <c r="BE18" s="221"/>
      <c r="BF18" s="312">
        <v>2014</v>
      </c>
      <c r="BG18" s="208">
        <f>+'Energy Summary'!$T$21</f>
        <v>2322.2413499999998</v>
      </c>
      <c r="BH18" s="212">
        <f>+'Energy Summary'!$T$22/CH4GWP</f>
        <v>9.7436700000000015E-2</v>
      </c>
      <c r="BI18" s="212">
        <f>+'Energy Summary'!$T$23/N2OGWP</f>
        <v>1.9487339999999999E-2</v>
      </c>
      <c r="BJ18" s="208">
        <f>+'Energy Summary'!$T$24</f>
        <v>9167.2776750000012</v>
      </c>
      <c r="BK18" s="212">
        <f>+'Energy Summary'!$T$25/CH4GWP</f>
        <v>0.77589242500000011</v>
      </c>
      <c r="BL18" s="212">
        <f>+'Energy Summary'!$T$26/N2OGWP</f>
        <v>0.27457242500000001</v>
      </c>
      <c r="BM18" s="221"/>
      <c r="BN18" s="312">
        <v>2014</v>
      </c>
      <c r="BO18" s="211">
        <f>+'1A Summary'!$T$30</f>
        <v>18185.435163427224</v>
      </c>
      <c r="BP18" s="211">
        <f>+'1A Summary'!$T$31</f>
        <v>26165.317432732299</v>
      </c>
      <c r="BQ18" s="211">
        <f>+'1A Summary'!$T$32</f>
        <v>3919.1527842700002</v>
      </c>
      <c r="BR18" s="221"/>
      <c r="BS18" s="312">
        <v>2014</v>
      </c>
      <c r="BT18" s="211">
        <f>+'1B Summary'!$T$5</f>
        <v>1663.6920499300002</v>
      </c>
      <c r="BU18" s="211">
        <f>+'1B Summary'!$T$9</f>
        <v>641.82500000000005</v>
      </c>
      <c r="BV18" s="211">
        <f>+'1B Summary'!$T$12</f>
        <v>27266.772055382207</v>
      </c>
      <c r="BW18" s="221"/>
      <c r="BX18" s="312">
        <v>2014</v>
      </c>
      <c r="BY18" s="211">
        <f>+'1B Summary'!$T$15</f>
        <v>21.510592930000001</v>
      </c>
      <c r="BZ18" s="211">
        <f>+SUM('1B1 Solid Fuels'!$T$32:$T$33)</f>
        <v>78.199117000000001</v>
      </c>
      <c r="CA18" s="211">
        <f>+'1B Summary'!$T$5</f>
        <v>1663.6920499300002</v>
      </c>
      <c r="CB18" s="221"/>
      <c r="CC18" s="312">
        <v>2014</v>
      </c>
      <c r="CD18" s="208">
        <f>+'1B1 Solid Fuels'!$T$15</f>
        <v>138542000</v>
      </c>
      <c r="CE18" s="208">
        <f>+'1B1 Solid Fuels'!$T$14</f>
        <v>122858000</v>
      </c>
      <c r="CF18" s="221"/>
      <c r="CG18" s="312">
        <v>2014</v>
      </c>
      <c r="CH18" s="211">
        <f>+'1B2 Oil and Natural Gas'!$T$22</f>
        <v>641.82500000000005</v>
      </c>
      <c r="CI18" s="221"/>
      <c r="CJ18" s="221"/>
      <c r="CK18" s="312">
        <v>2014</v>
      </c>
      <c r="CL18" s="211">
        <f>+'1B Summary'!$T$22</f>
        <v>25108.055657377598</v>
      </c>
      <c r="CM18" s="211">
        <f>+'1B Summary'!$T$32/CH4GWP</f>
        <v>102.79601895260046</v>
      </c>
      <c r="CN18" s="211">
        <f>+'1B Summary'!$T$12</f>
        <v>27266.772055382207</v>
      </c>
    </row>
    <row r="19" spans="1:92" x14ac:dyDescent="0.25">
      <c r="A19" s="312">
        <v>2015</v>
      </c>
      <c r="B19" s="283">
        <f>+'Energy Summary'!$U$5</f>
        <v>422755.43889799208</v>
      </c>
      <c r="C19" s="283">
        <f>+'Energy Summary'!$U$11</f>
        <v>29076.078634298156</v>
      </c>
      <c r="D19" s="309" t="s">
        <v>643</v>
      </c>
      <c r="E19" s="20"/>
      <c r="F19" s="20"/>
      <c r="G19" s="224">
        <v>2015</v>
      </c>
      <c r="H19" s="283">
        <f>+'Energy Summary'!$U$6</f>
        <v>259981.19402993054</v>
      </c>
      <c r="I19" s="283">
        <f>+'Energy Summary'!$U$7</f>
        <v>36870.316366626801</v>
      </c>
      <c r="J19" s="283">
        <f>+'Energy Summary'!$U$8</f>
        <v>75965.178479234048</v>
      </c>
      <c r="K19" s="283">
        <f>+'Energy Summary'!$U$9</f>
        <v>48761.374474920674</v>
      </c>
      <c r="L19" s="283">
        <f>+'Energy Summary'!$U$10</f>
        <v>1177.3755472800001</v>
      </c>
      <c r="M19" s="20"/>
      <c r="N19" s="224">
        <v>2015</v>
      </c>
      <c r="O19" s="225">
        <f>+SUM('1A1 Energy Industries'!$U$15:$U$18)</f>
        <v>2334858</v>
      </c>
      <c r="P19" s="225">
        <f>+SUM('1A1 Energy Industries'!$U$75:$U$78)</f>
        <v>223125.76449999999</v>
      </c>
      <c r="Q19" s="228">
        <f>+SUM('1A1 Energy Industries'!$U$90:$U$93)</f>
        <v>2.4830820000000005</v>
      </c>
      <c r="R19" s="228">
        <f>+SUM('1A1 Energy Industries'!$U$105:$U$108)</f>
        <v>3.4355862000000004</v>
      </c>
      <c r="S19" s="225">
        <f t="shared" si="0"/>
        <v>224242.940944</v>
      </c>
      <c r="T19" s="20"/>
      <c r="U19" s="224">
        <v>2015</v>
      </c>
      <c r="V19" s="225">
        <f>+'1A1 Energy Industries'!$U$79</f>
        <v>883.48167290266031</v>
      </c>
      <c r="W19" s="226">
        <f>+'1A1 Energy Industries'!$W$94</f>
        <v>8.2799999999999992E-3</v>
      </c>
      <c r="X19" s="226">
        <f>+'1A1 Energy Industries'!$U$109</f>
        <v>1.3768545551729771E-2</v>
      </c>
      <c r="Y19" s="225">
        <f t="shared" si="1"/>
        <v>887.92380202369657</v>
      </c>
      <c r="Z19" s="227"/>
      <c r="AA19" s="20"/>
      <c r="AB19" s="224">
        <v>2015</v>
      </c>
      <c r="AC19" s="225">
        <f>+SUM('1A1 Energy Industries'!$U$81:$U$83)</f>
        <v>3387.7940880000001</v>
      </c>
      <c r="AD19" s="226">
        <f>+SUM('1A1 Energy Industries'!$U$96:$U$98)</f>
        <v>7.6261367999999996E-2</v>
      </c>
      <c r="AE19" s="226">
        <f>+SUM('1A1 Energy Industries'!$U$111:$U$113)</f>
        <v>1.13976936E-2</v>
      </c>
      <c r="AF19" s="225">
        <f t="shared" si="2"/>
        <v>3392.9288617439997</v>
      </c>
      <c r="AG19" s="20"/>
      <c r="AH19" s="224">
        <v>2015</v>
      </c>
      <c r="AI19" s="225">
        <f>+SUM('1A1 Energy Industries'!$U$85:$U$86)</f>
        <v>31299.191216136933</v>
      </c>
      <c r="AJ19" s="226">
        <f>+'1A1 Energy Industries'!$U$101</f>
        <v>0.37859597485177693</v>
      </c>
      <c r="AK19" s="226">
        <f>+'1A1 Energy Industries'!$U$116</f>
        <v>0.48464455134304607</v>
      </c>
      <c r="AL19" s="225">
        <f t="shared" si="3"/>
        <v>31457.381542525163</v>
      </c>
      <c r="AM19" s="20"/>
      <c r="AN19" s="224">
        <v>2015</v>
      </c>
      <c r="AO19" s="225">
        <f t="shared" si="5"/>
        <v>2334858</v>
      </c>
      <c r="AP19" s="225">
        <f>+'1A1 Energy Industries'!$U$19</f>
        <v>9179.030367819847</v>
      </c>
      <c r="AQ19" s="225">
        <f>+SUM('1A1 Energy Industries'!$U$21:$U$23)</f>
        <v>51117.656000000003</v>
      </c>
      <c r="AR19" s="20"/>
      <c r="AS19" s="224">
        <v>2015</v>
      </c>
      <c r="AT19" s="225">
        <f>+'1A2 Manufacturing Construction'!$U$61</f>
        <v>36704.141393760001</v>
      </c>
      <c r="AU19" s="226">
        <f>+'1A2 Manufacturing Construction'!$U$71</f>
        <v>0.47419195599999997</v>
      </c>
      <c r="AV19" s="226">
        <f>+'1A2 Manufacturing Construction'!$U$82</f>
        <v>0.50392561867999996</v>
      </c>
      <c r="AW19" s="225">
        <f t="shared" si="4"/>
        <v>36870.316366626801</v>
      </c>
      <c r="AX19" s="221"/>
      <c r="AY19" s="312">
        <v>2015</v>
      </c>
      <c r="AZ19" s="208">
        <f>+'1A Summary'!$U$24</f>
        <v>4272.8819377795999</v>
      </c>
      <c r="BA19" s="225">
        <f>+'1A Summary'!$U$25</f>
        <v>69520.574696636962</v>
      </c>
      <c r="BB19" s="225">
        <f>+'1A Summary'!$U$26</f>
        <v>611.20100161747007</v>
      </c>
      <c r="BC19" s="208">
        <f>+'1A Summary'!$U$27</f>
        <v>1560.5208431999999</v>
      </c>
      <c r="BD19" s="225">
        <f t="shared" si="6"/>
        <v>75965.178479234048</v>
      </c>
      <c r="BE19" s="221"/>
      <c r="BF19" s="312">
        <v>2015</v>
      </c>
      <c r="BG19" s="208">
        <f>+'Energy Summary'!$U$21</f>
        <v>2295.5904399999999</v>
      </c>
      <c r="BH19" s="212">
        <f>+'Energy Summary'!$U$22/CH4GWP</f>
        <v>9.6318479999999998E-2</v>
      </c>
      <c r="BI19" s="212">
        <f>+'Energy Summary'!$U$23/N2OGWP</f>
        <v>1.9263696E-2</v>
      </c>
      <c r="BJ19" s="208">
        <f>+'Energy Summary'!$U$24</f>
        <v>9195.5316000000003</v>
      </c>
      <c r="BK19" s="212">
        <f>+'Energy Summary'!$U$25/CH4GWP</f>
        <v>0.77738239999999992</v>
      </c>
      <c r="BL19" s="212">
        <f>+'Energy Summary'!$U$26/N2OGWP</f>
        <v>0.27605740000000001</v>
      </c>
      <c r="BM19" s="221"/>
      <c r="BN19" s="312">
        <v>2015</v>
      </c>
      <c r="BO19" s="228">
        <f>+'1A Summary'!$U$30</f>
        <v>18407.540129656481</v>
      </c>
      <c r="BP19" s="228">
        <f>+'1A Summary'!$U$31</f>
        <v>26290.149382533</v>
      </c>
      <c r="BQ19" s="211">
        <f>+'1A Summary'!$U$32</f>
        <v>4063.6849627312004</v>
      </c>
      <c r="BR19" s="221"/>
      <c r="BS19" s="312">
        <v>2015</v>
      </c>
      <c r="BT19" s="211">
        <f>+'1B Summary'!$U$5</f>
        <v>1607.68405437</v>
      </c>
      <c r="BU19" s="211">
        <f>+'1B Summary'!$U$9</f>
        <v>641.82500000000005</v>
      </c>
      <c r="BV19" s="228">
        <f>+'1B Summary'!$U$12</f>
        <v>26826.569579928153</v>
      </c>
      <c r="BW19" s="221"/>
      <c r="BX19" s="312">
        <v>2015</v>
      </c>
      <c r="BY19" s="228">
        <f>+'1B Summary'!$U$15</f>
        <v>20.786441369999999</v>
      </c>
      <c r="BZ19" s="228">
        <f>+SUM('1B1 Solid Fuels'!$U$32:$U$33)</f>
        <v>75.566552999999999</v>
      </c>
      <c r="CA19" s="211">
        <f>+'1B Summary'!$U$5</f>
        <v>1607.68405437</v>
      </c>
      <c r="CB19" s="221"/>
      <c r="CC19" s="312">
        <v>2015</v>
      </c>
      <c r="CD19" s="208">
        <f>+'1B1 Solid Fuels'!$U$15</f>
        <v>133666000</v>
      </c>
      <c r="CE19" s="208">
        <f>+'1B1 Solid Fuels'!$U$14</f>
        <v>118722000</v>
      </c>
      <c r="CF19" s="221"/>
      <c r="CG19" s="312">
        <v>2015</v>
      </c>
      <c r="CH19" s="211">
        <f>+'1B2 Oil and Natural Gas'!$U$22</f>
        <v>641.82500000000005</v>
      </c>
      <c r="CI19" s="20"/>
      <c r="CJ19" s="20"/>
      <c r="CK19" s="224">
        <v>2015</v>
      </c>
      <c r="CL19" s="228">
        <f>+'1B Summary'!$U$22</f>
        <v>24657.473737017135</v>
      </c>
      <c r="CM19" s="228">
        <f>+'1B Summary'!$U$32/CH4GWP</f>
        <v>103.29027823385798</v>
      </c>
      <c r="CN19" s="228">
        <f>+'1B Summary'!$U$12</f>
        <v>26826.569579928153</v>
      </c>
    </row>
    <row r="20" spans="1:92" s="221" customFormat="1" x14ac:dyDescent="0.25">
      <c r="A20" s="224">
        <v>2016</v>
      </c>
      <c r="B20" s="283">
        <f>+'Energy Summary'!$V$5</f>
        <v>430044.96325388551</v>
      </c>
      <c r="C20" s="283">
        <f>+'Energy Summary'!$V$11</f>
        <v>29269.390628362547</v>
      </c>
      <c r="D20" s="309" t="s">
        <v>643</v>
      </c>
      <c r="E20" s="20"/>
      <c r="F20" s="20"/>
      <c r="G20" s="224">
        <v>2016</v>
      </c>
      <c r="H20" s="283">
        <f>+'Energy Summary'!$V$6</f>
        <v>263428.43764312763</v>
      </c>
      <c r="I20" s="283">
        <f>+'Energy Summary'!$V$7</f>
        <v>37309.464957000011</v>
      </c>
      <c r="J20" s="283">
        <f>+'Energy Summary'!$V$8</f>
        <v>76380.030311507871</v>
      </c>
      <c r="K20" s="283">
        <f>+'Energy Summary'!$V$9</f>
        <v>51736.56010925</v>
      </c>
      <c r="L20" s="283">
        <f>+'Energy Summary'!$V$10</f>
        <v>1190.470233</v>
      </c>
      <c r="M20" s="20"/>
      <c r="N20" s="224">
        <v>2016</v>
      </c>
      <c r="O20" s="225">
        <f>+SUM('1A1 Energy Industries'!$V$15:$V$18)</f>
        <v>2382448.1</v>
      </c>
      <c r="P20" s="225">
        <f>+SUM('1A1 Energy Industries'!$V$75:$V$78)</f>
        <v>227761.03095000001</v>
      </c>
      <c r="Q20" s="228">
        <f>+SUM('1A1 Energy Industries'!$V$90:$V$93)</f>
        <v>2.5255802999999997</v>
      </c>
      <c r="R20" s="228">
        <f>+SUM('1A1 Energy Industries'!$V$105:$V$108)</f>
        <v>3.5092626600000001</v>
      </c>
      <c r="S20" s="225">
        <f>+P20+(Q20*CH4GWP)+(R20*N2OGWP)</f>
        <v>228901.93956090001</v>
      </c>
      <c r="T20" s="20"/>
      <c r="U20" s="224">
        <v>2016</v>
      </c>
      <c r="V20" s="225">
        <f>+'1A1 Energy Industries'!$V$79</f>
        <v>796.95</v>
      </c>
      <c r="W20" s="226">
        <f>+'1A1 Energy Industries'!$W$94</f>
        <v>8.2799999999999992E-3</v>
      </c>
      <c r="X20" s="226">
        <f>+'1A1 Energy Industries'!$V$109</f>
        <v>1.242E-2</v>
      </c>
      <c r="Y20" s="225">
        <f>+V20+(W20*CH4GWP)+(X20*N2OGWP)</f>
        <v>800.97408000000007</v>
      </c>
      <c r="Z20" s="227"/>
      <c r="AA20" s="20"/>
      <c r="AB20" s="224">
        <v>2016</v>
      </c>
      <c r="AC20" s="225">
        <f>+SUM('1A1 Energy Industries'!$V$81:$V$83)</f>
        <v>3357.9228599999997</v>
      </c>
      <c r="AD20" s="226">
        <f>+SUM('1A1 Energy Industries'!$V$96:$V$98)</f>
        <v>7.5193349999999992E-2</v>
      </c>
      <c r="AE20" s="226">
        <f>+SUM('1A1 Energy Industries'!$V$111:$V$113)</f>
        <v>1.1188634999999999E-2</v>
      </c>
      <c r="AF20" s="225">
        <f>+AC20+(AD20*CH4GWP)+(AE20*N2OGWP)</f>
        <v>3362.9703971999998</v>
      </c>
      <c r="AG20" s="20"/>
      <c r="AH20" s="224">
        <v>2016</v>
      </c>
      <c r="AI20" s="225">
        <f>+SUM('1A1 Energy Industries'!$V$85:$V$86)</f>
        <v>30205.842900267107</v>
      </c>
      <c r="AJ20" s="226">
        <f>+'1A1 Energy Industries'!$V$101</f>
        <v>0.38134807424289707</v>
      </c>
      <c r="AK20" s="226">
        <f>+'1A1 Energy Industries'!$V$116</f>
        <v>0.47968514581093646</v>
      </c>
      <c r="AL20" s="225">
        <f>+AI20+(AJ20*CH4GWP)+(AK20*N2OGWP)</f>
        <v>30362.553605027599</v>
      </c>
      <c r="AM20" s="20"/>
      <c r="AN20" s="224">
        <v>2016</v>
      </c>
      <c r="AO20" s="225">
        <f>+O20</f>
        <v>2382448.1</v>
      </c>
      <c r="AP20" s="225">
        <f>+'1A1 Energy Industries'!$V$19</f>
        <v>8280</v>
      </c>
      <c r="AQ20" s="225">
        <f>+SUM('1A1 Energy Industries'!$V$21:$V$23)</f>
        <v>50731.35</v>
      </c>
      <c r="AR20" s="20"/>
      <c r="AS20" s="224">
        <v>2016</v>
      </c>
      <c r="AT20" s="225">
        <f>+'1A2 Manufacturing Construction'!$V$61</f>
        <v>37141.539000000004</v>
      </c>
      <c r="AU20" s="226">
        <f>+'1A2 Manufacturing Construction'!$V$71</f>
        <v>0.48143200000000003</v>
      </c>
      <c r="AV20" s="226">
        <f>+'1A2 Manufacturing Construction'!$V$82</f>
        <v>0.50908350000000002</v>
      </c>
      <c r="AW20" s="225">
        <f>+AT20+(AU20*CH4GWP)+(AV20*N2OGWP)</f>
        <v>37309.464957000011</v>
      </c>
      <c r="AX20" s="20"/>
      <c r="AY20" s="224">
        <v>2016</v>
      </c>
      <c r="AZ20" s="225">
        <f>+'1A Summary'!$V$24</f>
        <v>4414.2019599999994</v>
      </c>
      <c r="BA20" s="225">
        <f>+'1A Summary'!$V$25</f>
        <v>69872.022725957868</v>
      </c>
      <c r="BB20" s="225">
        <f>+'1A Summary'!$V$26</f>
        <v>504.02248114999998</v>
      </c>
      <c r="BC20" s="225">
        <f>+'1A Summary'!$V$27</f>
        <v>1589.7831444000001</v>
      </c>
      <c r="BD20" s="225">
        <f>+SUM(AZ20:BC20)</f>
        <v>76380.030311507871</v>
      </c>
      <c r="BE20" s="20"/>
      <c r="BF20" s="224">
        <v>2016</v>
      </c>
      <c r="BG20" s="225">
        <f>+'Energy Summary'!$V$21</f>
        <v>2268.9095000000002</v>
      </c>
      <c r="BH20" s="226">
        <f>+'Energy Summary'!$V$22/CH4GWP</f>
        <v>9.5199000000000006E-2</v>
      </c>
      <c r="BI20" s="226">
        <f>+'Energy Summary'!$V$23/N2OGWP</f>
        <v>1.9039799999999999E-2</v>
      </c>
      <c r="BJ20" s="225">
        <f>+'Energy Summary'!$V$24</f>
        <v>9223.7855249999993</v>
      </c>
      <c r="BK20" s="226">
        <f>+'Energy Summary'!$V$25/CH4GWP</f>
        <v>0.77887237500000006</v>
      </c>
      <c r="BL20" s="226">
        <f>+'Energy Summary'!$V$26/N2OGWP</f>
        <v>0.27754237500000001</v>
      </c>
      <c r="BM20" s="20"/>
      <c r="BN20" s="224">
        <v>2016</v>
      </c>
      <c r="BO20" s="228">
        <f>+'1A Summary'!$V$30</f>
        <v>18629.314266999994</v>
      </c>
      <c r="BP20" s="228">
        <f>+'1A Summary'!$V$31</f>
        <v>28948.165817250003</v>
      </c>
      <c r="BQ20" s="228">
        <f>+'1A Summary'!$V$32</f>
        <v>4159.0800249999993</v>
      </c>
      <c r="BR20" s="20"/>
      <c r="BS20" s="224">
        <v>2016</v>
      </c>
      <c r="BT20" s="228">
        <f>+'1B Summary'!$V$5</f>
        <v>1594.9549644700003</v>
      </c>
      <c r="BU20" s="228">
        <f>+'1B Summary'!$V$9</f>
        <v>641.82500000000005</v>
      </c>
      <c r="BV20" s="228">
        <f>+'1B Summary'!$V$12</f>
        <v>27032.610663892545</v>
      </c>
      <c r="BW20" s="20"/>
      <c r="BX20" s="224">
        <v>2016</v>
      </c>
      <c r="BY20" s="228">
        <f>+'1B Summary'!$V$15</f>
        <v>20.621861470000002</v>
      </c>
      <c r="BZ20" s="228">
        <f>+SUM('1B1 Solid Fuels'!$V$32:$V$33)</f>
        <v>74.968243000000001</v>
      </c>
      <c r="CA20" s="228">
        <f>+'1B Summary'!$V$5</f>
        <v>1594.9549644700003</v>
      </c>
      <c r="CB20" s="20"/>
      <c r="CC20" s="224">
        <v>2016</v>
      </c>
      <c r="CD20" s="225">
        <f>+'1B1 Solid Fuels'!$V$15</f>
        <v>132818000</v>
      </c>
      <c r="CE20" s="225">
        <f>+'1B1 Solid Fuels'!$V$14</f>
        <v>117782000</v>
      </c>
      <c r="CF20" s="20"/>
      <c r="CG20" s="224">
        <v>2016</v>
      </c>
      <c r="CH20" s="228">
        <f>+'1B2 Oil and Natural Gas'!$V$22</f>
        <v>641.82500000000005</v>
      </c>
      <c r="CI20" s="20"/>
      <c r="CJ20" s="20"/>
      <c r="CK20" s="224">
        <v>2016</v>
      </c>
      <c r="CL20" s="228">
        <f>+'1B Summary'!$V$22</f>
        <v>24859.584038892546</v>
      </c>
      <c r="CM20" s="228">
        <f>+'1B Summary'!$V$32/CH4GWP</f>
        <v>103.47745833333333</v>
      </c>
      <c r="CN20" s="228">
        <f>+'1B Summary'!$V$12</f>
        <v>27032.610663892545</v>
      </c>
    </row>
    <row r="21" spans="1:92" s="221" customFormat="1" x14ac:dyDescent="0.25">
      <c r="A21" s="224">
        <v>2017</v>
      </c>
      <c r="B21" s="283">
        <f>+'Energy Summary'!$W$5</f>
        <v>428429.24372156773</v>
      </c>
      <c r="C21" s="283">
        <f>+'Energy Summary'!$W$11</f>
        <v>30180.408676185001</v>
      </c>
      <c r="D21" s="309" t="s">
        <v>643</v>
      </c>
      <c r="E21" s="20"/>
      <c r="F21" s="20"/>
      <c r="G21" s="224">
        <v>2017</v>
      </c>
      <c r="H21" s="283">
        <f>+'Energy Summary'!$W$6</f>
        <v>258001.31330641001</v>
      </c>
      <c r="I21" s="283">
        <f>+'Energy Summary'!$W$7</f>
        <v>37432.487830000005</v>
      </c>
      <c r="J21" s="283">
        <f>+'Energy Summary'!$W$8</f>
        <v>78016.556492157717</v>
      </c>
      <c r="K21" s="283">
        <f>+'Energy Summary'!$W$9</f>
        <v>53775.271098999998</v>
      </c>
      <c r="L21" s="283">
        <f>+'Energy Summary'!$W$10</f>
        <v>1203.614994</v>
      </c>
      <c r="M21" s="20"/>
      <c r="N21" s="224">
        <v>2017</v>
      </c>
      <c r="O21" s="225">
        <f>+SUM('1A1 Energy Industries'!$W$15:$W$18)</f>
        <v>2335962.89</v>
      </c>
      <c r="P21" s="225">
        <f>+SUM('1A1 Energy Industries'!$W$75:$W$78)</f>
        <v>223328.928185</v>
      </c>
      <c r="Q21" s="228">
        <f>+SUM('1A1 Energy Industries'!$W$90:$W$93)</f>
        <v>2.4746466700000003</v>
      </c>
      <c r="R21" s="228">
        <f>+SUM('1A1 Energy Industries'!$W$105:$W$108)</f>
        <v>3.4415366340000002</v>
      </c>
      <c r="S21" s="225">
        <f>+P21+(Q21*CH4GWP)+(R21*N2OGWP)</f>
        <v>224447.77212160997</v>
      </c>
      <c r="T21" s="20"/>
      <c r="U21" s="224">
        <v>2017</v>
      </c>
      <c r="V21" s="225">
        <f>+'1A1 Energy Industries'!$W$79</f>
        <v>796.95</v>
      </c>
      <c r="W21" s="226">
        <f>+'1A1 Energy Industries'!$W$94</f>
        <v>8.2799999999999992E-3</v>
      </c>
      <c r="X21" s="226">
        <f>+'1A1 Energy Industries'!$W$109</f>
        <v>1.242E-2</v>
      </c>
      <c r="Y21" s="225">
        <f>+V21+(W21*CH4GWP)+(X21*N2OGWP)</f>
        <v>800.97408000000007</v>
      </c>
      <c r="Z21" s="227"/>
      <c r="AA21" s="20"/>
      <c r="AB21" s="224">
        <v>2017</v>
      </c>
      <c r="AC21" s="225">
        <f>+SUM('1A1 Energy Industries'!$W$81:$W$83)</f>
        <v>3328.0271399999997</v>
      </c>
      <c r="AD21" s="226">
        <f>+SUM('1A1 Energy Industries'!$W$96:$W$98)</f>
        <v>7.4124899999999994E-2</v>
      </c>
      <c r="AE21" s="226">
        <f>+SUM('1A1 Energy Industries'!$W$111:$W$113)</f>
        <v>1.097949E-2</v>
      </c>
      <c r="AF21" s="225">
        <f>+AC21+(AD21*CH4GWP)+(AE21*N2OGWP)</f>
        <v>3332.9874047999997</v>
      </c>
      <c r="AG21" s="20"/>
      <c r="AH21" s="224">
        <v>2017</v>
      </c>
      <c r="AI21" s="225">
        <f>+SUM('1A1 Energy Industries'!$W$85:$W$86)</f>
        <v>29270.58</v>
      </c>
      <c r="AJ21" s="226">
        <f>+'1A1 Energy Industries'!$W$101</f>
        <v>0.36040000000000005</v>
      </c>
      <c r="AK21" s="226">
        <f>+'1A1 Energy Industries'!$W$116</f>
        <v>0.45622999999999997</v>
      </c>
      <c r="AL21" s="225">
        <f>+AI21+(AJ21*CH4GWP)+(AK21*N2OGWP)</f>
        <v>29419.579700000002</v>
      </c>
      <c r="AM21" s="20"/>
      <c r="AN21" s="224">
        <v>2017</v>
      </c>
      <c r="AO21" s="225">
        <f>+O21</f>
        <v>2335962.89</v>
      </c>
      <c r="AP21" s="225">
        <f>+'1A1 Energy Industries'!$W$19</f>
        <v>8280</v>
      </c>
      <c r="AQ21" s="225">
        <f>+SUM('1A1 Energy Industries'!$W$21:$W$23)</f>
        <v>50344.9</v>
      </c>
      <c r="AR21" s="20"/>
      <c r="AS21" s="224">
        <v>2017</v>
      </c>
      <c r="AT21" s="225">
        <f>+'1A2 Manufacturing Construction'!$W$61</f>
        <v>37264.399400000002</v>
      </c>
      <c r="AU21" s="226">
        <f>+'1A2 Manufacturing Construction'!$W$71</f>
        <v>0.485406</v>
      </c>
      <c r="AV21" s="226">
        <f>+'1A2 Manufacturing Construction'!$W$82</f>
        <v>0.50933839999999997</v>
      </c>
      <c r="AW21" s="225">
        <f>+AT21+(AU21*CH4GWP)+(AV21*N2OGWP)</f>
        <v>37432.487830000005</v>
      </c>
      <c r="AX21" s="20"/>
      <c r="AY21" s="224">
        <v>2017</v>
      </c>
      <c r="AZ21" s="225">
        <f>+'1A Summary'!$W$24</f>
        <v>4555.4742409999999</v>
      </c>
      <c r="BA21" s="225">
        <f>+'1A Summary'!$W$25</f>
        <v>71351.763659307733</v>
      </c>
      <c r="BB21" s="225">
        <f>+'1A Summary'!$W$26</f>
        <v>490.27314625000002</v>
      </c>
      <c r="BC21" s="225">
        <f>+'1A Summary'!$W$27</f>
        <v>1619.0454456</v>
      </c>
      <c r="BD21" s="225">
        <f>+SUM(AZ21:BC21)</f>
        <v>78016.556492157732</v>
      </c>
      <c r="BE21" s="20"/>
      <c r="BF21" s="224">
        <v>2017</v>
      </c>
      <c r="BG21" s="225">
        <f>+'Energy Summary'!$W$21</f>
        <v>2242.3114999999998</v>
      </c>
      <c r="BH21" s="226">
        <f>+'Energy Summary'!$W$22/CH4GWP</f>
        <v>9.4083E-2</v>
      </c>
      <c r="BI21" s="226">
        <f>+'Energy Summary'!$W$23/N2OGWP</f>
        <v>1.8816599999999999E-2</v>
      </c>
      <c r="BJ21" s="225">
        <f>+'Energy Summary'!$W$24</f>
        <v>9252.0394500000002</v>
      </c>
      <c r="BK21" s="226">
        <f>+'Energy Summary'!$W$25/CH4GWP</f>
        <v>0.78036234999999987</v>
      </c>
      <c r="BL21" s="226">
        <f>+'Energy Summary'!$W$26/N2OGWP</f>
        <v>0.27902735000000001</v>
      </c>
      <c r="BM21" s="20"/>
      <c r="BN21" s="224">
        <v>2017</v>
      </c>
      <c r="BO21" s="228">
        <f>+'1A Summary'!$W$30</f>
        <v>18851.391816000003</v>
      </c>
      <c r="BP21" s="228">
        <f>+'1A Summary'!$W$31</f>
        <v>30612.146228000001</v>
      </c>
      <c r="BQ21" s="228">
        <f>+'1A Summary'!$W$32</f>
        <v>4311.7330549999997</v>
      </c>
      <c r="BR21" s="20"/>
      <c r="BS21" s="224">
        <v>2017</v>
      </c>
      <c r="BT21" s="228">
        <f>+'1B Summary'!$W$5</f>
        <v>1608.2121761850003</v>
      </c>
      <c r="BU21" s="228">
        <f>+'1B Summary'!$W$9</f>
        <v>641.82500000000005</v>
      </c>
      <c r="BV21" s="228">
        <f>+'1B Summary'!$W$12</f>
        <v>27930.371500000001</v>
      </c>
      <c r="BW21" s="20"/>
      <c r="BX21" s="224">
        <v>2017</v>
      </c>
      <c r="BY21" s="228">
        <f>+'1B Summary'!$W$15</f>
        <v>20.793269684999999</v>
      </c>
      <c r="BZ21" s="228">
        <f>+SUM('1B1 Solid Fuels'!$W$32:$W$33)</f>
        <v>75.59137650000001</v>
      </c>
      <c r="CA21" s="228">
        <f>+'1B Summary'!$W$5</f>
        <v>1608.2121761850003</v>
      </c>
      <c r="CB21" s="20"/>
      <c r="CC21" s="224">
        <v>2017</v>
      </c>
      <c r="CD21" s="225">
        <f>+'1B1 Solid Fuels'!$W$15</f>
        <v>134699500</v>
      </c>
      <c r="CE21" s="225">
        <f>+'1B1 Solid Fuels'!$W$14</f>
        <v>118761000</v>
      </c>
      <c r="CF21" s="20"/>
      <c r="CG21" s="224">
        <v>2017</v>
      </c>
      <c r="CH21" s="228">
        <f>+'1B2 Oil and Natural Gas'!$W$22</f>
        <v>641.82500000000005</v>
      </c>
      <c r="CI21" s="20"/>
      <c r="CJ21" s="20"/>
      <c r="CK21" s="224">
        <v>2017</v>
      </c>
      <c r="CL21" s="228">
        <f>+'1B Summary'!$W$22</f>
        <v>25746.466</v>
      </c>
      <c r="CM21" s="228">
        <f>+'1B Summary'!$W$32/CH4GWP</f>
        <v>103.99549999999999</v>
      </c>
      <c r="CN21" s="228">
        <f>+'1B Summary'!$W$12</f>
        <v>27930.371500000001</v>
      </c>
    </row>
    <row r="22" spans="1:92" x14ac:dyDescent="0.25">
      <c r="A22" s="221"/>
      <c r="B22" s="221"/>
      <c r="C22" s="221"/>
      <c r="D22" s="221"/>
      <c r="E22" s="221"/>
      <c r="F22" s="221"/>
      <c r="G22" s="221"/>
      <c r="H22" s="221">
        <f>H21/S30</f>
        <v>0.60220285400051432</v>
      </c>
      <c r="I22" s="221">
        <f>I21/S29</f>
        <v>8.1621674629592758E-2</v>
      </c>
      <c r="J22" s="221">
        <f>J21/S29</f>
        <v>0.17011538262281028</v>
      </c>
      <c r="K22" s="221"/>
      <c r="L22" s="221"/>
      <c r="M22" s="221"/>
      <c r="N22" s="221"/>
      <c r="O22" s="221">
        <f>+(O21-O4)/O4</f>
        <v>0.29321866838923916</v>
      </c>
      <c r="P22" s="221"/>
      <c r="Q22" s="221"/>
      <c r="R22" s="221"/>
      <c r="S22" s="221">
        <f>+(S21-S4)/S4</f>
        <v>0.28449731145923773</v>
      </c>
      <c r="T22" s="221"/>
      <c r="U22" s="221"/>
      <c r="V22" s="221"/>
      <c r="W22" s="221"/>
      <c r="X22" s="221"/>
      <c r="Y22" s="221">
        <f>+(Y21-Y14)/Y14</f>
        <v>-0.81254845821340149</v>
      </c>
      <c r="Z22" s="221"/>
      <c r="AA22" s="221"/>
      <c r="AB22" s="221"/>
      <c r="AC22" s="221"/>
      <c r="AD22" s="221"/>
      <c r="AE22" s="221"/>
      <c r="AF22" s="221"/>
      <c r="AG22" s="221"/>
      <c r="AH22" s="221"/>
      <c r="AI22" s="221"/>
      <c r="AJ22" s="221"/>
      <c r="AK22" s="20"/>
      <c r="AL22" s="221"/>
      <c r="AM22" s="221"/>
      <c r="AN22" s="221"/>
      <c r="AO22" s="221"/>
      <c r="AP22" s="221"/>
      <c r="AQ22" s="221"/>
      <c r="AR22" s="221"/>
      <c r="AS22" s="221"/>
      <c r="AT22" s="221"/>
      <c r="AU22" s="221"/>
      <c r="AV22" s="221"/>
      <c r="AW22" s="221"/>
      <c r="AX22" s="221"/>
      <c r="AY22" s="221"/>
      <c r="AZ22" s="221"/>
      <c r="BA22" s="22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row>
    <row r="23" spans="1:92" x14ac:dyDescent="0.25">
      <c r="A23" s="221"/>
      <c r="B23" s="221"/>
      <c r="C23" s="221"/>
      <c r="D23" s="221"/>
      <c r="E23" s="221"/>
      <c r="F23" s="221"/>
      <c r="G23" s="221"/>
      <c r="H23" s="221"/>
      <c r="I23" s="221"/>
      <c r="J23" s="221"/>
      <c r="K23" s="221"/>
      <c r="L23" s="221"/>
      <c r="M23" s="221"/>
      <c r="N23" s="221"/>
      <c r="O23" s="221"/>
      <c r="P23" s="221"/>
      <c r="Q23" s="221"/>
      <c r="R23" s="221"/>
      <c r="S23" s="221"/>
      <c r="T23" s="221"/>
      <c r="U23" s="221"/>
      <c r="V23" s="221"/>
      <c r="W23" s="221"/>
      <c r="X23" s="221"/>
      <c r="Y23" s="221"/>
      <c r="Z23" s="221"/>
      <c r="AA23" s="221"/>
      <c r="AB23" s="221"/>
      <c r="AC23" s="221"/>
      <c r="AD23" s="221"/>
      <c r="AE23" s="221"/>
      <c r="AF23" s="221"/>
      <c r="AG23" s="221"/>
      <c r="AH23" s="221"/>
      <c r="AI23" s="221"/>
      <c r="AJ23" s="221"/>
      <c r="AK23" s="221"/>
      <c r="AL23" s="221"/>
      <c r="AM23" s="221"/>
      <c r="AN23" s="221"/>
      <c r="AO23" s="221"/>
      <c r="AP23" s="221"/>
      <c r="AQ23" s="221"/>
      <c r="AR23" s="221"/>
      <c r="AS23" s="221"/>
      <c r="AT23" s="221"/>
      <c r="AU23" s="221"/>
      <c r="AV23" s="221"/>
      <c r="AW23" s="221"/>
      <c r="AX23" s="221"/>
      <c r="AY23" s="221"/>
      <c r="AZ23" s="221"/>
      <c r="BA23" s="22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row>
    <row r="24" spans="1:92" x14ac:dyDescent="0.25">
      <c r="A24" s="221"/>
      <c r="B24" s="221"/>
      <c r="C24" s="221"/>
      <c r="D24" s="221"/>
      <c r="E24" s="221"/>
      <c r="F24" s="221"/>
      <c r="G24" s="221"/>
      <c r="H24" s="221"/>
      <c r="I24" s="221"/>
      <c r="J24" s="221"/>
      <c r="K24" s="221"/>
      <c r="L24" s="221"/>
      <c r="M24" s="221"/>
      <c r="N24" s="221"/>
      <c r="O24" s="221">
        <f>+(O21-O16)/O16</f>
        <v>-7.9374402395768609E-2</v>
      </c>
      <c r="P24" s="221"/>
      <c r="Q24" s="221"/>
      <c r="R24" s="221"/>
      <c r="S24" s="221">
        <f>+(S21-S16)/S16</f>
        <v>-8.2848096906572966E-2</v>
      </c>
      <c r="T24" s="221"/>
      <c r="U24" s="221"/>
      <c r="V24" s="221"/>
      <c r="W24" s="221"/>
      <c r="X24" s="221"/>
      <c r="Y24" s="221"/>
      <c r="Z24" s="221"/>
      <c r="AA24" s="221"/>
      <c r="AB24" s="221"/>
      <c r="AC24" s="221"/>
      <c r="AD24" s="221"/>
      <c r="AE24" s="221"/>
      <c r="AF24" s="221"/>
      <c r="AG24" s="221"/>
      <c r="AH24" s="221"/>
      <c r="AI24" s="221"/>
      <c r="AJ24" s="221"/>
      <c r="AK24" s="221"/>
      <c r="AL24" s="221"/>
      <c r="AM24" s="221"/>
      <c r="AN24" s="221"/>
      <c r="AO24" s="221"/>
      <c r="AP24" s="221"/>
      <c r="AQ24" s="221"/>
      <c r="AR24" s="221"/>
      <c r="AS24" s="221" t="s">
        <v>886</v>
      </c>
      <c r="AT24" s="221"/>
      <c r="AU24" s="221"/>
      <c r="AV24" s="221"/>
      <c r="AW24" s="221"/>
      <c r="AX24" s="221"/>
      <c r="AY24" s="221"/>
      <c r="AZ24" s="221"/>
      <c r="BA24" s="22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row>
    <row r="25" spans="1:92" x14ac:dyDescent="0.25">
      <c r="A25" s="221"/>
      <c r="B25" s="221"/>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1"/>
      <c r="AO25" s="221"/>
      <c r="AP25" s="221"/>
      <c r="AQ25" s="221"/>
      <c r="AR25" s="221"/>
      <c r="AS25" s="206"/>
      <c r="AT25" s="206" t="s">
        <v>887</v>
      </c>
      <c r="AU25" s="206" t="s">
        <v>888</v>
      </c>
      <c r="AV25" s="206" t="s">
        <v>889</v>
      </c>
      <c r="AW25" s="206" t="s">
        <v>603</v>
      </c>
      <c r="AX25" s="206" t="s">
        <v>604</v>
      </c>
      <c r="AY25" s="206" t="s">
        <v>605</v>
      </c>
      <c r="AZ25" s="206" t="s">
        <v>606</v>
      </c>
      <c r="BA25" s="206" t="s">
        <v>873</v>
      </c>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row>
    <row r="26" spans="1:92" ht="15.75" thickBot="1" x14ac:dyDescent="0.3">
      <c r="A26" s="221"/>
      <c r="B26" s="205" t="s">
        <v>880</v>
      </c>
      <c r="C26" s="205" t="s">
        <v>890</v>
      </c>
      <c r="D26" s="221"/>
      <c r="E26" s="221"/>
      <c r="F26" s="205" t="s">
        <v>882</v>
      </c>
      <c r="G26" s="205" t="s">
        <v>883</v>
      </c>
      <c r="H26" s="205" t="s">
        <v>884</v>
      </c>
      <c r="I26" s="205" t="s">
        <v>880</v>
      </c>
      <c r="J26" s="221"/>
      <c r="K26" s="221"/>
      <c r="L26" s="221"/>
      <c r="M26" s="221"/>
      <c r="N26" s="221"/>
      <c r="O26" s="221"/>
      <c r="P26" s="221"/>
      <c r="Q26" s="221"/>
      <c r="R26" s="221"/>
      <c r="S26" s="221"/>
      <c r="T26" s="221"/>
      <c r="U26" s="221"/>
      <c r="V26" s="221"/>
      <c r="W26" s="221"/>
      <c r="X26" s="221"/>
      <c r="Y26" s="221"/>
      <c r="Z26" s="221"/>
      <c r="AA26" s="221"/>
      <c r="AB26" s="221"/>
      <c r="AC26" s="221"/>
      <c r="AD26" s="221"/>
      <c r="AE26" s="221"/>
      <c r="AF26" s="221"/>
      <c r="AG26" s="221"/>
      <c r="AH26" s="221"/>
      <c r="AI26" s="221"/>
      <c r="AJ26" s="221"/>
      <c r="AK26" s="221"/>
      <c r="AL26" s="221"/>
      <c r="AM26" s="221"/>
      <c r="AN26" s="221"/>
      <c r="AO26" s="221"/>
      <c r="AP26" s="221"/>
      <c r="AQ26" s="221"/>
      <c r="AR26" s="221"/>
      <c r="AS26" s="206"/>
      <c r="AT26" s="338" t="s">
        <v>881</v>
      </c>
      <c r="AU26" s="339"/>
      <c r="AV26" s="339"/>
      <c r="AW26" s="339"/>
      <c r="AX26" s="339"/>
      <c r="AY26" s="339"/>
      <c r="AZ26" s="339"/>
      <c r="BA26" s="340"/>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row>
    <row r="27" spans="1:92" ht="60" customHeight="1" thickBot="1" x14ac:dyDescent="0.3">
      <c r="A27" s="346"/>
      <c r="B27" s="348" t="s">
        <v>891</v>
      </c>
      <c r="C27" s="341" t="s">
        <v>892</v>
      </c>
      <c r="D27" s="221"/>
      <c r="E27" s="346"/>
      <c r="F27" s="348" t="s">
        <v>588</v>
      </c>
      <c r="G27" s="348" t="s">
        <v>590</v>
      </c>
      <c r="H27" s="348" t="s">
        <v>593</v>
      </c>
      <c r="I27" s="348" t="s">
        <v>873</v>
      </c>
      <c r="J27" s="221"/>
      <c r="K27" s="221"/>
      <c r="L27" s="221"/>
      <c r="M27" s="221">
        <v>2017</v>
      </c>
      <c r="N27" s="277" t="s">
        <v>893</v>
      </c>
      <c r="O27" s="351" t="s">
        <v>894</v>
      </c>
      <c r="P27" s="352"/>
      <c r="Q27" s="351" t="s">
        <v>895</v>
      </c>
      <c r="R27" s="352"/>
      <c r="S27" s="310" t="s">
        <v>873</v>
      </c>
      <c r="T27" s="221"/>
      <c r="U27" s="221"/>
      <c r="V27" s="221"/>
      <c r="W27" s="221"/>
      <c r="X27" s="221"/>
      <c r="Y27" s="221"/>
      <c r="Z27" s="221"/>
      <c r="AA27" s="221"/>
      <c r="AB27" s="221"/>
      <c r="AC27" s="221"/>
      <c r="AD27" s="221"/>
      <c r="AE27" s="221"/>
      <c r="AF27" s="221"/>
      <c r="AG27" s="221"/>
      <c r="AH27" s="221"/>
      <c r="AI27" s="221"/>
      <c r="AJ27" s="221"/>
      <c r="AK27" s="221"/>
      <c r="AL27" s="221"/>
      <c r="AM27" s="221"/>
      <c r="AN27" s="221"/>
      <c r="AO27" s="221"/>
      <c r="AP27" s="221"/>
      <c r="AQ27" s="221"/>
      <c r="AR27" s="221"/>
      <c r="AS27" s="312">
        <v>2000</v>
      </c>
      <c r="AT27" s="246">
        <f>+'1A2 Manufacturing Construction'!$F$14</f>
        <v>697.59799999999996</v>
      </c>
      <c r="AU27" s="246">
        <f>+'1A2 Manufacturing Construction'!$F$15</f>
        <v>9531.0959999999995</v>
      </c>
      <c r="AV27" s="246">
        <f>+'1A2 Manufacturing Construction'!$F$16</f>
        <v>193.9392</v>
      </c>
      <c r="AW27" s="246">
        <f>+'1A2 Manufacturing Construction'!$F$17</f>
        <v>109.0001</v>
      </c>
      <c r="AX27" s="246">
        <f>+'1A2 Manufacturing Construction'!$F$18</f>
        <v>5053.3811999999998</v>
      </c>
      <c r="AY27" s="246">
        <f>+'1A2 Manufacturing Construction'!$F$19</f>
        <v>302353.98249600001</v>
      </c>
      <c r="AZ27" s="246">
        <f>+'1A2 Manufacturing Construction'!$F$20</f>
        <v>39532</v>
      </c>
      <c r="BA27" s="246">
        <f>+SUM(AT27:AZ27)</f>
        <v>357470.996996</v>
      </c>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row>
    <row r="28" spans="1:92" ht="15" customHeight="1" thickBot="1" x14ac:dyDescent="0.3">
      <c r="A28" s="347"/>
      <c r="B28" s="349"/>
      <c r="C28" s="341"/>
      <c r="D28" s="221"/>
      <c r="E28" s="347"/>
      <c r="F28" s="349"/>
      <c r="G28" s="349"/>
      <c r="H28" s="349"/>
      <c r="I28" s="349"/>
      <c r="J28" s="221"/>
      <c r="K28" s="221"/>
      <c r="L28" s="221"/>
      <c r="M28" s="221"/>
      <c r="N28" s="278" t="s">
        <v>896</v>
      </c>
      <c r="O28" s="279" t="s">
        <v>897</v>
      </c>
      <c r="P28" s="279" t="s">
        <v>898</v>
      </c>
      <c r="Q28" s="279" t="s">
        <v>899</v>
      </c>
      <c r="R28" s="279" t="s">
        <v>898</v>
      </c>
      <c r="S28" s="279" t="s">
        <v>898</v>
      </c>
      <c r="T28" s="221"/>
      <c r="U28" s="221"/>
      <c r="V28" s="221"/>
      <c r="W28" s="221"/>
      <c r="X28" s="221"/>
      <c r="Y28" s="221"/>
      <c r="Z28" s="221"/>
      <c r="AA28" s="221"/>
      <c r="AB28" s="221"/>
      <c r="AC28" s="221"/>
      <c r="AD28" s="221"/>
      <c r="AE28" s="221"/>
      <c r="AF28" s="221"/>
      <c r="AG28" s="221"/>
      <c r="AH28" s="221"/>
      <c r="AI28" s="221"/>
      <c r="AJ28" s="221"/>
      <c r="AK28" s="221"/>
      <c r="AL28" s="221"/>
      <c r="AM28" s="221"/>
      <c r="AN28" s="221"/>
      <c r="AO28" s="221"/>
      <c r="AP28" s="221"/>
      <c r="AQ28" s="221"/>
      <c r="AR28" s="221"/>
      <c r="AS28" s="312">
        <v>2001</v>
      </c>
      <c r="AT28" s="246">
        <f>+'1A2 Manufacturing Construction'!$G$14</f>
        <v>639.80399999999997</v>
      </c>
      <c r="AU28" s="246">
        <f>+'1A2 Manufacturing Construction'!$G$15</f>
        <v>9887.7119999999995</v>
      </c>
      <c r="AV28" s="246">
        <f>+'1A2 Manufacturing Construction'!$G$16</f>
        <v>193.9392</v>
      </c>
      <c r="AW28" s="246">
        <f>+'1A2 Manufacturing Construction'!$G$17</f>
        <v>115.15179999999999</v>
      </c>
      <c r="AX28" s="246">
        <f>+'1A2 Manufacturing Construction'!$G$18</f>
        <v>5584.1015999999991</v>
      </c>
      <c r="AY28" s="246">
        <f>+'1A2 Manufacturing Construction'!$G$19</f>
        <v>295803.76392</v>
      </c>
      <c r="AZ28" s="246">
        <f>+'1A2 Manufacturing Construction'!$G$20</f>
        <v>41241</v>
      </c>
      <c r="BA28" s="246">
        <f t="shared" ref="BA28:BA44" si="7">+SUM(AT28:AZ28)</f>
        <v>353465.47252000001</v>
      </c>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row>
    <row r="29" spans="1:92" x14ac:dyDescent="0.25">
      <c r="A29" s="243">
        <v>2000</v>
      </c>
      <c r="B29" s="256">
        <f>+'Energy Summary'!$F$4</f>
        <v>345308.92977642425</v>
      </c>
      <c r="C29" s="206"/>
      <c r="D29" s="221"/>
      <c r="E29" s="243">
        <v>2000</v>
      </c>
      <c r="F29" s="256">
        <f>'Energy Summary'!$F$30</f>
        <v>338465.90867330082</v>
      </c>
      <c r="G29" s="256">
        <f>'Energy Summary'!$F$46/CH4GWP</f>
        <v>219.89525984894831</v>
      </c>
      <c r="H29" s="256">
        <f>'Energy Summary'!$F$62/N2OGWP</f>
        <v>7.1781311170823709</v>
      </c>
      <c r="I29" s="256">
        <f>+'Energy Summary'!$F$4</f>
        <v>345308.92977642425</v>
      </c>
      <c r="J29" s="221"/>
      <c r="K29" s="221"/>
      <c r="L29" s="221">
        <f>'Energy Summary'!B4</f>
        <v>1</v>
      </c>
      <c r="M29" s="221" t="str">
        <f>'Energy Summary'!C4</f>
        <v>Total Energy</v>
      </c>
      <c r="N29" s="280">
        <f>'Energy Summary'!W30</f>
        <v>451308.23806546337</v>
      </c>
      <c r="O29" s="280">
        <f>'Energy Summary'!W46/CH4GWP</f>
        <v>206.12816190951466</v>
      </c>
      <c r="P29" s="280">
        <f>'Energy Summary'!W46</f>
        <v>4328.6914000998077</v>
      </c>
      <c r="Q29" s="280">
        <f>'Energy Summary'!W62/N2OGWP</f>
        <v>9.589428813514651</v>
      </c>
      <c r="R29" s="280">
        <f>'Energy Summary'!W62</f>
        <v>2972.722932189542</v>
      </c>
      <c r="S29" s="280">
        <f>'Energy Summary'!W4</f>
        <v>458609.65239775268</v>
      </c>
      <c r="T29" s="221"/>
      <c r="U29" s="182" t="b">
        <f>S29=R29+P29+N29</f>
        <v>1</v>
      </c>
      <c r="V29" s="221"/>
      <c r="W29" s="221"/>
      <c r="X29" s="221"/>
      <c r="Y29" s="221"/>
      <c r="Z29" s="221"/>
      <c r="AA29" s="221"/>
      <c r="AB29" s="221"/>
      <c r="AC29" s="221"/>
      <c r="AD29" s="221"/>
      <c r="AE29" s="221"/>
      <c r="AF29" s="221"/>
      <c r="AG29" s="221"/>
      <c r="AH29" s="221"/>
      <c r="AI29" s="221"/>
      <c r="AJ29" s="221"/>
      <c r="AK29" s="221"/>
      <c r="AL29" s="221"/>
      <c r="AM29" s="221"/>
      <c r="AN29" s="221"/>
      <c r="AO29" s="221"/>
      <c r="AP29" s="221"/>
      <c r="AQ29" s="221"/>
      <c r="AR29" s="221"/>
      <c r="AS29" s="312">
        <v>2002</v>
      </c>
      <c r="AT29" s="246">
        <f>+'1A2 Manufacturing Construction'!$H$14</f>
        <v>606.42999999999995</v>
      </c>
      <c r="AU29" s="246">
        <f>+'1A2 Manufacturing Construction'!$H$15</f>
        <v>10410.444</v>
      </c>
      <c r="AV29" s="246">
        <f>+'1A2 Manufacturing Construction'!$H$16</f>
        <v>187.2998</v>
      </c>
      <c r="AW29" s="246">
        <f>+'1A2 Manufacturing Construction'!$H$17</f>
        <v>112.65260000000001</v>
      </c>
      <c r="AX29" s="246">
        <f>+'1A2 Manufacturing Construction'!$H$18</f>
        <v>6160.9715999999989</v>
      </c>
      <c r="AY29" s="246">
        <f>+'1A2 Manufacturing Construction'!$H$19</f>
        <v>306400.87922399997</v>
      </c>
      <c r="AZ29" s="246">
        <f>+'1A2 Manufacturing Construction'!$H$20</f>
        <v>43048</v>
      </c>
      <c r="BA29" s="246">
        <f t="shared" si="7"/>
        <v>366926.67722399998</v>
      </c>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row>
    <row r="30" spans="1:92" x14ac:dyDescent="0.25">
      <c r="A30" s="243">
        <v>2001</v>
      </c>
      <c r="B30" s="256">
        <f>+'Energy Summary'!$G$4</f>
        <v>344564.49337984197</v>
      </c>
      <c r="C30" s="247">
        <f>+((B30-B29)/B29)*100</f>
        <v>-0.21558561982867983</v>
      </c>
      <c r="D30" s="221"/>
      <c r="E30" s="243">
        <v>2001</v>
      </c>
      <c r="F30" s="256">
        <f>'Energy Summary'!$G$30</f>
        <v>337703.82488761516</v>
      </c>
      <c r="G30" s="256">
        <f>'Energy Summary'!$G$46/CH4GWP</f>
        <v>219.95764906606013</v>
      </c>
      <c r="H30" s="256">
        <f>'Energy Summary'!$G$62/N2OGWP</f>
        <v>7.2308318123855857</v>
      </c>
      <c r="I30" s="256">
        <f>+'Energy Summary'!$G$4</f>
        <v>344564.49337984197</v>
      </c>
      <c r="J30" s="221"/>
      <c r="K30" s="221"/>
      <c r="L30" s="221" t="str">
        <f>'Energy Summary'!B5</f>
        <v>1A</v>
      </c>
      <c r="M30" s="221" t="str">
        <f>'Energy Summary'!C5</f>
        <v>Fuel combustion activities</v>
      </c>
      <c r="N30" s="281">
        <f>'Energy Summary'!W31</f>
        <v>424899.1537957784</v>
      </c>
      <c r="O30" s="281">
        <f>'Energy Summary'!W47/CH4GWP</f>
        <v>26.54128540951465</v>
      </c>
      <c r="P30" s="281">
        <f>'Energy Summary'!W47</f>
        <v>557.36699359980764</v>
      </c>
      <c r="Q30" s="281">
        <f>'Energy Summary'!W63/N2OGWP</f>
        <v>9.589428813514651</v>
      </c>
      <c r="R30" s="281">
        <f>'Energy Summary'!W63</f>
        <v>2972.722932189542</v>
      </c>
      <c r="S30" s="281">
        <f>'Energy Summary'!W5</f>
        <v>428429.24372156773</v>
      </c>
      <c r="T30" s="221">
        <f>S30/S29</f>
        <v>0.93419151010365253</v>
      </c>
      <c r="U30" s="182" t="b">
        <f>S30=R30+P30+N30</f>
        <v>1</v>
      </c>
      <c r="V30" s="221"/>
      <c r="W30" s="221"/>
      <c r="X30" s="221"/>
      <c r="Y30" s="221"/>
      <c r="Z30" s="221"/>
      <c r="AA30" s="221"/>
      <c r="AB30" s="221"/>
      <c r="AC30" s="221"/>
      <c r="AD30" s="221"/>
      <c r="AE30" s="221"/>
      <c r="AF30" s="221"/>
      <c r="AG30" s="221"/>
      <c r="AH30" s="221"/>
      <c r="AI30" s="221"/>
      <c r="AJ30" s="221"/>
      <c r="AK30" s="221"/>
      <c r="AL30" s="221"/>
      <c r="AM30" s="221"/>
      <c r="AN30" s="221"/>
      <c r="AO30" s="221"/>
      <c r="AP30" s="221"/>
      <c r="AQ30" s="221"/>
      <c r="AR30" s="221"/>
      <c r="AS30" s="312">
        <v>2003</v>
      </c>
      <c r="AT30" s="246">
        <f>+'1A2 Manufacturing Construction'!$I$14</f>
        <v>625.96600000000001</v>
      </c>
      <c r="AU30" s="246">
        <f>+'1A2 Manufacturing Construction'!$I$15</f>
        <v>11068.812</v>
      </c>
      <c r="AV30" s="246">
        <f>+'1A2 Manufacturing Construction'!$I$16</f>
        <v>184.5043</v>
      </c>
      <c r="AW30" s="246">
        <f>+'1A2 Manufacturing Construction'!$I$17</f>
        <v>107.26990000000001</v>
      </c>
      <c r="AX30" s="246">
        <f>+'1A2 Manufacturing Construction'!$I$18</f>
        <v>6276.3455999999996</v>
      </c>
      <c r="AY30" s="246">
        <f>+'1A2 Manufacturing Construction'!$I$19</f>
        <v>328424.165568</v>
      </c>
      <c r="AZ30" s="246">
        <f>+'1A2 Manufacturing Construction'!$I$20</f>
        <v>48749</v>
      </c>
      <c r="BA30" s="246">
        <f t="shared" si="7"/>
        <v>395436.06336799997</v>
      </c>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row>
    <row r="31" spans="1:92" x14ac:dyDescent="0.25">
      <c r="A31" s="243">
        <v>2002</v>
      </c>
      <c r="B31" s="256">
        <f>+'Energy Summary'!$H$4</f>
        <v>357151.76819983183</v>
      </c>
      <c r="C31" s="247">
        <f t="shared" ref="C31:C46" si="8">+((B31-B30)/B30)*100</f>
        <v>3.6530968982093777</v>
      </c>
      <c r="D31" s="221"/>
      <c r="E31" s="243">
        <v>2002</v>
      </c>
      <c r="F31" s="256">
        <f>'Energy Summary'!$H$30</f>
        <v>350160.00037335703</v>
      </c>
      <c r="G31" s="256">
        <f>'Energy Summary'!$H$46/CH4GWP</f>
        <v>221.77460995522574</v>
      </c>
      <c r="H31" s="256">
        <f>'Energy Summary'!$H$62/N2OGWP</f>
        <v>7.5306484432744174</v>
      </c>
      <c r="I31" s="256">
        <f>+'Energy Summary'!$H$4</f>
        <v>357151.76819983183</v>
      </c>
      <c r="J31" s="221"/>
      <c r="K31" s="221"/>
      <c r="L31" s="221" t="str">
        <f>'Energy Summary'!B11</f>
        <v>1B</v>
      </c>
      <c r="M31" s="221" t="str">
        <f>'Energy Summary'!C11</f>
        <v>Fugitive emissions from fuels</v>
      </c>
      <c r="N31" s="281">
        <f>'Energy Summary'!W37</f>
        <v>26409.084269685001</v>
      </c>
      <c r="O31" s="281">
        <f>'Energy Summary'!W53/CH4GWP</f>
        <v>179.58687649999999</v>
      </c>
      <c r="P31" s="281">
        <f>'Energy Summary'!W53</f>
        <v>3771.3244064999999</v>
      </c>
      <c r="Q31" s="281">
        <f>'Energy Summary'!W69/N2OGWP</f>
        <v>0</v>
      </c>
      <c r="R31" s="281">
        <f>'Energy Summary'!W69</f>
        <v>0</v>
      </c>
      <c r="S31" s="281">
        <f>'Energy Summary'!W11</f>
        <v>30180.408676185001</v>
      </c>
      <c r="T31" s="221"/>
      <c r="U31" s="182" t="b">
        <f>S31=R31+P31+N31</f>
        <v>1</v>
      </c>
      <c r="V31" s="221"/>
      <c r="W31" s="221"/>
      <c r="X31" s="221"/>
      <c r="Y31" s="221"/>
      <c r="Z31" s="221"/>
      <c r="AA31" s="221"/>
      <c r="AB31" s="221"/>
      <c r="AC31" s="221"/>
      <c r="AD31" s="221"/>
      <c r="AE31" s="221"/>
      <c r="AF31" s="221"/>
      <c r="AG31" s="221"/>
      <c r="AH31" s="221"/>
      <c r="AI31" s="221"/>
      <c r="AJ31" s="221"/>
      <c r="AK31" s="221"/>
      <c r="AL31" s="221"/>
      <c r="AM31" s="221"/>
      <c r="AN31" s="221"/>
      <c r="AO31" s="221"/>
      <c r="AP31" s="221"/>
      <c r="AQ31" s="221"/>
      <c r="AR31" s="221"/>
      <c r="AS31" s="312">
        <v>2004</v>
      </c>
      <c r="AT31" s="246">
        <f>+'1A2 Manufacturing Construction'!$J$14</f>
        <v>649.06830000000002</v>
      </c>
      <c r="AU31" s="246">
        <f>+'1A2 Manufacturing Construction'!$J$15</f>
        <v>11702.198</v>
      </c>
      <c r="AV31" s="246">
        <f>+'1A2 Manufacturing Construction'!$J$16</f>
        <v>198.9068</v>
      </c>
      <c r="AW31" s="246">
        <f>+'1A2 Manufacturing Construction'!$J$17</f>
        <v>108.2694</v>
      </c>
      <c r="AX31" s="246">
        <f>+'1A2 Manufacturing Construction'!$J$18</f>
        <v>6381.9862690872951</v>
      </c>
      <c r="AY31" s="246">
        <f>+'1A2 Manufacturing Construction'!$J$19</f>
        <v>347343.98616000003</v>
      </c>
      <c r="AZ31" s="246">
        <f>+'1A2 Manufacturing Construction'!$J$20</f>
        <v>50361</v>
      </c>
      <c r="BA31" s="246">
        <f t="shared" si="7"/>
        <v>416745.41492908733</v>
      </c>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row>
    <row r="32" spans="1:92" x14ac:dyDescent="0.25">
      <c r="A32" s="243">
        <v>2003</v>
      </c>
      <c r="B32" s="256">
        <f>+'Energy Summary'!$I$4</f>
        <v>380773.05009111075</v>
      </c>
      <c r="C32" s="247">
        <f t="shared" si="8"/>
        <v>6.6137939090539399</v>
      </c>
      <c r="D32" s="221"/>
      <c r="E32" s="243">
        <v>2003</v>
      </c>
      <c r="F32" s="256">
        <f>'Energy Summary'!$I$30</f>
        <v>373567.1630358696</v>
      </c>
      <c r="G32" s="256">
        <f>'Energy Summary'!$I$46/CH4GWP</f>
        <v>225.2338190097947</v>
      </c>
      <c r="H32" s="256">
        <f>'Energy Summary'!$I$62/N2OGWP</f>
        <v>7.9870221162433772</v>
      </c>
      <c r="I32" s="256">
        <f>+'Energy Summary'!$I$4</f>
        <v>380773.05009111075</v>
      </c>
      <c r="J32" s="221"/>
      <c r="K32" s="221"/>
      <c r="L32" s="221" t="str">
        <f>'Energy Summary'!B15</f>
        <v>1C</v>
      </c>
      <c r="M32" s="221" t="str">
        <f>'Energy Summary'!C15</f>
        <v>Carbon dioxide transport and storage</v>
      </c>
      <c r="N32" s="221" t="s">
        <v>643</v>
      </c>
      <c r="O32" s="221" t="s">
        <v>643</v>
      </c>
      <c r="P32" s="221" t="s">
        <v>643</v>
      </c>
      <c r="Q32" s="221" t="s">
        <v>643</v>
      </c>
      <c r="R32" s="221" t="s">
        <v>643</v>
      </c>
      <c r="S32" s="221" t="s">
        <v>643</v>
      </c>
      <c r="T32" s="221"/>
      <c r="U32" s="221"/>
      <c r="V32" s="221"/>
      <c r="W32" s="221"/>
      <c r="X32" s="221"/>
      <c r="Y32" s="221"/>
      <c r="Z32" s="221"/>
      <c r="AA32" s="221"/>
      <c r="AB32" s="221"/>
      <c r="AC32" s="221"/>
      <c r="AD32" s="221"/>
      <c r="AE32" s="221"/>
      <c r="AF32" s="221"/>
      <c r="AG32" s="221"/>
      <c r="AH32" s="221"/>
      <c r="AI32" s="221"/>
      <c r="AJ32" s="221"/>
      <c r="AK32" s="221"/>
      <c r="AL32" s="221"/>
      <c r="AM32" s="221"/>
      <c r="AN32" s="221"/>
      <c r="AO32" s="221"/>
      <c r="AP32" s="221"/>
      <c r="AQ32" s="221"/>
      <c r="AR32" s="221"/>
      <c r="AS32" s="312">
        <v>2005</v>
      </c>
      <c r="AT32" s="246">
        <f>+'1A2 Manufacturing Construction'!$K$14</f>
        <v>619.45399999999995</v>
      </c>
      <c r="AU32" s="246">
        <f>+'1A2 Manufacturing Construction'!$K$15</f>
        <v>12367.26</v>
      </c>
      <c r="AV32" s="246">
        <f>+'1A2 Manufacturing Construction'!$K$16</f>
        <v>170.87620000000001</v>
      </c>
      <c r="AW32" s="246">
        <f>+'1A2 Manufacturing Construction'!$K$17</f>
        <v>105.732</v>
      </c>
      <c r="AX32" s="246">
        <f>+'1A2 Manufacturing Construction'!$K$18</f>
        <v>7037.8139999999994</v>
      </c>
      <c r="AY32" s="246">
        <f>+'1A2 Manufacturing Construction'!$K$19</f>
        <v>337162.03149600001</v>
      </c>
      <c r="AZ32" s="246">
        <f>+'1A2 Manufacturing Construction'!$K$20</f>
        <v>53165.84</v>
      </c>
      <c r="BA32" s="246">
        <f t="shared" si="7"/>
        <v>410629.00769600004</v>
      </c>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row>
    <row r="33" spans="1:53" x14ac:dyDescent="0.25">
      <c r="A33" s="243">
        <v>2004</v>
      </c>
      <c r="B33" s="256">
        <f>+'Energy Summary'!$J$4</f>
        <v>398876.36623304081</v>
      </c>
      <c r="C33" s="247">
        <f t="shared" si="8"/>
        <v>4.754358570701978</v>
      </c>
      <c r="D33" s="221"/>
      <c r="E33" s="243">
        <v>2004</v>
      </c>
      <c r="F33" s="256">
        <f>'Energy Summary'!$J$30</f>
        <v>391356.24350422574</v>
      </c>
      <c r="G33" s="256">
        <f>'Energy Summary'!$J$46/CH4GWP</f>
        <v>234.66035954284885</v>
      </c>
      <c r="H33" s="256">
        <f>'Energy Summary'!$J$62/N2OGWP</f>
        <v>8.3621134787586815</v>
      </c>
      <c r="I33" s="256">
        <f>+'Energy Summary'!$J$4</f>
        <v>398876.36623304081</v>
      </c>
      <c r="J33" s="221"/>
      <c r="K33" s="221"/>
      <c r="L33" s="221"/>
      <c r="M33" s="221"/>
      <c r="N33" s="182" t="b">
        <f>N29=SUM(N30:N32)</f>
        <v>1</v>
      </c>
      <c r="O33" s="182" t="b">
        <f>O29=SUM(O30:O32)</f>
        <v>1</v>
      </c>
      <c r="P33" s="182" t="b">
        <f>P29=O29*CH4GWP</f>
        <v>1</v>
      </c>
      <c r="Q33" s="182" t="b">
        <f>Q29=SUM(Q30:Q32)</f>
        <v>1</v>
      </c>
      <c r="R33" s="182" t="b">
        <f>R29=Q29*N2OGWP</f>
        <v>1</v>
      </c>
      <c r="S33" s="182" t="b">
        <f>S29=SUM(S30:S32)</f>
        <v>1</v>
      </c>
      <c r="T33" s="221"/>
      <c r="U33" s="221"/>
      <c r="V33" s="221"/>
      <c r="W33" s="221"/>
      <c r="X33" s="221"/>
      <c r="Y33" s="221"/>
      <c r="Z33" s="221"/>
      <c r="AA33" s="221"/>
      <c r="AB33" s="221"/>
      <c r="AC33" s="221"/>
      <c r="AD33" s="221"/>
      <c r="AE33" s="221"/>
      <c r="AF33" s="221"/>
      <c r="AG33" s="221"/>
      <c r="AH33" s="221"/>
      <c r="AI33" s="221"/>
      <c r="AJ33" s="221"/>
      <c r="AK33" s="221"/>
      <c r="AL33" s="221"/>
      <c r="AM33" s="221"/>
      <c r="AN33" s="221"/>
      <c r="AO33" s="221"/>
      <c r="AP33" s="221"/>
      <c r="AQ33" s="221"/>
      <c r="AR33" s="221"/>
      <c r="AS33" s="312">
        <v>2006</v>
      </c>
      <c r="AT33" s="246">
        <f>+'1A2 Manufacturing Construction'!$L$14</f>
        <v>600.73199999999997</v>
      </c>
      <c r="AU33" s="246">
        <f>+'1A2 Manufacturing Construction'!$L$15</f>
        <v>13270.992</v>
      </c>
      <c r="AV33" s="246">
        <f>+'1A2 Manufacturing Construction'!$L$16</f>
        <v>166.33340000000001</v>
      </c>
      <c r="AW33" s="246">
        <f>+'1A2 Manufacturing Construction'!$L$17</f>
        <v>116.3052</v>
      </c>
      <c r="AX33" s="246">
        <f>+'1A2 Manufacturing Construction'!$L$18</f>
        <v>7245.4872000000005</v>
      </c>
      <c r="AY33" s="246">
        <f>+'1A2 Manufacturing Construction'!$L$19</f>
        <v>344183.17240799998</v>
      </c>
      <c r="AZ33" s="246">
        <f>+'1A2 Manufacturing Construction'!$L$20</f>
        <v>56037.84</v>
      </c>
      <c r="BA33" s="246">
        <f t="shared" si="7"/>
        <v>421620.86220800004</v>
      </c>
    </row>
    <row r="34" spans="1:53" x14ac:dyDescent="0.25">
      <c r="A34" s="243">
        <v>2005</v>
      </c>
      <c r="B34" s="256">
        <f>+'Energy Summary'!$K$4</f>
        <v>396353.40920337674</v>
      </c>
      <c r="C34" s="247">
        <f t="shared" si="8"/>
        <v>-0.63251604839130859</v>
      </c>
      <c r="D34" s="221"/>
      <c r="E34" s="243">
        <v>2005</v>
      </c>
      <c r="F34" s="256">
        <f>'Energy Summary'!$K$30</f>
        <v>388959.76727758837</v>
      </c>
      <c r="G34" s="256">
        <f>'Energy Summary'!$K$46/CH4GWP</f>
        <v>226.03929321889137</v>
      </c>
      <c r="H34" s="256">
        <f>'Energy Summary'!$K$62/N2OGWP</f>
        <v>8.5381186070697712</v>
      </c>
      <c r="I34" s="256">
        <f>+'Energy Summary'!$K$4</f>
        <v>396353.40920337674</v>
      </c>
      <c r="J34" s="221"/>
      <c r="K34" s="221"/>
      <c r="L34" s="221"/>
      <c r="M34" s="221"/>
      <c r="N34" s="221"/>
      <c r="O34" s="221"/>
      <c r="P34" s="182" t="b">
        <f>P30=O30*CH4GWP</f>
        <v>1</v>
      </c>
      <c r="Q34" s="221"/>
      <c r="R34" s="182" t="b">
        <f>R30=Q30*N2OGWP</f>
        <v>1</v>
      </c>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c r="AS34" s="312">
        <v>2007</v>
      </c>
      <c r="AT34" s="246">
        <f>+'1A2 Manufacturing Construction'!$M$14</f>
        <v>567.35799999999995</v>
      </c>
      <c r="AU34" s="246">
        <f>+'1A2 Manufacturing Construction'!$M$15</f>
        <v>14869.668</v>
      </c>
      <c r="AV34" s="246">
        <f>+'1A2 Manufacturing Construction'!$M$16</f>
        <v>164.23679999999999</v>
      </c>
      <c r="AW34" s="246">
        <f>+'1A2 Manufacturing Construction'!$M$17</f>
        <v>122.0724</v>
      </c>
      <c r="AX34" s="246">
        <f>+'1A2 Manufacturing Construction'!$M$18</f>
        <v>7706.9831999999997</v>
      </c>
      <c r="AY34" s="246">
        <f>+'1A2 Manufacturing Construction'!$M$19</f>
        <v>355304.16071999999</v>
      </c>
      <c r="AZ34" s="246">
        <f>+'1A2 Manufacturing Construction'!$M$20</f>
        <v>58908.41</v>
      </c>
      <c r="BA34" s="246">
        <f t="shared" si="7"/>
        <v>437642.88911999995</v>
      </c>
    </row>
    <row r="35" spans="1:53" x14ac:dyDescent="0.25">
      <c r="A35" s="243">
        <v>2006</v>
      </c>
      <c r="B35" s="256">
        <f>+'Energy Summary'!$L$4</f>
        <v>405912.37291389389</v>
      </c>
      <c r="C35" s="247">
        <f t="shared" si="8"/>
        <v>2.4117273848431222</v>
      </c>
      <c r="D35" s="221"/>
      <c r="E35" s="243">
        <v>2006</v>
      </c>
      <c r="F35" s="256">
        <f>'Energy Summary'!$L$30</f>
        <v>398810.56510299648</v>
      </c>
      <c r="G35" s="256">
        <f>'Energy Summary'!$L$46/CH4GWP</f>
        <v>218.74775880420657</v>
      </c>
      <c r="H35" s="256">
        <f>'Energy Summary'!$L$62/N2OGWP</f>
        <v>8.0906608903518116</v>
      </c>
      <c r="I35" s="256">
        <f>+'Energy Summary'!$L$4</f>
        <v>405912.37291389389</v>
      </c>
      <c r="J35" s="221"/>
      <c r="K35" s="221"/>
      <c r="L35" s="221"/>
      <c r="M35" s="221"/>
      <c r="N35" s="221"/>
      <c r="O35" s="221"/>
      <c r="P35" s="182" t="b">
        <f>P31=O31*CH4GWP</f>
        <v>1</v>
      </c>
      <c r="Q35" s="221"/>
      <c r="R35" s="221"/>
      <c r="S35" s="221"/>
      <c r="T35" s="221"/>
      <c r="U35" s="221"/>
      <c r="V35" s="221"/>
      <c r="W35" s="221"/>
      <c r="X35" s="221"/>
      <c r="Y35" s="221"/>
      <c r="Z35" s="221"/>
      <c r="AA35" s="221"/>
      <c r="AB35" s="221"/>
      <c r="AC35" s="221"/>
      <c r="AD35" s="221"/>
      <c r="AE35" s="221"/>
      <c r="AF35" s="221"/>
      <c r="AG35" s="221"/>
      <c r="AH35" s="221"/>
      <c r="AI35" s="221"/>
      <c r="AJ35" s="221"/>
      <c r="AK35" s="221"/>
      <c r="AL35" s="221"/>
      <c r="AM35" s="221"/>
      <c r="AN35" s="221"/>
      <c r="AO35" s="221"/>
      <c r="AP35" s="221"/>
      <c r="AQ35" s="221"/>
      <c r="AR35" s="221"/>
      <c r="AS35" s="312">
        <v>2008</v>
      </c>
      <c r="AT35" s="246">
        <f>+'1A2 Manufacturing Construction'!$N$14</f>
        <v>433.048</v>
      </c>
      <c r="AU35" s="246">
        <f>+'1A2 Manufacturing Construction'!$N$15</f>
        <v>14877.288</v>
      </c>
      <c r="AV35" s="246">
        <f>+'1A2 Manufacturing Construction'!$N$16</f>
        <v>164.23679999999999</v>
      </c>
      <c r="AW35" s="246">
        <f>+'1A2 Manufacturing Construction'!$N$17</f>
        <v>117.84310000000001</v>
      </c>
      <c r="AX35" s="246">
        <f>+'1A2 Manufacturing Construction'!$N$18</f>
        <v>7475.3204191786908</v>
      </c>
      <c r="AY35" s="246">
        <f>+'1A2 Manufacturing Construction'!$N$19</f>
        <v>383032.13644799998</v>
      </c>
      <c r="AZ35" s="246">
        <f>+'1A2 Manufacturing Construction'!$N$20</f>
        <v>61777.55</v>
      </c>
      <c r="BA35" s="246">
        <f t="shared" si="7"/>
        <v>467877.42276717868</v>
      </c>
    </row>
    <row r="36" spans="1:53" x14ac:dyDescent="0.25">
      <c r="A36" s="243">
        <v>2007</v>
      </c>
      <c r="B36" s="256">
        <f>+'Energy Summary'!$M$4</f>
        <v>436756.874164487</v>
      </c>
      <c r="C36" s="247">
        <f t="shared" si="8"/>
        <v>7.5988078483964188</v>
      </c>
      <c r="D36" s="221"/>
      <c r="E36" s="243">
        <v>2007</v>
      </c>
      <c r="F36" s="256">
        <f>'Energy Summary'!$M$30</f>
        <v>429362.51497899817</v>
      </c>
      <c r="G36" s="256">
        <f>'Energy Summary'!$M$46/CH4GWP</f>
        <v>223.86566928076761</v>
      </c>
      <c r="H36" s="256">
        <f>'Energy Summary'!$M$62/N2OGWP</f>
        <v>8.6876778406217579</v>
      </c>
      <c r="I36" s="256">
        <f>+'Energy Summary'!$M$4</f>
        <v>436756.874164487</v>
      </c>
      <c r="J36" s="221"/>
      <c r="K36" s="221"/>
      <c r="L36" s="221"/>
      <c r="M36" s="221"/>
      <c r="N36" s="221"/>
      <c r="O36" s="221"/>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1"/>
      <c r="AN36" s="221"/>
      <c r="AO36" s="221"/>
      <c r="AP36" s="221"/>
      <c r="AQ36" s="221"/>
      <c r="AR36" s="221"/>
      <c r="AS36" s="312">
        <v>2009</v>
      </c>
      <c r="AT36" s="246">
        <f>+'1A2 Manufacturing Construction'!$O$14</f>
        <v>443.63</v>
      </c>
      <c r="AU36" s="246">
        <f>+'1A2 Manufacturing Construction'!$O$15</f>
        <v>14877.288</v>
      </c>
      <c r="AV36" s="246">
        <f>+'1A2 Manufacturing Construction'!$O$16</f>
        <v>207.21789999999999</v>
      </c>
      <c r="AW36" s="246">
        <f>+'1A2 Manufacturing Construction'!$O$17</f>
        <v>105.3475</v>
      </c>
      <c r="AX36" s="246">
        <f>+'1A2 Manufacturing Construction'!$O$18</f>
        <v>7601.5660230527901</v>
      </c>
      <c r="AY36" s="246">
        <f>+'1A2 Manufacturing Construction'!$O$19</f>
        <v>359011.423152</v>
      </c>
      <c r="AZ36" s="246">
        <f>+'1A2 Manufacturing Construction'!$O$20</f>
        <v>64645.26</v>
      </c>
      <c r="BA36" s="246">
        <f t="shared" si="7"/>
        <v>446891.73257505283</v>
      </c>
    </row>
    <row r="37" spans="1:53" x14ac:dyDescent="0.25">
      <c r="A37" s="243">
        <v>2008</v>
      </c>
      <c r="B37" s="256">
        <f>+'Energy Summary'!$N$4</f>
        <v>432651.04418616073</v>
      </c>
      <c r="C37" s="247">
        <f t="shared" si="8"/>
        <v>-0.9400722052012811</v>
      </c>
      <c r="D37" s="221"/>
      <c r="E37" s="243">
        <v>2008</v>
      </c>
      <c r="F37" s="256">
        <f>'Energy Summary'!$N$30</f>
        <v>425268.91827778099</v>
      </c>
      <c r="G37" s="256">
        <f>'Energy Summary'!$N$46/CH4GWP</f>
        <v>222.25632888209617</v>
      </c>
      <c r="H37" s="256">
        <f>'Energy Summary'!$N$62/N2OGWP</f>
        <v>8.7572354898571287</v>
      </c>
      <c r="I37" s="256">
        <f>+'Energy Summary'!$N$4</f>
        <v>432651.04418616073</v>
      </c>
      <c r="J37" s="221"/>
      <c r="K37" s="221"/>
      <c r="L37" s="221"/>
      <c r="M37" s="221"/>
      <c r="N37" s="221"/>
      <c r="O37" s="221"/>
      <c r="P37" s="221"/>
      <c r="Q37" s="221"/>
      <c r="R37" s="221"/>
      <c r="S37" s="221"/>
      <c r="T37" s="221"/>
      <c r="U37" s="221"/>
      <c r="V37" s="221"/>
      <c r="W37" s="221"/>
      <c r="X37" s="221"/>
      <c r="Y37" s="221"/>
      <c r="Z37" s="221"/>
      <c r="AA37" s="221"/>
      <c r="AB37" s="221"/>
      <c r="AC37" s="221"/>
      <c r="AD37" s="221"/>
      <c r="AE37" s="221"/>
      <c r="AF37" s="221"/>
      <c r="AG37" s="221"/>
      <c r="AH37" s="221"/>
      <c r="AI37" s="221"/>
      <c r="AJ37" s="221"/>
      <c r="AK37" s="221"/>
      <c r="AL37" s="221"/>
      <c r="AM37" s="221"/>
      <c r="AN37" s="221"/>
      <c r="AO37" s="221"/>
      <c r="AP37" s="221"/>
      <c r="AQ37" s="221"/>
      <c r="AR37" s="221"/>
      <c r="AS37" s="312">
        <v>2010</v>
      </c>
      <c r="AT37" s="246">
        <f>+'1A2 Manufacturing Construction'!$P$14</f>
        <v>469.43761497740189</v>
      </c>
      <c r="AU37" s="246">
        <f>+'1A2 Manufacturing Construction'!$P$15</f>
        <v>16129.121288175002</v>
      </c>
      <c r="AV37" s="246">
        <f>+'1A2 Manufacturing Construction'!$P$16</f>
        <v>219.27256079475706</v>
      </c>
      <c r="AW37" s="246">
        <f>+'1A2 Manufacturing Construction'!$P$17</f>
        <v>111.47597892970302</v>
      </c>
      <c r="AX37" s="246">
        <f>+'1A2 Manufacturing Construction'!$P$18</f>
        <v>8043.7775262158921</v>
      </c>
      <c r="AY37" s="246">
        <f>+'1A2 Manufacturing Construction'!$P$19</f>
        <v>365686.777008</v>
      </c>
      <c r="AZ37" s="246">
        <f>+'1A2 Manufacturing Construction'!$P$20</f>
        <v>68405.919656963932</v>
      </c>
      <c r="BA37" s="246">
        <f t="shared" si="7"/>
        <v>459065.78163405671</v>
      </c>
    </row>
    <row r="38" spans="1:53" x14ac:dyDescent="0.25">
      <c r="A38" s="243">
        <v>2009</v>
      </c>
      <c r="B38" s="256">
        <f>+'Energy Summary'!$O$4</f>
        <v>438078.50458214653</v>
      </c>
      <c r="C38" s="247">
        <f t="shared" si="8"/>
        <v>1.2544660342135876</v>
      </c>
      <c r="D38" s="221"/>
      <c r="E38" s="243">
        <v>2009</v>
      </c>
      <c r="F38" s="256">
        <f>'Energy Summary'!$O$30</f>
        <v>430714.94658427848</v>
      </c>
      <c r="G38" s="256">
        <f>'Energy Summary'!$O$46/CH4GWP</f>
        <v>220.52506172213717</v>
      </c>
      <c r="H38" s="256">
        <f>'Energy Summary'!$O$62/N2OGWP</f>
        <v>8.8146183925908623</v>
      </c>
      <c r="I38" s="256">
        <f>+'Energy Summary'!$O$4</f>
        <v>438078.50458214653</v>
      </c>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221"/>
      <c r="AJ38" s="221"/>
      <c r="AK38" s="221"/>
      <c r="AL38" s="221"/>
      <c r="AM38" s="221"/>
      <c r="AN38" s="221"/>
      <c r="AO38" s="221"/>
      <c r="AP38" s="221"/>
      <c r="AQ38" s="221"/>
      <c r="AR38" s="221"/>
      <c r="AS38" s="312">
        <v>2011</v>
      </c>
      <c r="AT38" s="246">
        <f>+'1A2 Manufacturing Construction'!$Q$14</f>
        <v>472.93399999999997</v>
      </c>
      <c r="AU38" s="246">
        <f>+'1A2 Manufacturing Construction'!$Q$15</f>
        <v>17106.900000000001</v>
      </c>
      <c r="AV38" s="246">
        <f>+'1A2 Manufacturing Construction'!$Q$16</f>
        <v>166.68287999999998</v>
      </c>
      <c r="AW38" s="246">
        <f>+'1A2 Manufacturing Construction'!$Q$17</f>
        <v>137.83608000000001</v>
      </c>
      <c r="AX38" s="246">
        <f>+'1A2 Manufacturing Construction'!$Q$18</f>
        <v>7536.4707599999992</v>
      </c>
      <c r="AY38" s="246">
        <f>+'1A2 Manufacturing Construction'!$Q$19</f>
        <v>243904.02600000001</v>
      </c>
      <c r="AZ38" s="246">
        <f>+'1A2 Manufacturing Construction'!$Q$20</f>
        <v>51381.792000000001</v>
      </c>
      <c r="BA38" s="246">
        <f t="shared" si="7"/>
        <v>320706.64172000001</v>
      </c>
    </row>
    <row r="39" spans="1:53" x14ac:dyDescent="0.25">
      <c r="A39" s="243">
        <v>2010</v>
      </c>
      <c r="B39" s="256">
        <f>+'Energy Summary'!$P$4</f>
        <v>451633.99107336556</v>
      </c>
      <c r="C39" s="247">
        <f t="shared" si="8"/>
        <v>3.0943053241447411</v>
      </c>
      <c r="D39" s="221"/>
      <c r="E39" s="243">
        <v>2010</v>
      </c>
      <c r="F39" s="256">
        <f>'Energy Summary'!$P$30</f>
        <v>444152.32892393396</v>
      </c>
      <c r="G39" s="256">
        <f>'Energy Summary'!$P$46/CH4GWP</f>
        <v>221.45532161561724</v>
      </c>
      <c r="H39" s="256">
        <f>'Energy Summary'!$P$62/N2OGWP</f>
        <v>9.1325819209795061</v>
      </c>
      <c r="I39" s="256">
        <f>+'Energy Summary'!$P$4</f>
        <v>451633.99107336556</v>
      </c>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c r="AQ39" s="221"/>
      <c r="AR39" s="221"/>
      <c r="AS39" s="312">
        <v>2012</v>
      </c>
      <c r="AT39" s="246">
        <f>+'1A2 Manufacturing Construction'!$R$14</f>
        <v>382.58</v>
      </c>
      <c r="AU39" s="246">
        <f>+'1A2 Manufacturing Construction'!$R$15</f>
        <v>17163.288</v>
      </c>
      <c r="AV39" s="246">
        <f>+'1A2 Manufacturing Construction'!$R$16</f>
        <v>198.48191999999997</v>
      </c>
      <c r="AW39" s="246">
        <f>+'1A2 Manufacturing Construction'!$R$17</f>
        <v>126.10944000000001</v>
      </c>
      <c r="AX39" s="246">
        <f>+'1A2 Manufacturing Construction'!$R$18</f>
        <v>9806.8933199999992</v>
      </c>
      <c r="AY39" s="246">
        <f>+'1A2 Manufacturing Construction'!$R$19</f>
        <v>254262.35100000002</v>
      </c>
      <c r="AZ39" s="246">
        <f>+'1A2 Manufacturing Construction'!$R$20</f>
        <v>44518.175999999999</v>
      </c>
      <c r="BA39" s="246">
        <f t="shared" si="7"/>
        <v>326457.87968000001</v>
      </c>
    </row>
    <row r="40" spans="1:53" x14ac:dyDescent="0.25">
      <c r="A40" s="243">
        <v>2011</v>
      </c>
      <c r="B40" s="256">
        <f>+'Energy Summary'!$Q$4</f>
        <v>433214.99298085121</v>
      </c>
      <c r="C40" s="247">
        <f t="shared" si="8"/>
        <v>-4.0783020004183603</v>
      </c>
      <c r="D40" s="221"/>
      <c r="E40" s="243">
        <v>2011</v>
      </c>
      <c r="F40" s="256">
        <f>'Energy Summary'!$Q$30</f>
        <v>426330.3669921073</v>
      </c>
      <c r="G40" s="256">
        <f>'Energy Summary'!$Q$46/CH4GWP</f>
        <v>196.63511117153121</v>
      </c>
      <c r="H40" s="256">
        <f>'Energy Summary'!$Q$62/N2OGWP</f>
        <v>8.888027916586374</v>
      </c>
      <c r="I40" s="256">
        <f>+'Energy Summary'!$Q$4</f>
        <v>433214.99298085121</v>
      </c>
      <c r="J40" s="221"/>
      <c r="K40" s="221"/>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1"/>
      <c r="AJ40" s="221"/>
      <c r="AK40" s="221"/>
      <c r="AL40" s="221"/>
      <c r="AM40" s="221"/>
      <c r="AN40" s="221"/>
      <c r="AO40" s="221"/>
      <c r="AP40" s="221"/>
      <c r="AQ40" s="221"/>
      <c r="AR40" s="221"/>
      <c r="AS40" s="312">
        <v>2013</v>
      </c>
      <c r="AT40" s="246">
        <f>+'1A2 Manufacturing Construction'!$S$14</f>
        <v>388.94600000000003</v>
      </c>
      <c r="AU40" s="246">
        <f>+'1A2 Manufacturing Construction'!$S$15</f>
        <v>18137.16</v>
      </c>
      <c r="AV40" s="246">
        <f>+'1A2 Manufacturing Construction'!$S$16</f>
        <v>186.26839999999999</v>
      </c>
      <c r="AW40" s="246">
        <f>+'1A2 Manufacturing Construction'!$S$17</f>
        <v>124.2758</v>
      </c>
      <c r="AX40" s="246">
        <f>+'1A2 Manufacturing Construction'!$S$18</f>
        <v>9094.94</v>
      </c>
      <c r="AY40" s="246">
        <f>+'1A2 Manufacturing Construction'!$S$19</f>
        <v>338982</v>
      </c>
      <c r="AZ40" s="246">
        <f>+'1A2 Manufacturing Construction'!$S$20</f>
        <v>62379.199999999997</v>
      </c>
      <c r="BA40" s="246">
        <f t="shared" si="7"/>
        <v>429292.79019999999</v>
      </c>
    </row>
    <row r="41" spans="1:53" x14ac:dyDescent="0.25">
      <c r="A41" s="243">
        <v>2012</v>
      </c>
      <c r="B41" s="256">
        <f>+'Energy Summary'!$R$4</f>
        <v>449409.2542818542</v>
      </c>
      <c r="C41" s="247">
        <f t="shared" si="8"/>
        <v>3.7381580885680012</v>
      </c>
      <c r="D41" s="221"/>
      <c r="E41" s="243">
        <v>2012</v>
      </c>
      <c r="F41" s="256">
        <f>'Energy Summary'!$R$30</f>
        <v>442222.94675730314</v>
      </c>
      <c r="G41" s="256">
        <f>'Energy Summary'!$R$46/CH4GWP</f>
        <v>204.65781205668398</v>
      </c>
      <c r="H41" s="256">
        <f>'Energy Summary'!$R$62/N2OGWP</f>
        <v>9.3177208753571836</v>
      </c>
      <c r="I41" s="256">
        <f>+'Energy Summary'!$R$4</f>
        <v>449409.2542818542</v>
      </c>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1"/>
      <c r="AJ41" s="221"/>
      <c r="AK41" s="221"/>
      <c r="AL41" s="221"/>
      <c r="AM41" s="221"/>
      <c r="AN41" s="221"/>
      <c r="AO41" s="221"/>
      <c r="AP41" s="221"/>
      <c r="AQ41" s="221"/>
      <c r="AR41" s="221"/>
      <c r="AS41" s="312">
        <v>2014</v>
      </c>
      <c r="AT41" s="246">
        <f>+'1A2 Manufacturing Construction'!$T$14</f>
        <v>365.3</v>
      </c>
      <c r="AU41" s="246">
        <f>+'1A2 Manufacturing Construction'!$T$15</f>
        <v>18824.199999999997</v>
      </c>
      <c r="AV41" s="246">
        <f>+'1A2 Manufacturing Construction'!$T$16</f>
        <v>186.32899999999998</v>
      </c>
      <c r="AW41" s="246">
        <f>+'1A2 Manufacturing Construction'!$T$17</f>
        <v>125.60050000000001</v>
      </c>
      <c r="AX41" s="246">
        <f>+'1A2 Manufacturing Construction'!$T$18</f>
        <v>9384.2000000000007</v>
      </c>
      <c r="AY41" s="246">
        <f>+'1A2 Manufacturing Construction'!$T$19</f>
        <v>322743</v>
      </c>
      <c r="AZ41" s="246">
        <f>+'1A2 Manufacturing Construction'!$T$20</f>
        <v>63798.5</v>
      </c>
      <c r="BA41" s="246">
        <f t="shared" si="7"/>
        <v>415427.12949999998</v>
      </c>
    </row>
    <row r="42" spans="1:53" x14ac:dyDescent="0.25">
      <c r="A42" s="243">
        <v>2013</v>
      </c>
      <c r="B42" s="256">
        <f>+'Energy Summary'!$S$4</f>
        <v>462066.25980192004</v>
      </c>
      <c r="C42" s="247">
        <f t="shared" si="8"/>
        <v>2.8163651281038806</v>
      </c>
      <c r="D42" s="221"/>
      <c r="E42" s="243">
        <v>2013</v>
      </c>
      <c r="F42" s="256">
        <f>'Energy Summary'!$S$30</f>
        <v>454799.62959056336</v>
      </c>
      <c r="G42" s="256">
        <f>'Energy Summary'!$S$46/CH4GWP</f>
        <v>205.87998343733631</v>
      </c>
      <c r="H42" s="256">
        <f>'Energy Summary'!$S$62/N2OGWP</f>
        <v>9.4940340618471204</v>
      </c>
      <c r="I42" s="256">
        <f>+'Energy Summary'!$S$4</f>
        <v>462066.25980192004</v>
      </c>
      <c r="J42" s="221"/>
      <c r="K42" s="221"/>
      <c r="L42" s="221"/>
      <c r="M42" s="221"/>
      <c r="N42" s="221"/>
      <c r="O42" s="221"/>
      <c r="P42" s="221"/>
      <c r="Q42" s="221"/>
      <c r="R42" s="221"/>
      <c r="S42" s="221"/>
      <c r="T42" s="221"/>
      <c r="U42" s="221"/>
      <c r="V42" s="221"/>
      <c r="W42" s="221"/>
      <c r="X42" s="221"/>
      <c r="Y42" s="221"/>
      <c r="Z42" s="221"/>
      <c r="AA42" s="221"/>
      <c r="AB42" s="221"/>
      <c r="AC42" s="221"/>
      <c r="AD42" s="221"/>
      <c r="AE42" s="221"/>
      <c r="AF42" s="221"/>
      <c r="AG42" s="221"/>
      <c r="AH42" s="221"/>
      <c r="AI42" s="221"/>
      <c r="AJ42" s="221"/>
      <c r="AK42" s="221"/>
      <c r="AL42" s="221"/>
      <c r="AM42" s="221"/>
      <c r="AN42" s="221"/>
      <c r="AO42" s="221"/>
      <c r="AP42" s="221"/>
      <c r="AQ42" s="221"/>
      <c r="AR42" s="221"/>
      <c r="AS42" s="224">
        <v>2015</v>
      </c>
      <c r="AT42" s="246">
        <f>+'1A2 Manufacturing Construction'!$U$14</f>
        <v>341.654</v>
      </c>
      <c r="AU42" s="246">
        <f>+'1A2 Manufacturing Construction'!$U$15</f>
        <v>19511.239999999998</v>
      </c>
      <c r="AV42" s="246">
        <f>+'1A2 Manufacturing Construction'!$U$16</f>
        <v>186.3896</v>
      </c>
      <c r="AW42" s="246">
        <f>+'1A2 Manufacturing Construction'!$U$17</f>
        <v>126.9252</v>
      </c>
      <c r="AX42" s="246">
        <f>+'1A2 Manufacturing Construction'!$U$18</f>
        <v>9673.4599999999991</v>
      </c>
      <c r="AY42" s="246">
        <f>+'1A2 Manufacturing Construction'!$U$19</f>
        <v>319709</v>
      </c>
      <c r="AZ42" s="246">
        <f>+'1A2 Manufacturing Construction'!$U$20</f>
        <v>65217.8</v>
      </c>
      <c r="BA42" s="246">
        <f t="shared" si="7"/>
        <v>414766.46879999997</v>
      </c>
    </row>
    <row r="43" spans="1:53" x14ac:dyDescent="0.25">
      <c r="A43" s="243">
        <v>2014</v>
      </c>
      <c r="B43" s="256">
        <f>+'Energy Summary'!$T$4</f>
        <v>458180.91097862279</v>
      </c>
      <c r="C43" s="247">
        <f t="shared" si="8"/>
        <v>-0.8408639975060781</v>
      </c>
      <c r="D43" s="221"/>
      <c r="E43" s="243">
        <v>2014</v>
      </c>
      <c r="F43" s="256">
        <f>'Energy Summary'!$T$30</f>
        <v>450867.75085341994</v>
      </c>
      <c r="G43" s="256">
        <f>'Energy Summary'!$T$46/CH4GWP</f>
        <v>207.26486729547719</v>
      </c>
      <c r="H43" s="256">
        <f>'Energy Summary'!$T$62/N2OGWP</f>
        <v>9.550315845154195</v>
      </c>
      <c r="I43" s="256">
        <f>+'Energy Summary'!$T$4</f>
        <v>458180.91097862279</v>
      </c>
      <c r="J43" s="221"/>
      <c r="K43" s="221"/>
      <c r="L43" s="221"/>
      <c r="M43" s="221"/>
      <c r="N43" s="221"/>
      <c r="O43" s="221"/>
      <c r="P43" s="221"/>
      <c r="Q43" s="221"/>
      <c r="R43" s="221"/>
      <c r="S43" s="221"/>
      <c r="T43" s="221"/>
      <c r="U43" s="221"/>
      <c r="V43" s="221"/>
      <c r="W43" s="221"/>
      <c r="X43" s="221"/>
      <c r="Y43" s="221"/>
      <c r="Z43" s="221"/>
      <c r="AA43" s="221"/>
      <c r="AB43" s="221"/>
      <c r="AC43" s="221"/>
      <c r="AD43" s="221"/>
      <c r="AE43" s="221"/>
      <c r="AF43" s="221"/>
      <c r="AG43" s="221"/>
      <c r="AH43" s="221"/>
      <c r="AI43" s="221"/>
      <c r="AJ43" s="221"/>
      <c r="AK43" s="221"/>
      <c r="AL43" s="221"/>
      <c r="AM43" s="221"/>
      <c r="AN43" s="221"/>
      <c r="AO43" s="221"/>
      <c r="AP43" s="221"/>
      <c r="AQ43" s="221"/>
      <c r="AR43" s="221"/>
      <c r="AS43" s="224">
        <v>2016</v>
      </c>
      <c r="AT43" s="246">
        <f>+'1A2 Manufacturing Construction'!$V$14</f>
        <v>318</v>
      </c>
      <c r="AU43" s="246">
        <f>+'1A2 Manufacturing Construction'!$V$15</f>
        <v>20198</v>
      </c>
      <c r="AV43" s="246">
        <f>+'1A2 Manufacturing Construction'!$V$16</f>
        <v>186</v>
      </c>
      <c r="AW43" s="246">
        <f>+'1A2 Manufacturing Construction'!$V$17</f>
        <v>128</v>
      </c>
      <c r="AX43" s="246">
        <f>+'1A2 Manufacturing Construction'!$V$18</f>
        <v>9963</v>
      </c>
      <c r="AY43" s="246">
        <f>+'1A2 Manufacturing Construction'!$V$19</f>
        <v>322672</v>
      </c>
      <c r="AZ43" s="246">
        <f>+'1A2 Manufacturing Construction'!$V$20</f>
        <v>66637</v>
      </c>
      <c r="BA43" s="246">
        <f t="shared" si="7"/>
        <v>420102</v>
      </c>
    </row>
    <row r="44" spans="1:53" x14ac:dyDescent="0.25">
      <c r="A44" s="243">
        <v>2015</v>
      </c>
      <c r="B44" s="256">
        <f>+'Energy Summary'!$U$4</f>
        <v>451831.51753229025</v>
      </c>
      <c r="C44" s="247">
        <f t="shared" si="8"/>
        <v>-1.3857830595279392</v>
      </c>
      <c r="D44" s="221"/>
      <c r="E44" s="243">
        <v>2015</v>
      </c>
      <c r="F44" s="256">
        <f>'Energy Summary'!$U$30</f>
        <v>444594.62503554131</v>
      </c>
      <c r="G44" s="256">
        <f>'Energy Summary'!$U$46/CH4GWP</f>
        <v>205.23865742961615</v>
      </c>
      <c r="H44" s="256">
        <f>'Energy Summary'!$U$62/N2OGWP</f>
        <v>9.4415506152483193</v>
      </c>
      <c r="I44" s="256">
        <f>+'Energy Summary'!$U$4</f>
        <v>451831.51753229025</v>
      </c>
      <c r="J44" s="221"/>
      <c r="K44" s="221"/>
      <c r="L44" s="221"/>
      <c r="M44" s="221"/>
      <c r="N44" s="221"/>
      <c r="O44" s="221"/>
      <c r="P44" s="221"/>
      <c r="Q44" s="221"/>
      <c r="R44" s="221"/>
      <c r="S44" s="221"/>
      <c r="T44" s="221"/>
      <c r="U44" s="221"/>
      <c r="V44" s="221"/>
      <c r="W44" s="221"/>
      <c r="X44" s="221"/>
      <c r="Y44" s="221"/>
      <c r="Z44" s="221"/>
      <c r="AA44" s="221"/>
      <c r="AB44" s="221"/>
      <c r="AC44" s="221"/>
      <c r="AD44" s="221"/>
      <c r="AE44" s="221"/>
      <c r="AF44" s="221"/>
      <c r="AG44" s="221"/>
      <c r="AH44" s="221"/>
      <c r="AI44" s="221"/>
      <c r="AJ44" s="221"/>
      <c r="AK44" s="221"/>
      <c r="AL44" s="221"/>
      <c r="AM44" s="221"/>
      <c r="AN44" s="221"/>
      <c r="AO44" s="221"/>
      <c r="AP44" s="221"/>
      <c r="AQ44" s="221"/>
      <c r="AR44" s="221"/>
      <c r="AS44" s="224">
        <v>2017</v>
      </c>
      <c r="AT44" s="246">
        <f>+'1A2 Manufacturing Construction'!$W$14</f>
        <v>294</v>
      </c>
      <c r="AU44" s="246">
        <f>+'1A2 Manufacturing Construction'!$W$15</f>
        <v>20885</v>
      </c>
      <c r="AV44" s="246">
        <f>+'1A2 Manufacturing Construction'!$W$16</f>
        <v>187</v>
      </c>
      <c r="AW44" s="246">
        <f>+'1A2 Manufacturing Construction'!$W$17</f>
        <v>130</v>
      </c>
      <c r="AX44" s="246">
        <f>+'1A2 Manufacturing Construction'!$W$18</f>
        <v>10252</v>
      </c>
      <c r="AY44" s="246">
        <f>+'1A2 Manufacturing Construction'!$W$19</f>
        <v>322366</v>
      </c>
      <c r="AZ44" s="246">
        <f>+'1A2 Manufacturing Construction'!$W$20</f>
        <v>68056</v>
      </c>
      <c r="BA44" s="246">
        <f t="shared" si="7"/>
        <v>422170</v>
      </c>
    </row>
    <row r="45" spans="1:53" ht="15.75" thickBot="1" x14ac:dyDescent="0.3">
      <c r="A45" s="244">
        <v>2016</v>
      </c>
      <c r="B45" s="256">
        <f>+'Energy Summary'!$V$4</f>
        <v>459314.35388224805</v>
      </c>
      <c r="C45" s="247">
        <f t="shared" si="8"/>
        <v>1.6561120815178711</v>
      </c>
      <c r="D45" s="221"/>
      <c r="E45" s="244">
        <v>2016</v>
      </c>
      <c r="F45" s="256">
        <f>'Energy Summary'!$V$30</f>
        <v>452046.73961931933</v>
      </c>
      <c r="G45" s="256">
        <f>'Energy Summary'!$V$46/CH4GWP</f>
        <v>204.83279618013884</v>
      </c>
      <c r="H45" s="256">
        <f>'Energy Summary'!$V$62/N2OGWP</f>
        <v>9.5681469133735497</v>
      </c>
      <c r="I45" s="256">
        <f>+'Energy Summary'!$V$4</f>
        <v>459314.35388224805</v>
      </c>
      <c r="J45" s="221"/>
      <c r="K45" s="221"/>
      <c r="L45" s="221"/>
      <c r="M45" s="221"/>
      <c r="N45" s="221"/>
      <c r="O45" s="221"/>
      <c r="P45" s="221"/>
      <c r="Q45" s="221"/>
      <c r="R45" s="221"/>
      <c r="S45" s="221"/>
      <c r="T45" s="221"/>
      <c r="U45" s="221"/>
      <c r="V45" s="221"/>
      <c r="W45" s="221"/>
      <c r="X45" s="221"/>
      <c r="Y45" s="221"/>
      <c r="Z45" s="221"/>
      <c r="AA45" s="221"/>
      <c r="AB45" s="221"/>
      <c r="AC45" s="221"/>
      <c r="AD45" s="221"/>
      <c r="AE45" s="221"/>
      <c r="AF45" s="221"/>
      <c r="AG45" s="221"/>
      <c r="AH45" s="221"/>
      <c r="AI45" s="221"/>
      <c r="AJ45" s="221"/>
      <c r="AK45" s="221"/>
      <c r="AL45" s="221"/>
      <c r="AM45" s="221"/>
      <c r="AN45" s="221"/>
      <c r="AO45" s="221"/>
      <c r="AP45" s="221"/>
      <c r="AQ45" s="221"/>
      <c r="AR45" s="221"/>
      <c r="AS45" s="221"/>
      <c r="AT45" s="221"/>
      <c r="AU45" s="221"/>
      <c r="AV45" s="221"/>
      <c r="AW45" s="221"/>
      <c r="AX45" s="221"/>
      <c r="AY45" s="221"/>
      <c r="AZ45" s="221"/>
      <c r="BA45" s="221"/>
    </row>
    <row r="46" spans="1:53" ht="15" customHeight="1" x14ac:dyDescent="0.25">
      <c r="A46" s="244">
        <v>2017</v>
      </c>
      <c r="B46" s="256">
        <f>+'Energy Summary'!$W$4</f>
        <v>458609.65239775268</v>
      </c>
      <c r="C46" s="247">
        <f t="shared" si="8"/>
        <v>-0.15342465972139574</v>
      </c>
      <c r="D46" s="221"/>
      <c r="E46" s="244">
        <v>2017</v>
      </c>
      <c r="F46" s="256">
        <f>'Energy Summary'!$W$30</f>
        <v>451308.23806546337</v>
      </c>
      <c r="G46" s="256">
        <f>'Energy Summary'!$W$46/CH4GWP</f>
        <v>206.12816190951466</v>
      </c>
      <c r="H46" s="256">
        <f>'Energy Summary'!$W$62/N2OGWP</f>
        <v>9.589428813514651</v>
      </c>
      <c r="I46" s="256">
        <f>+'Energy Summary'!$W$4</f>
        <v>458609.65239775268</v>
      </c>
      <c r="J46" s="221"/>
      <c r="K46" s="221"/>
      <c r="L46" s="221"/>
      <c r="M46" s="333" t="s">
        <v>900</v>
      </c>
      <c r="N46" s="335" t="s">
        <v>629</v>
      </c>
      <c r="O46" s="336"/>
      <c r="P46" s="314" t="s">
        <v>901</v>
      </c>
      <c r="Q46" s="284" t="s">
        <v>902</v>
      </c>
      <c r="R46" s="221"/>
      <c r="S46" s="221"/>
      <c r="T46" s="221"/>
      <c r="U46" s="221"/>
      <c r="V46" s="221"/>
      <c r="W46" s="221"/>
      <c r="X46" s="221"/>
      <c r="Y46" s="221"/>
      <c r="Z46" s="221"/>
      <c r="AA46" s="221"/>
      <c r="AB46" s="221"/>
      <c r="AC46" s="221"/>
      <c r="AD46" s="221"/>
      <c r="AE46" s="221"/>
      <c r="AF46" s="221"/>
      <c r="AG46" s="221"/>
      <c r="AH46" s="221"/>
      <c r="AI46" s="221"/>
      <c r="AJ46" s="221"/>
      <c r="AK46" s="221"/>
      <c r="AL46" s="221"/>
      <c r="AM46" s="221"/>
      <c r="AN46" s="221"/>
      <c r="AO46" s="221"/>
      <c r="AP46" s="221"/>
      <c r="AQ46" s="221"/>
      <c r="AR46" s="221"/>
      <c r="AS46" s="221"/>
      <c r="AT46" s="221"/>
      <c r="AU46" s="221"/>
      <c r="AV46" s="221"/>
      <c r="AW46" s="221"/>
      <c r="AX46" s="221"/>
      <c r="AY46" s="221"/>
      <c r="AZ46" s="221"/>
      <c r="BA46" s="221"/>
    </row>
    <row r="47" spans="1:53" ht="18.75" thickBot="1" x14ac:dyDescent="0.3">
      <c r="A47" s="221"/>
      <c r="B47" s="221"/>
      <c r="C47" s="221"/>
      <c r="D47" s="221"/>
      <c r="E47" s="221"/>
      <c r="F47" s="221"/>
      <c r="G47" s="221"/>
      <c r="H47" s="221"/>
      <c r="I47" s="221"/>
      <c r="J47" s="221"/>
      <c r="K47" s="221"/>
      <c r="L47" s="221"/>
      <c r="M47" s="334"/>
      <c r="N47" s="331" t="s">
        <v>903</v>
      </c>
      <c r="O47" s="332"/>
      <c r="P47" s="313" t="s">
        <v>903</v>
      </c>
      <c r="Q47" s="313" t="s">
        <v>904</v>
      </c>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c r="AQ47" s="221"/>
      <c r="AR47" s="221"/>
      <c r="AS47" s="221"/>
      <c r="AT47" s="221"/>
      <c r="AU47" s="221"/>
      <c r="AV47" s="221"/>
      <c r="AW47" s="221"/>
      <c r="AX47" s="221"/>
      <c r="AY47" s="221"/>
      <c r="AZ47" s="221"/>
      <c r="BA47" s="221"/>
    </row>
    <row r="48" spans="1:53" x14ac:dyDescent="0.25">
      <c r="A48" s="221"/>
      <c r="B48" s="221"/>
      <c r="C48" s="221"/>
      <c r="D48" s="221"/>
      <c r="E48" s="221"/>
      <c r="F48" s="221"/>
      <c r="G48" s="221"/>
      <c r="H48" s="221"/>
      <c r="I48" s="221"/>
      <c r="J48" s="221"/>
      <c r="K48" s="221"/>
      <c r="L48" s="221"/>
      <c r="M48" s="334"/>
      <c r="N48" s="285">
        <v>2000</v>
      </c>
      <c r="O48" s="285">
        <v>2017</v>
      </c>
      <c r="P48" s="285" t="s">
        <v>905</v>
      </c>
      <c r="Q48" s="285" t="s">
        <v>905</v>
      </c>
      <c r="R48" s="221"/>
      <c r="S48" s="221"/>
      <c r="T48" s="221"/>
      <c r="U48" s="221"/>
      <c r="V48" s="221"/>
      <c r="W48" s="221"/>
      <c r="X48" s="221"/>
      <c r="Y48" s="221"/>
      <c r="Z48" s="221"/>
      <c r="AA48" s="221"/>
      <c r="AB48" s="221"/>
      <c r="AC48" s="221"/>
      <c r="AD48" s="221"/>
      <c r="AE48" s="221"/>
      <c r="AF48" s="221"/>
      <c r="AG48" s="221"/>
      <c r="AH48" s="221"/>
      <c r="AI48" s="221"/>
      <c r="AJ48" s="221"/>
      <c r="AK48" s="221"/>
      <c r="AL48" s="221"/>
      <c r="AM48" s="221"/>
      <c r="AN48" s="221"/>
      <c r="AO48" s="221"/>
      <c r="AP48" s="221"/>
      <c r="AQ48" s="221"/>
      <c r="AR48" s="221"/>
      <c r="AS48" s="221"/>
      <c r="AT48" s="221"/>
      <c r="AU48" s="221"/>
      <c r="AV48" s="221"/>
      <c r="AW48" s="221"/>
      <c r="AX48" s="221"/>
      <c r="AY48" s="221"/>
      <c r="AZ48" s="221"/>
      <c r="BA48" s="221"/>
    </row>
    <row r="49" spans="13:17" x14ac:dyDescent="0.25">
      <c r="M49" s="206" t="s">
        <v>906</v>
      </c>
      <c r="N49" s="211">
        <f>'Energy Summary'!F4</f>
        <v>345308.92977642425</v>
      </c>
      <c r="O49" s="211">
        <f>'Energy Summary'!W4</f>
        <v>458609.65239775268</v>
      </c>
      <c r="P49" s="211">
        <f>O49-N49</f>
        <v>113300.72262132843</v>
      </c>
      <c r="Q49" s="286">
        <f>(P49/N49)*100</f>
        <v>32.811408235137961</v>
      </c>
    </row>
    <row r="50" spans="13:17" x14ac:dyDescent="0.25">
      <c r="M50" s="206" t="s">
        <v>907</v>
      </c>
      <c r="N50" s="211">
        <f>'Energy Summary'!F5</f>
        <v>312261.26818240545</v>
      </c>
      <c r="O50" s="211">
        <f>'1A Summary'!W4</f>
        <v>428429.24372156779</v>
      </c>
      <c r="P50" s="211">
        <f t="shared" ref="P50:P70" si="9">O50-N50</f>
        <v>116167.97553916235</v>
      </c>
      <c r="Q50" s="286">
        <f t="shared" ref="Q50:Q70" si="10">(P50/N50)*100</f>
        <v>37.202172467737356</v>
      </c>
    </row>
    <row r="51" spans="13:17" x14ac:dyDescent="0.25">
      <c r="M51" s="206" t="s">
        <v>908</v>
      </c>
      <c r="N51" s="211">
        <f>'1A Summary'!F5</f>
        <v>220586.95898584899</v>
      </c>
      <c r="O51" s="211">
        <f>'1A Summary'!W5</f>
        <v>258001.31330641001</v>
      </c>
      <c r="P51" s="211">
        <f t="shared" si="9"/>
        <v>37414.354320561019</v>
      </c>
      <c r="Q51" s="286">
        <f t="shared" si="10"/>
        <v>16.961272095401256</v>
      </c>
    </row>
    <row r="52" spans="13:17" x14ac:dyDescent="0.25">
      <c r="M52" s="206" t="s">
        <v>909</v>
      </c>
      <c r="N52" s="211">
        <f>'1A Summary'!F6</f>
        <v>185961.70900598398</v>
      </c>
      <c r="O52" s="211">
        <f>'1A Summary'!W6</f>
        <v>225248.74620161002</v>
      </c>
      <c r="P52" s="211">
        <f t="shared" si="9"/>
        <v>39287.037195626035</v>
      </c>
      <c r="Q52" s="286">
        <f t="shared" si="10"/>
        <v>21.126412209064952</v>
      </c>
    </row>
    <row r="53" spans="13:17" x14ac:dyDescent="0.25">
      <c r="M53" s="206" t="s">
        <v>910</v>
      </c>
      <c r="N53" s="211">
        <f>'1A Summary'!F7</f>
        <v>4049.5383916255205</v>
      </c>
      <c r="O53" s="211">
        <f>'1A Summary'!W7</f>
        <v>3332.9874047999997</v>
      </c>
      <c r="P53" s="211">
        <f t="shared" si="9"/>
        <v>-716.55098682552079</v>
      </c>
      <c r="Q53" s="286">
        <f t="shared" si="10"/>
        <v>-17.69463374658589</v>
      </c>
    </row>
    <row r="54" spans="13:17" x14ac:dyDescent="0.25">
      <c r="M54" s="206" t="s">
        <v>911</v>
      </c>
      <c r="N54" s="211">
        <f>'1A Summary'!F8</f>
        <v>30575.71158823949</v>
      </c>
      <c r="O54" s="211">
        <f>'1A Summary'!W8</f>
        <v>29419.579700000002</v>
      </c>
      <c r="P54" s="211">
        <f t="shared" si="9"/>
        <v>-1156.131888239488</v>
      </c>
      <c r="Q54" s="286">
        <f t="shared" si="10"/>
        <v>-3.781210078800513</v>
      </c>
    </row>
    <row r="55" spans="13:17" x14ac:dyDescent="0.25">
      <c r="M55" s="206" t="s">
        <v>912</v>
      </c>
      <c r="N55" s="211">
        <f>'1A Summary'!F9</f>
        <v>32658.283083353857</v>
      </c>
      <c r="O55" s="211">
        <f>'1A Summary'!W9</f>
        <v>37432.487830000005</v>
      </c>
      <c r="P55" s="211">
        <f t="shared" si="9"/>
        <v>4774.2047466461481</v>
      </c>
      <c r="Q55" s="286">
        <f t="shared" si="10"/>
        <v>14.618664228186546</v>
      </c>
    </row>
    <row r="56" spans="13:17" x14ac:dyDescent="0.25">
      <c r="M56" s="206" t="s">
        <v>913</v>
      </c>
      <c r="N56" s="211">
        <f>'1A Summary'!F23</f>
        <v>38978.004292874743</v>
      </c>
      <c r="O56" s="211">
        <f>'1A Summary'!W23</f>
        <v>78016.556492157732</v>
      </c>
      <c r="P56" s="211">
        <f t="shared" si="9"/>
        <v>39038.552199282989</v>
      </c>
      <c r="Q56" s="286">
        <f t="shared" si="10"/>
        <v>100.15533865190558</v>
      </c>
    </row>
    <row r="57" spans="13:17" x14ac:dyDescent="0.25">
      <c r="M57" s="206" t="s">
        <v>914</v>
      </c>
      <c r="N57" s="211">
        <f>'1A Summary'!F24</f>
        <v>2047.1545578700002</v>
      </c>
      <c r="O57" s="211">
        <f>'1A Summary'!W24</f>
        <v>4555.4742409999999</v>
      </c>
      <c r="P57" s="211">
        <f t="shared" si="9"/>
        <v>2508.3196831299997</v>
      </c>
      <c r="Q57" s="286">
        <f t="shared" si="10"/>
        <v>122.52712788524514</v>
      </c>
    </row>
    <row r="58" spans="13:17" x14ac:dyDescent="0.25">
      <c r="M58" s="206" t="s">
        <v>915</v>
      </c>
      <c r="N58" s="211">
        <f>'1A Summary'!F25</f>
        <v>34787.321544704741</v>
      </c>
      <c r="O58" s="211">
        <f>'1A Summary'!W25</f>
        <v>71351.763659307733</v>
      </c>
      <c r="P58" s="211">
        <f t="shared" si="9"/>
        <v>36564.442114602993</v>
      </c>
      <c r="Q58" s="286">
        <f t="shared" si="10"/>
        <v>105.10852946127083</v>
      </c>
    </row>
    <row r="59" spans="13:17" x14ac:dyDescent="0.25">
      <c r="M59" s="206" t="s">
        <v>916</v>
      </c>
      <c r="N59" s="211">
        <f>'1A Summary'!F26</f>
        <v>618.08154229999991</v>
      </c>
      <c r="O59" s="211">
        <f>'1A Summary'!W26</f>
        <v>490.27314625000002</v>
      </c>
      <c r="P59" s="211">
        <f t="shared" si="9"/>
        <v>-127.80839604999989</v>
      </c>
      <c r="Q59" s="286">
        <f t="shared" si="10"/>
        <v>-20.678241834305609</v>
      </c>
    </row>
    <row r="60" spans="13:17" x14ac:dyDescent="0.25">
      <c r="M60" s="206" t="s">
        <v>917</v>
      </c>
      <c r="N60" s="211">
        <f>'1A Summary'!F27</f>
        <v>1525.4466479999999</v>
      </c>
      <c r="O60" s="211">
        <f>'1A Summary'!W27</f>
        <v>1619.0454456</v>
      </c>
      <c r="P60" s="211">
        <f t="shared" si="9"/>
        <v>93.598797600000125</v>
      </c>
      <c r="Q60" s="286">
        <f t="shared" si="10"/>
        <v>6.1358289863966542</v>
      </c>
    </row>
    <row r="61" spans="13:17" x14ac:dyDescent="0.25">
      <c r="M61" s="206" t="s">
        <v>918</v>
      </c>
      <c r="N61" s="211" t="s">
        <v>643</v>
      </c>
      <c r="O61" s="211" t="s">
        <v>643</v>
      </c>
      <c r="P61" s="211"/>
      <c r="Q61" s="286"/>
    </row>
    <row r="62" spans="13:17" x14ac:dyDescent="0.25">
      <c r="M62" s="206" t="s">
        <v>919</v>
      </c>
      <c r="N62" s="211">
        <f>'1A Summary'!F29</f>
        <v>19048.914720557885</v>
      </c>
      <c r="O62" s="211">
        <f>'1A Summary'!W29</f>
        <v>53775.271098999998</v>
      </c>
      <c r="P62" s="211">
        <f t="shared" si="9"/>
        <v>34726.356378442113</v>
      </c>
      <c r="Q62" s="286">
        <f t="shared" si="10"/>
        <v>182.30097035903515</v>
      </c>
    </row>
    <row r="63" spans="13:17" x14ac:dyDescent="0.25">
      <c r="M63" s="206" t="s">
        <v>920</v>
      </c>
      <c r="N63" s="211">
        <f>'1A Summary'!F30</f>
        <v>9558.0548314570005</v>
      </c>
      <c r="O63" s="211">
        <f>'1A Summary'!W30</f>
        <v>18851.391816000003</v>
      </c>
      <c r="P63" s="211">
        <f t="shared" si="9"/>
        <v>9293.3369845430025</v>
      </c>
      <c r="Q63" s="286">
        <f t="shared" si="10"/>
        <v>97.23042134009556</v>
      </c>
    </row>
    <row r="64" spans="13:17" x14ac:dyDescent="0.25">
      <c r="M64" s="206" t="s">
        <v>921</v>
      </c>
      <c r="N64" s="211">
        <f>'1A Summary'!F31</f>
        <v>7103.0182627927643</v>
      </c>
      <c r="O64" s="211">
        <f>'1A Summary'!W31</f>
        <v>30612.146228000001</v>
      </c>
      <c r="P64" s="211">
        <f t="shared" si="9"/>
        <v>23509.127965207237</v>
      </c>
      <c r="Q64" s="286">
        <f t="shared" si="10"/>
        <v>330.97377896877208</v>
      </c>
    </row>
    <row r="65" spans="13:17" x14ac:dyDescent="0.25">
      <c r="M65" s="206" t="s">
        <v>922</v>
      </c>
      <c r="N65" s="211">
        <f>'1A Summary'!F32</f>
        <v>2387.8416263081199</v>
      </c>
      <c r="O65" s="211">
        <f>'1A Summary'!W32</f>
        <v>4311.7330549999997</v>
      </c>
      <c r="P65" s="211">
        <f t="shared" si="9"/>
        <v>1923.8914286918798</v>
      </c>
      <c r="Q65" s="286">
        <f t="shared" si="10"/>
        <v>80.570311175387261</v>
      </c>
    </row>
    <row r="66" spans="13:17" x14ac:dyDescent="0.25">
      <c r="M66" s="206" t="s">
        <v>923</v>
      </c>
      <c r="N66" s="211">
        <f>'1A Summary'!F33</f>
        <v>989.10709976999999</v>
      </c>
      <c r="O66" s="211">
        <f>'1A Summary'!W33</f>
        <v>1203.614994</v>
      </c>
      <c r="P66" s="211">
        <f t="shared" si="9"/>
        <v>214.50789423000003</v>
      </c>
      <c r="Q66" s="286">
        <f t="shared" si="10"/>
        <v>21.687024011846663</v>
      </c>
    </row>
    <row r="67" spans="13:17" x14ac:dyDescent="0.25">
      <c r="M67" s="206" t="s">
        <v>924</v>
      </c>
      <c r="N67" s="211">
        <f>'1B Summary'!F4</f>
        <v>33047.661594018791</v>
      </c>
      <c r="O67" s="211">
        <f>'1B Summary'!W4</f>
        <v>30180.408676185001</v>
      </c>
      <c r="P67" s="211">
        <f t="shared" si="9"/>
        <v>-2867.25291783379</v>
      </c>
      <c r="Q67" s="286">
        <f t="shared" si="10"/>
        <v>-8.6761143740128546</v>
      </c>
    </row>
    <row r="68" spans="13:17" x14ac:dyDescent="0.25">
      <c r="M68" s="206" t="s">
        <v>925</v>
      </c>
      <c r="N68" s="211">
        <f>'1B Summary'!F5</f>
        <v>1830.4714262424952</v>
      </c>
      <c r="O68" s="211">
        <f>'1B Summary'!W5</f>
        <v>1608.2121761850003</v>
      </c>
      <c r="P68" s="211">
        <f t="shared" si="9"/>
        <v>-222.25925005749491</v>
      </c>
      <c r="Q68" s="286">
        <f t="shared" si="10"/>
        <v>-12.142186262570519</v>
      </c>
    </row>
    <row r="69" spans="13:17" x14ac:dyDescent="0.25">
      <c r="M69" s="206" t="s">
        <v>926</v>
      </c>
      <c r="N69" s="211">
        <f>'1B Summary'!F9</f>
        <v>752.03721950757301</v>
      </c>
      <c r="O69" s="211">
        <f>'1B Summary'!W9</f>
        <v>641.82500000000005</v>
      </c>
      <c r="P69" s="211">
        <f t="shared" si="9"/>
        <v>-110.21221950757297</v>
      </c>
      <c r="Q69" s="286">
        <f t="shared" si="10"/>
        <v>-14.655154911048008</v>
      </c>
    </row>
    <row r="70" spans="13:17" x14ac:dyDescent="0.25">
      <c r="M70" s="206" t="s">
        <v>927</v>
      </c>
      <c r="N70" s="211">
        <f>'1B Summary'!F12</f>
        <v>30465.152948268726</v>
      </c>
      <c r="O70" s="211">
        <f>'1B Summary'!W12</f>
        <v>27930.371500000001</v>
      </c>
      <c r="P70" s="211">
        <f t="shared" si="9"/>
        <v>-2534.7814482687245</v>
      </c>
      <c r="Q70" s="286">
        <f t="shared" si="10"/>
        <v>-8.3202649682176339</v>
      </c>
    </row>
    <row r="71" spans="13:17" x14ac:dyDescent="0.25">
      <c r="M71" s="206" t="s">
        <v>928</v>
      </c>
      <c r="N71" s="211" t="s">
        <v>643</v>
      </c>
      <c r="O71" s="211" t="s">
        <v>643</v>
      </c>
      <c r="P71" s="211"/>
      <c r="Q71" s="286"/>
    </row>
  </sheetData>
  <mergeCells count="24">
    <mergeCell ref="BT3:BV3"/>
    <mergeCell ref="AO3:AQ3"/>
    <mergeCell ref="AZ3:BD3"/>
    <mergeCell ref="BO3:BQ3"/>
    <mergeCell ref="E27:E28"/>
    <mergeCell ref="F27:F28"/>
    <mergeCell ref="G27:G28"/>
    <mergeCell ref="H27:H28"/>
    <mergeCell ref="I27:I28"/>
    <mergeCell ref="O27:P27"/>
    <mergeCell ref="Q27:R27"/>
    <mergeCell ref="B3:D3"/>
    <mergeCell ref="A1:A3"/>
    <mergeCell ref="H3:L3"/>
    <mergeCell ref="G2:G3"/>
    <mergeCell ref="A27:A28"/>
    <mergeCell ref="B27:B28"/>
    <mergeCell ref="C27:C28"/>
    <mergeCell ref="N47:O47"/>
    <mergeCell ref="M46:M48"/>
    <mergeCell ref="N46:O46"/>
    <mergeCell ref="BG2:BI2"/>
    <mergeCell ref="BJ2:BL2"/>
    <mergeCell ref="AT26:BA26"/>
  </mergeCells>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r2:uid="{00000000-0003-0000-0B00-000001000000}">
          <x14:colorSeries rgb="FF376092"/>
          <x14:colorNegative rgb="FFD00000"/>
          <x14:colorAxis rgb="FF000000"/>
          <x14:colorMarkers rgb="FFD00000"/>
          <x14:colorFirst rgb="FFD00000"/>
          <x14:colorLast rgb="FFD00000"/>
          <x14:colorHigh rgb="FFD00000"/>
          <x14:colorLow rgb="FFD00000"/>
          <x14:sparklines>
            <x14:sparkline>
              <xm:f>'Energy tables'!Y4:Y19</xm:f>
              <xm:sqref>Y23</xm:sqref>
            </x14:sparkline>
          </x14:sparklines>
        </x14:sparklineGroup>
        <x14:sparklineGroup manualMax="0" manualMin="0" displayEmptyCellsAs="gap" xr2:uid="{00000000-0003-0000-0B00-000000000000}">
          <x14:colorSeries rgb="FF376092"/>
          <x14:colorNegative rgb="FFD00000"/>
          <x14:colorAxis rgb="FF000000"/>
          <x14:colorMarkers rgb="FFD00000"/>
          <x14:colorFirst rgb="FFD00000"/>
          <x14:colorLast rgb="FFD00000"/>
          <x14:colorHigh rgb="FFD00000"/>
          <x14:colorLow rgb="FFD00000"/>
          <x14:sparklines>
            <x14:sparkline>
              <xm:f>'Energy tables'!O4:O19</xm:f>
              <xm:sqref>O23</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3"/>
  </sheetPr>
  <dimension ref="A1:AC230"/>
  <sheetViews>
    <sheetView workbookViewId="0"/>
  </sheetViews>
  <sheetFormatPr defaultRowHeight="15" x14ac:dyDescent="0.25"/>
  <cols>
    <col min="1" max="1" width="34.140625" bestFit="1" customWidth="1"/>
    <col min="2" max="2" width="9.7109375" bestFit="1" customWidth="1"/>
    <col min="3" max="3" width="56.140625" customWidth="1"/>
    <col min="5" max="5" width="9.85546875" customWidth="1"/>
    <col min="17" max="17" width="11.85546875" bestFit="1" customWidth="1"/>
    <col min="20" max="20" width="11.140625" bestFit="1" customWidth="1"/>
    <col min="21" max="22" width="11.140625" style="221" customWidth="1"/>
    <col min="23" max="23" width="11" customWidth="1"/>
  </cols>
  <sheetData>
    <row r="1" spans="1:29" s="3" customFormat="1" ht="21" x14ac:dyDescent="0.35">
      <c r="A1" s="3" t="s">
        <v>929</v>
      </c>
      <c r="C1" s="24" t="s">
        <v>930</v>
      </c>
    </row>
    <row r="2" spans="1:29" x14ac:dyDescent="0.25">
      <c r="A2" s="221"/>
      <c r="B2" s="221"/>
      <c r="C2" s="221"/>
      <c r="D2" s="221"/>
      <c r="E2" s="221"/>
      <c r="F2" s="221"/>
      <c r="G2" s="135"/>
      <c r="H2" s="135"/>
      <c r="I2" s="135"/>
      <c r="J2" s="135"/>
      <c r="K2" s="135"/>
      <c r="L2" s="135"/>
      <c r="M2" s="135"/>
      <c r="N2" s="135"/>
      <c r="O2" s="135"/>
      <c r="P2" s="135"/>
      <c r="Q2" s="135"/>
      <c r="R2" s="135"/>
      <c r="S2" s="135"/>
      <c r="T2" s="22"/>
      <c r="U2" s="22">
        <f>(U4-S4)/S4</f>
        <v>-2.2149945062029084E-2</v>
      </c>
      <c r="V2" s="22"/>
      <c r="W2" s="135">
        <f>W14/W4</f>
        <v>6.0902275723965699E-2</v>
      </c>
      <c r="X2" s="221"/>
      <c r="Y2" s="221"/>
      <c r="Z2" s="221">
        <f>W4-U4</f>
        <v>6778.1348654624308</v>
      </c>
      <c r="AA2" s="221"/>
      <c r="AB2" s="221"/>
      <c r="AC2" s="221"/>
    </row>
    <row r="3" spans="1:29" x14ac:dyDescent="0.25">
      <c r="A3" s="19" t="s">
        <v>931</v>
      </c>
      <c r="B3" s="19" t="s">
        <v>932</v>
      </c>
      <c r="C3" s="19" t="s">
        <v>933</v>
      </c>
      <c r="D3" s="19" t="s">
        <v>934</v>
      </c>
      <c r="E3" s="19" t="s">
        <v>935</v>
      </c>
      <c r="F3" s="49">
        <v>2000</v>
      </c>
      <c r="G3" s="49">
        <v>2001</v>
      </c>
      <c r="H3" s="49">
        <v>2002</v>
      </c>
      <c r="I3" s="49">
        <v>2003</v>
      </c>
      <c r="J3" s="49">
        <v>2004</v>
      </c>
      <c r="K3" s="49">
        <v>2005</v>
      </c>
      <c r="L3" s="49">
        <v>2006</v>
      </c>
      <c r="M3" s="49">
        <v>2007</v>
      </c>
      <c r="N3" s="49">
        <v>2008</v>
      </c>
      <c r="O3" s="49">
        <v>2009</v>
      </c>
      <c r="P3" s="49">
        <v>2010</v>
      </c>
      <c r="Q3" s="49">
        <v>2011</v>
      </c>
      <c r="R3" s="49">
        <v>2012</v>
      </c>
      <c r="S3" s="49">
        <v>2013</v>
      </c>
      <c r="T3" s="49">
        <v>2014</v>
      </c>
      <c r="U3" s="49">
        <v>2015</v>
      </c>
      <c r="V3" s="49">
        <v>2016</v>
      </c>
      <c r="W3" s="49">
        <v>2017</v>
      </c>
      <c r="X3" s="4" t="s">
        <v>936</v>
      </c>
      <c r="Y3" s="221"/>
      <c r="Z3" s="221"/>
      <c r="AA3" s="221"/>
      <c r="AB3" s="221"/>
      <c r="AC3" s="221"/>
    </row>
    <row r="4" spans="1:29" s="96" customFormat="1" x14ac:dyDescent="0.25">
      <c r="A4" s="96" t="s">
        <v>937</v>
      </c>
      <c r="B4" s="98">
        <v>1</v>
      </c>
      <c r="C4" s="96" t="s">
        <v>938</v>
      </c>
      <c r="D4" s="4" t="s">
        <v>939</v>
      </c>
      <c r="E4" s="4" t="s">
        <v>940</v>
      </c>
      <c r="F4" s="92">
        <f>+F30+F46+F62</f>
        <v>345308.92977642425</v>
      </c>
      <c r="G4" s="92">
        <f t="shared" ref="G4:T4" si="0">+G30+G46+G62</f>
        <v>344564.49337984197</v>
      </c>
      <c r="H4" s="92">
        <f t="shared" si="0"/>
        <v>357151.76819983183</v>
      </c>
      <c r="I4" s="92">
        <f t="shared" si="0"/>
        <v>380773.05009111075</v>
      </c>
      <c r="J4" s="92">
        <f t="shared" si="0"/>
        <v>398876.36623304081</v>
      </c>
      <c r="K4" s="92">
        <f t="shared" si="0"/>
        <v>396353.40920337674</v>
      </c>
      <c r="L4" s="92">
        <f t="shared" si="0"/>
        <v>405912.37291389389</v>
      </c>
      <c r="M4" s="92">
        <f t="shared" si="0"/>
        <v>436756.874164487</v>
      </c>
      <c r="N4" s="92">
        <f t="shared" si="0"/>
        <v>432651.04418616073</v>
      </c>
      <c r="O4" s="92">
        <f t="shared" si="0"/>
        <v>438078.50458214653</v>
      </c>
      <c r="P4" s="92">
        <f t="shared" si="0"/>
        <v>451633.99107336556</v>
      </c>
      <c r="Q4" s="92">
        <f t="shared" si="0"/>
        <v>433214.99298085121</v>
      </c>
      <c r="R4" s="92">
        <f t="shared" si="0"/>
        <v>449409.2542818542</v>
      </c>
      <c r="S4" s="92">
        <f t="shared" si="0"/>
        <v>462066.25980192004</v>
      </c>
      <c r="T4" s="92">
        <f t="shared" si="0"/>
        <v>458180.91097862279</v>
      </c>
      <c r="U4" s="92">
        <f t="shared" ref="U4:W15" si="1">+U30+U46+U62</f>
        <v>451831.51753229025</v>
      </c>
      <c r="V4" s="92">
        <f t="shared" si="1"/>
        <v>459314.35388224805</v>
      </c>
      <c r="W4" s="92">
        <f t="shared" si="1"/>
        <v>458609.65239775268</v>
      </c>
      <c r="X4" s="221"/>
      <c r="Z4" s="96">
        <f>(W4-U4)</f>
        <v>6778.1348654624308</v>
      </c>
      <c r="AA4" s="96">
        <f>Z4/U4</f>
        <v>1.5001465374708018E-2</v>
      </c>
    </row>
    <row r="5" spans="1:29" s="96" customFormat="1" x14ac:dyDescent="0.25">
      <c r="A5" s="4" t="s">
        <v>937</v>
      </c>
      <c r="B5" s="4" t="s">
        <v>859</v>
      </c>
      <c r="C5" s="4" t="s">
        <v>753</v>
      </c>
      <c r="D5" s="4" t="s">
        <v>939</v>
      </c>
      <c r="E5" s="4" t="s">
        <v>940</v>
      </c>
      <c r="F5" s="92">
        <f t="shared" ref="F5:T15" si="2">+F31+F47+F63</f>
        <v>312261.26818240545</v>
      </c>
      <c r="G5" s="92">
        <f t="shared" si="2"/>
        <v>311301.71221169765</v>
      </c>
      <c r="H5" s="92">
        <f t="shared" si="2"/>
        <v>323232.50348709745</v>
      </c>
      <c r="I5" s="92">
        <f t="shared" si="2"/>
        <v>347790.08445429831</v>
      </c>
      <c r="J5" s="92">
        <f t="shared" si="2"/>
        <v>364129.47461523046</v>
      </c>
      <c r="K5" s="92">
        <f t="shared" si="2"/>
        <v>365536.83411873115</v>
      </c>
      <c r="L5" s="92">
        <f t="shared" si="2"/>
        <v>375261.80869043438</v>
      </c>
      <c r="M5" s="92">
        <f t="shared" si="2"/>
        <v>405634.84687437443</v>
      </c>
      <c r="N5" s="92">
        <f t="shared" si="2"/>
        <v>402850.65900391078</v>
      </c>
      <c r="O5" s="92">
        <f t="shared" si="2"/>
        <v>407883.25668274914</v>
      </c>
      <c r="P5" s="92">
        <f t="shared" si="2"/>
        <v>421893.75324433995</v>
      </c>
      <c r="Q5" s="92">
        <f t="shared" si="2"/>
        <v>404573.78762527427</v>
      </c>
      <c r="R5" s="92">
        <f t="shared" si="2"/>
        <v>419860.0145466745</v>
      </c>
      <c r="S5" s="92">
        <f t="shared" si="2"/>
        <v>432089.37434227235</v>
      </c>
      <c r="T5" s="92">
        <f t="shared" si="2"/>
        <v>428608.62187331053</v>
      </c>
      <c r="U5" s="92">
        <f t="shared" si="1"/>
        <v>422755.43889799208</v>
      </c>
      <c r="V5" s="92">
        <f t="shared" si="1"/>
        <v>430044.96325388551</v>
      </c>
      <c r="W5" s="92">
        <f t="shared" si="1"/>
        <v>428429.24372156773</v>
      </c>
      <c r="X5" s="4"/>
      <c r="Z5" s="96">
        <f t="shared" ref="Z5:Z13" si="3">(W5-U5)</f>
        <v>5673.8048235756578</v>
      </c>
      <c r="AA5" s="96">
        <f t="shared" ref="AA5:AA13" si="4">Z5/U5</f>
        <v>1.3421009646536345E-2</v>
      </c>
      <c r="AB5" s="96">
        <f>(W5-U5)/U5</f>
        <v>1.3421009646536345E-2</v>
      </c>
    </row>
    <row r="6" spans="1:29" s="93" customFormat="1" x14ac:dyDescent="0.25">
      <c r="A6" s="93" t="s">
        <v>937</v>
      </c>
      <c r="B6" s="93" t="s">
        <v>941</v>
      </c>
      <c r="C6" s="93" t="s">
        <v>942</v>
      </c>
      <c r="D6" s="93" t="s">
        <v>939</v>
      </c>
      <c r="E6" s="93" t="s">
        <v>940</v>
      </c>
      <c r="F6" s="132">
        <f t="shared" si="2"/>
        <v>220586.95898584899</v>
      </c>
      <c r="G6" s="132">
        <f t="shared" si="2"/>
        <v>215884.11728493692</v>
      </c>
      <c r="H6" s="132">
        <f t="shared" si="2"/>
        <v>221177.17374991599</v>
      </c>
      <c r="I6" s="132">
        <f t="shared" si="2"/>
        <v>238889.83356321434</v>
      </c>
      <c r="J6" s="132">
        <f t="shared" si="2"/>
        <v>246680.02016263636</v>
      </c>
      <c r="K6" s="132">
        <f t="shared" si="2"/>
        <v>242786.00691027529</v>
      </c>
      <c r="L6" s="132">
        <f t="shared" si="2"/>
        <v>244833.98951739425</v>
      </c>
      <c r="M6" s="132">
        <f t="shared" si="2"/>
        <v>268012.26351365447</v>
      </c>
      <c r="N6" s="132">
        <f t="shared" si="2"/>
        <v>257213.4331029905</v>
      </c>
      <c r="O6" s="132">
        <f t="shared" si="2"/>
        <v>263672.18436305359</v>
      </c>
      <c r="P6" s="132">
        <f t="shared" si="2"/>
        <v>269930.7422605938</v>
      </c>
      <c r="Q6" s="132">
        <f t="shared" si="2"/>
        <v>267890.19813734054</v>
      </c>
      <c r="R6" s="132">
        <f t="shared" si="2"/>
        <v>279356.38298454363</v>
      </c>
      <c r="S6" s="132">
        <f t="shared" si="2"/>
        <v>273022.35618126573</v>
      </c>
      <c r="T6" s="132">
        <f t="shared" si="2"/>
        <v>267531.87732945249</v>
      </c>
      <c r="U6" s="132">
        <f t="shared" si="1"/>
        <v>259981.19402993054</v>
      </c>
      <c r="V6" s="132">
        <f t="shared" si="1"/>
        <v>263428.43764312763</v>
      </c>
      <c r="W6" s="132">
        <f t="shared" si="1"/>
        <v>258001.31330641001</v>
      </c>
      <c r="Y6" s="96"/>
      <c r="Z6" s="96">
        <f t="shared" si="3"/>
        <v>-1979.8807235205313</v>
      </c>
      <c r="AA6" s="96">
        <f t="shared" si="4"/>
        <v>-7.6154766921048755E-3</v>
      </c>
      <c r="AB6" s="96">
        <f t="shared" ref="AB6:AB14" si="5">(W6-U6)/U6</f>
        <v>-7.6154766921048755E-3</v>
      </c>
      <c r="AC6" s="96"/>
    </row>
    <row r="7" spans="1:29" s="93" customFormat="1" x14ac:dyDescent="0.25">
      <c r="A7" s="93" t="s">
        <v>937</v>
      </c>
      <c r="B7" s="93" t="s">
        <v>943</v>
      </c>
      <c r="C7" s="93" t="s">
        <v>944</v>
      </c>
      <c r="D7" s="93" t="s">
        <v>939</v>
      </c>
      <c r="E7" s="93" t="s">
        <v>940</v>
      </c>
      <c r="F7" s="132">
        <f t="shared" si="2"/>
        <v>32658.283083353857</v>
      </c>
      <c r="G7" s="132">
        <f t="shared" si="2"/>
        <v>32186.298948681917</v>
      </c>
      <c r="H7" s="132">
        <f t="shared" si="2"/>
        <v>33395.368536852664</v>
      </c>
      <c r="I7" s="132">
        <f t="shared" si="2"/>
        <v>35905.076635797945</v>
      </c>
      <c r="J7" s="132">
        <f t="shared" si="2"/>
        <v>37884.312814810808</v>
      </c>
      <c r="K7" s="132">
        <f t="shared" si="2"/>
        <v>37154.910485666864</v>
      </c>
      <c r="L7" s="132">
        <f t="shared" si="2"/>
        <v>38078.342826536071</v>
      </c>
      <c r="M7" s="132">
        <f t="shared" si="2"/>
        <v>39469.342110748723</v>
      </c>
      <c r="N7" s="132">
        <f t="shared" si="2"/>
        <v>42284.599768044223</v>
      </c>
      <c r="O7" s="132">
        <f t="shared" si="2"/>
        <v>40135.490951971071</v>
      </c>
      <c r="P7" s="132">
        <f t="shared" si="2"/>
        <v>41124.460727425416</v>
      </c>
      <c r="Q7" s="132">
        <f t="shared" si="2"/>
        <v>28417.210021410519</v>
      </c>
      <c r="R7" s="132">
        <f t="shared" si="2"/>
        <v>29217.017662341645</v>
      </c>
      <c r="S7" s="132">
        <f t="shared" si="2"/>
        <v>38429.559482567201</v>
      </c>
      <c r="T7" s="132">
        <f t="shared" si="2"/>
        <v>37011.238484596994</v>
      </c>
      <c r="U7" s="132">
        <f t="shared" si="1"/>
        <v>36870.316366626801</v>
      </c>
      <c r="V7" s="132">
        <f t="shared" si="1"/>
        <v>37309.464957000011</v>
      </c>
      <c r="W7" s="132">
        <f t="shared" si="1"/>
        <v>37432.487830000005</v>
      </c>
      <c r="Y7" s="96"/>
      <c r="Z7" s="96">
        <f t="shared" si="3"/>
        <v>562.17146337320446</v>
      </c>
      <c r="AA7" s="96">
        <f t="shared" si="4"/>
        <v>1.5247264433078053E-2</v>
      </c>
      <c r="AB7" s="96">
        <f t="shared" si="5"/>
        <v>1.5247264433078053E-2</v>
      </c>
      <c r="AC7" s="96"/>
    </row>
    <row r="8" spans="1:29" s="93" customFormat="1" x14ac:dyDescent="0.25">
      <c r="A8" s="93" t="s">
        <v>937</v>
      </c>
      <c r="B8" s="93" t="s">
        <v>945</v>
      </c>
      <c r="C8" s="93" t="s">
        <v>767</v>
      </c>
      <c r="D8" s="93" t="s">
        <v>939</v>
      </c>
      <c r="E8" s="93" t="s">
        <v>940</v>
      </c>
      <c r="F8" s="132">
        <f t="shared" si="2"/>
        <v>38978.004292874743</v>
      </c>
      <c r="G8" s="132">
        <f t="shared" si="2"/>
        <v>39706.652575385582</v>
      </c>
      <c r="H8" s="132">
        <f t="shared" si="2"/>
        <v>42014.133755727322</v>
      </c>
      <c r="I8" s="132">
        <f t="shared" si="2"/>
        <v>44021.583789455828</v>
      </c>
      <c r="J8" s="132">
        <f t="shared" si="2"/>
        <v>47485.630542278661</v>
      </c>
      <c r="K8" s="132">
        <f t="shared" si="2"/>
        <v>51616.847705142143</v>
      </c>
      <c r="L8" s="132">
        <f t="shared" si="2"/>
        <v>55725.079318729055</v>
      </c>
      <c r="M8" s="132">
        <f t="shared" si="2"/>
        <v>60379.774551195689</v>
      </c>
      <c r="N8" s="132">
        <f t="shared" si="2"/>
        <v>63606.792767438703</v>
      </c>
      <c r="O8" s="132">
        <f t="shared" si="2"/>
        <v>61515.402827052982</v>
      </c>
      <c r="P8" s="132">
        <f t="shared" si="2"/>
        <v>64459.51923490459</v>
      </c>
      <c r="Q8" s="132">
        <f t="shared" si="2"/>
        <v>67472.663876370774</v>
      </c>
      <c r="R8" s="132">
        <f t="shared" si="2"/>
        <v>69490.147983086732</v>
      </c>
      <c r="S8" s="132">
        <f t="shared" si="2"/>
        <v>72465.746349742083</v>
      </c>
      <c r="T8" s="132">
        <f t="shared" si="2"/>
        <v>74631.329554131618</v>
      </c>
      <c r="U8" s="132">
        <f t="shared" si="1"/>
        <v>75965.178479234048</v>
      </c>
      <c r="V8" s="132">
        <f t="shared" si="1"/>
        <v>76380.030311507871</v>
      </c>
      <c r="W8" s="132">
        <f t="shared" si="1"/>
        <v>78016.556492157717</v>
      </c>
      <c r="Y8" s="96"/>
      <c r="Z8" s="96">
        <f>(W8-F8)</f>
        <v>39038.552199282974</v>
      </c>
      <c r="AA8" s="96">
        <f t="shared" si="4"/>
        <v>0.51390061842551471</v>
      </c>
      <c r="AB8" s="96">
        <f t="shared" si="5"/>
        <v>2.7004188682113569E-2</v>
      </c>
      <c r="AC8" s="96"/>
    </row>
    <row r="9" spans="1:29" s="93" customFormat="1" x14ac:dyDescent="0.25">
      <c r="A9" s="93" t="s">
        <v>937</v>
      </c>
      <c r="B9" s="93" t="s">
        <v>946</v>
      </c>
      <c r="C9" s="93" t="s">
        <v>947</v>
      </c>
      <c r="D9" s="93" t="s">
        <v>939</v>
      </c>
      <c r="E9" s="93" t="s">
        <v>940</v>
      </c>
      <c r="F9" s="132">
        <f t="shared" si="2"/>
        <v>19048.914720557885</v>
      </c>
      <c r="G9" s="132">
        <f t="shared" si="2"/>
        <v>22540.864451813261</v>
      </c>
      <c r="H9" s="132">
        <f t="shared" si="2"/>
        <v>25662.524208881448</v>
      </c>
      <c r="I9" s="132">
        <f t="shared" si="2"/>
        <v>27958.699465290196</v>
      </c>
      <c r="J9" s="132">
        <f t="shared" si="2"/>
        <v>31034.406618384659</v>
      </c>
      <c r="K9" s="132">
        <f t="shared" si="2"/>
        <v>32916.79706536678</v>
      </c>
      <c r="L9" s="132">
        <f t="shared" si="2"/>
        <v>35551.278908945067</v>
      </c>
      <c r="M9" s="132">
        <f t="shared" si="2"/>
        <v>36673.80381311549</v>
      </c>
      <c r="N9" s="132">
        <f t="shared" si="2"/>
        <v>38692.695283327346</v>
      </c>
      <c r="O9" s="132">
        <f t="shared" si="2"/>
        <v>41483.825697851498</v>
      </c>
      <c r="P9" s="132">
        <f t="shared" si="2"/>
        <v>45240.062416941088</v>
      </c>
      <c r="Q9" s="132">
        <f t="shared" si="2"/>
        <v>39655.519498336405</v>
      </c>
      <c r="R9" s="132">
        <f t="shared" si="2"/>
        <v>40681.960439854498</v>
      </c>
      <c r="S9" s="132">
        <f t="shared" si="2"/>
        <v>47020.545626577383</v>
      </c>
      <c r="T9" s="132">
        <f t="shared" si="2"/>
        <v>48269.905380429525</v>
      </c>
      <c r="U9" s="132">
        <f t="shared" si="1"/>
        <v>48761.374474920674</v>
      </c>
      <c r="V9" s="132">
        <f t="shared" si="1"/>
        <v>51736.56010925</v>
      </c>
      <c r="W9" s="132">
        <f t="shared" si="1"/>
        <v>53775.271098999998</v>
      </c>
      <c r="Y9" s="96"/>
      <c r="Z9" s="96">
        <f t="shared" si="3"/>
        <v>5013.8966240793234</v>
      </c>
      <c r="AA9" s="96">
        <f t="shared" si="4"/>
        <v>0.10282517008740411</v>
      </c>
      <c r="AB9" s="96">
        <f t="shared" si="5"/>
        <v>0.10282517008740411</v>
      </c>
      <c r="AC9" s="96"/>
    </row>
    <row r="10" spans="1:29" s="93" customFormat="1" x14ac:dyDescent="0.25">
      <c r="A10" s="93" t="s">
        <v>937</v>
      </c>
      <c r="B10" s="93" t="s">
        <v>948</v>
      </c>
      <c r="C10" s="93" t="s">
        <v>949</v>
      </c>
      <c r="D10" s="93" t="s">
        <v>939</v>
      </c>
      <c r="E10" s="93" t="s">
        <v>940</v>
      </c>
      <c r="F10" s="132">
        <f t="shared" si="2"/>
        <v>989.10709976999999</v>
      </c>
      <c r="G10" s="132">
        <f t="shared" si="2"/>
        <v>983.77895088000002</v>
      </c>
      <c r="H10" s="132">
        <f t="shared" si="2"/>
        <v>983.30323571999998</v>
      </c>
      <c r="I10" s="132">
        <f t="shared" si="2"/>
        <v>1014.8910005399999</v>
      </c>
      <c r="J10" s="132">
        <f t="shared" si="2"/>
        <v>1045.10447712</v>
      </c>
      <c r="K10" s="132">
        <f t="shared" si="2"/>
        <v>1062.2719522800003</v>
      </c>
      <c r="L10" s="132">
        <f t="shared" si="2"/>
        <v>1073.11811883</v>
      </c>
      <c r="M10" s="132">
        <f t="shared" si="2"/>
        <v>1099.66288566</v>
      </c>
      <c r="N10" s="132">
        <f t="shared" si="2"/>
        <v>1053.1380821099999</v>
      </c>
      <c r="O10" s="132">
        <f t="shared" si="2"/>
        <v>1076.35284282</v>
      </c>
      <c r="P10" s="132">
        <f t="shared" si="2"/>
        <v>1138.9686044749767</v>
      </c>
      <c r="Q10" s="132">
        <f t="shared" si="2"/>
        <v>1138.196091816</v>
      </c>
      <c r="R10" s="132">
        <f t="shared" si="2"/>
        <v>1114.5054768480002</v>
      </c>
      <c r="S10" s="132">
        <f t="shared" si="2"/>
        <v>1151.1667021199999</v>
      </c>
      <c r="T10" s="132">
        <f t="shared" si="2"/>
        <v>1164.2711247</v>
      </c>
      <c r="U10" s="132">
        <f t="shared" si="1"/>
        <v>1177.3755472800001</v>
      </c>
      <c r="V10" s="132">
        <f t="shared" si="1"/>
        <v>1190.470233</v>
      </c>
      <c r="W10" s="132">
        <f t="shared" si="1"/>
        <v>1203.614994</v>
      </c>
      <c r="Y10" s="96"/>
      <c r="Z10" s="96">
        <f t="shared" si="3"/>
        <v>26.239446719999933</v>
      </c>
      <c r="AA10" s="96">
        <f t="shared" si="4"/>
        <v>2.2286386684876293E-2</v>
      </c>
      <c r="AB10" s="96">
        <f t="shared" si="5"/>
        <v>2.2286386684876293E-2</v>
      </c>
      <c r="AC10" s="96"/>
    </row>
    <row r="11" spans="1:29" s="4" customFormat="1" x14ac:dyDescent="0.25">
      <c r="A11" s="4" t="s">
        <v>937</v>
      </c>
      <c r="B11" s="4" t="s">
        <v>860</v>
      </c>
      <c r="C11" s="4" t="s">
        <v>785</v>
      </c>
      <c r="D11" s="4" t="s">
        <v>939</v>
      </c>
      <c r="E11" s="4" t="s">
        <v>940</v>
      </c>
      <c r="F11" s="92">
        <f t="shared" si="2"/>
        <v>33047.661594018791</v>
      </c>
      <c r="G11" s="92">
        <f t="shared" si="2"/>
        <v>33262.781168144276</v>
      </c>
      <c r="H11" s="92">
        <f t="shared" si="2"/>
        <v>33919.26471273441</v>
      </c>
      <c r="I11" s="92">
        <f t="shared" si="2"/>
        <v>32982.965636812434</v>
      </c>
      <c r="J11" s="92">
        <f t="shared" si="2"/>
        <v>34746.89161781031</v>
      </c>
      <c r="K11" s="92">
        <f t="shared" si="2"/>
        <v>30816.57508464561</v>
      </c>
      <c r="L11" s="92">
        <f t="shared" si="2"/>
        <v>30650.564223459489</v>
      </c>
      <c r="M11" s="92">
        <f t="shared" si="2"/>
        <v>31122.027290112554</v>
      </c>
      <c r="N11" s="92">
        <f t="shared" si="2"/>
        <v>29800.385182249956</v>
      </c>
      <c r="O11" s="92">
        <f t="shared" si="2"/>
        <v>30195.247899397389</v>
      </c>
      <c r="P11" s="92">
        <f t="shared" si="2"/>
        <v>29740.237829025613</v>
      </c>
      <c r="Q11" s="92">
        <f t="shared" si="2"/>
        <v>28641.20535557696</v>
      </c>
      <c r="R11" s="92">
        <f t="shared" si="2"/>
        <v>29549.239735179704</v>
      </c>
      <c r="S11" s="92">
        <f t="shared" si="2"/>
        <v>29976.885459647732</v>
      </c>
      <c r="T11" s="92">
        <f t="shared" si="2"/>
        <v>29572.289105312208</v>
      </c>
      <c r="U11" s="92">
        <f t="shared" si="1"/>
        <v>29076.078634298156</v>
      </c>
      <c r="V11" s="92">
        <f t="shared" si="1"/>
        <v>29269.390628362547</v>
      </c>
      <c r="W11" s="92">
        <f t="shared" si="1"/>
        <v>30180.408676185001</v>
      </c>
      <c r="Y11" s="96"/>
      <c r="Z11" s="96">
        <f t="shared" si="3"/>
        <v>1104.3300418868457</v>
      </c>
      <c r="AA11" s="96">
        <f t="shared" si="4"/>
        <v>3.7980707638621443E-2</v>
      </c>
      <c r="AB11" s="96">
        <f t="shared" si="5"/>
        <v>3.7980707638621443E-2</v>
      </c>
      <c r="AC11" s="96"/>
    </row>
    <row r="12" spans="1:29" s="93" customFormat="1" x14ac:dyDescent="0.25">
      <c r="A12" s="93" t="s">
        <v>937</v>
      </c>
      <c r="B12" s="93" t="s">
        <v>950</v>
      </c>
      <c r="C12" s="93" t="s">
        <v>951</v>
      </c>
      <c r="D12" s="93" t="s">
        <v>939</v>
      </c>
      <c r="E12" s="93" t="s">
        <v>940</v>
      </c>
      <c r="F12" s="132">
        <f t="shared" si="2"/>
        <v>1830.4714262424955</v>
      </c>
      <c r="G12" s="132">
        <f t="shared" si="2"/>
        <v>1818.9794508712546</v>
      </c>
      <c r="H12" s="132">
        <f t="shared" si="2"/>
        <v>1792.7308303992036</v>
      </c>
      <c r="I12" s="132">
        <f t="shared" si="2"/>
        <v>1935.9944909137209</v>
      </c>
      <c r="J12" s="132">
        <f t="shared" si="2"/>
        <v>1980.7532509402474</v>
      </c>
      <c r="K12" s="132">
        <f t="shared" si="2"/>
        <v>1993.9113860468767</v>
      </c>
      <c r="L12" s="132">
        <f t="shared" si="2"/>
        <v>1992.6432545349915</v>
      </c>
      <c r="M12" s="132">
        <f t="shared" si="2"/>
        <v>2015.7080154652074</v>
      </c>
      <c r="N12" s="132">
        <f t="shared" si="2"/>
        <v>2052.7151585440438</v>
      </c>
      <c r="O12" s="132">
        <f t="shared" si="2"/>
        <v>2038.9495268080559</v>
      </c>
      <c r="P12" s="132">
        <f t="shared" si="2"/>
        <v>2071.5047439436062</v>
      </c>
      <c r="Q12" s="132">
        <f t="shared" si="2"/>
        <v>1535.6157390000001</v>
      </c>
      <c r="R12" s="132">
        <f t="shared" si="2"/>
        <v>1608.7402980000002</v>
      </c>
      <c r="S12" s="132">
        <f t="shared" si="2"/>
        <v>1629.9599616950002</v>
      </c>
      <c r="T12" s="132">
        <f t="shared" si="2"/>
        <v>1663.6920499300002</v>
      </c>
      <c r="U12" s="132">
        <f t="shared" si="1"/>
        <v>1607.68405437</v>
      </c>
      <c r="V12" s="132">
        <f t="shared" si="1"/>
        <v>1594.95496447</v>
      </c>
      <c r="W12" s="132">
        <f t="shared" si="1"/>
        <v>1608.2121761850003</v>
      </c>
      <c r="Y12" s="96"/>
      <c r="Z12" s="96">
        <f t="shared" si="3"/>
        <v>0.5281218150003042</v>
      </c>
      <c r="AA12" s="96">
        <f t="shared" si="4"/>
        <v>3.2849850912234014E-4</v>
      </c>
      <c r="AB12" s="96">
        <f t="shared" si="5"/>
        <v>3.2849850912234014E-4</v>
      </c>
      <c r="AC12" s="96"/>
    </row>
    <row r="13" spans="1:29" s="93" customFormat="1" x14ac:dyDescent="0.25">
      <c r="A13" s="93" t="s">
        <v>937</v>
      </c>
      <c r="B13" s="93" t="s">
        <v>952</v>
      </c>
      <c r="C13" s="93" t="s">
        <v>953</v>
      </c>
      <c r="D13" s="93" t="s">
        <v>939</v>
      </c>
      <c r="E13" s="93" t="s">
        <v>940</v>
      </c>
      <c r="F13" s="132">
        <f t="shared" si="2"/>
        <v>752.03721950757301</v>
      </c>
      <c r="G13" s="132">
        <f t="shared" si="2"/>
        <v>752.90007858079252</v>
      </c>
      <c r="H13" s="132">
        <f t="shared" si="2"/>
        <v>955.12790573957705</v>
      </c>
      <c r="I13" s="132">
        <f t="shared" si="2"/>
        <v>1457.9908444600517</v>
      </c>
      <c r="J13" s="132">
        <f t="shared" si="2"/>
        <v>1378.9071043308404</v>
      </c>
      <c r="K13" s="132">
        <f t="shared" si="2"/>
        <v>1160.1409780868726</v>
      </c>
      <c r="L13" s="132">
        <f t="shared" si="2"/>
        <v>1133.2357036598273</v>
      </c>
      <c r="M13" s="132">
        <f t="shared" si="2"/>
        <v>1132.6890955939482</v>
      </c>
      <c r="N13" s="132">
        <f t="shared" si="2"/>
        <v>1138.1657687257532</v>
      </c>
      <c r="O13" s="132">
        <f t="shared" si="2"/>
        <v>1243.3813478964332</v>
      </c>
      <c r="P13" s="132">
        <f t="shared" si="2"/>
        <v>964.24718415822065</v>
      </c>
      <c r="Q13" s="132">
        <f t="shared" si="2"/>
        <v>785.76407572578159</v>
      </c>
      <c r="R13" s="132">
        <f t="shared" si="2"/>
        <v>641.8246655595708</v>
      </c>
      <c r="S13" s="132">
        <f t="shared" si="2"/>
        <v>641.82500000000005</v>
      </c>
      <c r="T13" s="132">
        <f t="shared" si="2"/>
        <v>641.82500000000005</v>
      </c>
      <c r="U13" s="132">
        <f t="shared" si="1"/>
        <v>641.82500000000005</v>
      </c>
      <c r="V13" s="132">
        <f t="shared" si="1"/>
        <v>641.82500000000005</v>
      </c>
      <c r="W13" s="132">
        <f t="shared" si="1"/>
        <v>641.82500000000005</v>
      </c>
      <c r="Y13" s="96"/>
      <c r="Z13" s="96">
        <f t="shared" si="3"/>
        <v>0</v>
      </c>
      <c r="AA13" s="96">
        <f t="shared" si="4"/>
        <v>0</v>
      </c>
      <c r="AB13" s="96">
        <f t="shared" si="5"/>
        <v>0</v>
      </c>
      <c r="AC13" s="96"/>
    </row>
    <row r="14" spans="1:29" s="93" customFormat="1" x14ac:dyDescent="0.25">
      <c r="A14" s="93" t="s">
        <v>937</v>
      </c>
      <c r="B14" s="93" t="s">
        <v>954</v>
      </c>
      <c r="C14" s="93" t="s">
        <v>955</v>
      </c>
      <c r="D14" s="93" t="s">
        <v>939</v>
      </c>
      <c r="E14" s="93" t="s">
        <v>940</v>
      </c>
      <c r="F14" s="132">
        <f t="shared" si="2"/>
        <v>30465.152948268726</v>
      </c>
      <c r="G14" s="132">
        <f t="shared" si="2"/>
        <v>30690.901638692227</v>
      </c>
      <c r="H14" s="132">
        <f t="shared" si="2"/>
        <v>31171.405976595626</v>
      </c>
      <c r="I14" s="132">
        <f t="shared" si="2"/>
        <v>29588.98030143866</v>
      </c>
      <c r="J14" s="132">
        <f t="shared" si="2"/>
        <v>31387.231262539222</v>
      </c>
      <c r="K14" s="132">
        <f t="shared" si="2"/>
        <v>27662.522720511861</v>
      </c>
      <c r="L14" s="132">
        <f t="shared" si="2"/>
        <v>27524.68526526467</v>
      </c>
      <c r="M14" s="132">
        <f t="shared" si="2"/>
        <v>27973.630179053398</v>
      </c>
      <c r="N14" s="132">
        <f t="shared" si="2"/>
        <v>26609.504254980158</v>
      </c>
      <c r="O14" s="132">
        <f t="shared" si="2"/>
        <v>26912.917024692899</v>
      </c>
      <c r="P14" s="132">
        <f t="shared" si="2"/>
        <v>26704.485900923784</v>
      </c>
      <c r="Q14" s="132">
        <f t="shared" si="2"/>
        <v>26319.825540851176</v>
      </c>
      <c r="R14" s="132">
        <f t="shared" si="2"/>
        <v>27298.674771620135</v>
      </c>
      <c r="S14" s="132">
        <f t="shared" si="2"/>
        <v>27705.100497952735</v>
      </c>
      <c r="T14" s="132">
        <f t="shared" si="2"/>
        <v>27266.772055382207</v>
      </c>
      <c r="U14" s="132">
        <f t="shared" si="1"/>
        <v>26826.569579928153</v>
      </c>
      <c r="V14" s="132">
        <f t="shared" si="1"/>
        <v>27032.610663892545</v>
      </c>
      <c r="W14" s="132">
        <f t="shared" si="1"/>
        <v>27930.371500000001</v>
      </c>
      <c r="Y14" s="96"/>
      <c r="Z14" s="96">
        <f>(W14-U14)</f>
        <v>1103.8019200718481</v>
      </c>
      <c r="AA14" s="96">
        <f>Z14/U14</f>
        <v>4.1145846724201414E-2</v>
      </c>
      <c r="AB14" s="96">
        <f t="shared" si="5"/>
        <v>4.1145846724201414E-2</v>
      </c>
      <c r="AC14" s="96"/>
    </row>
    <row r="15" spans="1:29" s="4" customFormat="1" x14ac:dyDescent="0.25">
      <c r="A15" s="4" t="s">
        <v>937</v>
      </c>
      <c r="B15" s="4" t="s">
        <v>861</v>
      </c>
      <c r="C15" s="4" t="s">
        <v>799</v>
      </c>
      <c r="D15" s="4" t="s">
        <v>939</v>
      </c>
      <c r="E15" s="4" t="s">
        <v>940</v>
      </c>
      <c r="F15" s="92">
        <f t="shared" si="2"/>
        <v>0</v>
      </c>
      <c r="G15" s="92">
        <f t="shared" si="2"/>
        <v>0</v>
      </c>
      <c r="H15" s="92">
        <f t="shared" si="2"/>
        <v>0</v>
      </c>
      <c r="I15" s="92">
        <f t="shared" si="2"/>
        <v>0</v>
      </c>
      <c r="J15" s="92">
        <f t="shared" si="2"/>
        <v>0</v>
      </c>
      <c r="K15" s="92">
        <f t="shared" si="2"/>
        <v>0</v>
      </c>
      <c r="L15" s="92">
        <f t="shared" si="2"/>
        <v>0</v>
      </c>
      <c r="M15" s="92">
        <f t="shared" si="2"/>
        <v>0</v>
      </c>
      <c r="N15" s="92">
        <f t="shared" si="2"/>
        <v>0</v>
      </c>
      <c r="O15" s="92">
        <f t="shared" si="2"/>
        <v>0</v>
      </c>
      <c r="P15" s="92">
        <f t="shared" si="2"/>
        <v>0</v>
      </c>
      <c r="Q15" s="92">
        <f t="shared" si="2"/>
        <v>0</v>
      </c>
      <c r="R15" s="92">
        <f t="shared" si="2"/>
        <v>0</v>
      </c>
      <c r="S15" s="92">
        <f t="shared" si="2"/>
        <v>0</v>
      </c>
      <c r="T15" s="92">
        <f t="shared" si="2"/>
        <v>0</v>
      </c>
      <c r="U15" s="92">
        <f t="shared" si="1"/>
        <v>0</v>
      </c>
      <c r="V15" s="92">
        <f t="shared" si="1"/>
        <v>0</v>
      </c>
      <c r="W15" s="92">
        <f t="shared" si="1"/>
        <v>0</v>
      </c>
      <c r="Y15" s="96"/>
      <c r="AB15" s="96" t="e">
        <f>(W15-U15)/U15</f>
        <v>#DIV/0!</v>
      </c>
    </row>
    <row r="16" spans="1:29" s="93" customFormat="1" x14ac:dyDescent="0.25">
      <c r="A16" s="93" t="s">
        <v>937</v>
      </c>
      <c r="B16" s="93" t="s">
        <v>956</v>
      </c>
      <c r="C16" s="93" t="s">
        <v>957</v>
      </c>
      <c r="D16" s="93" t="s">
        <v>939</v>
      </c>
      <c r="E16" s="93" t="s">
        <v>940</v>
      </c>
      <c r="F16" s="95"/>
      <c r="G16" s="95"/>
      <c r="H16" s="95"/>
      <c r="I16" s="95"/>
      <c r="J16" s="95"/>
      <c r="K16" s="95"/>
      <c r="L16" s="95"/>
      <c r="M16" s="95"/>
      <c r="N16" s="95"/>
      <c r="O16" s="95"/>
      <c r="P16" s="95"/>
      <c r="Q16" s="95"/>
      <c r="R16" s="95"/>
      <c r="S16" s="95"/>
      <c r="T16" s="95"/>
      <c r="U16" s="95"/>
      <c r="V16" s="95"/>
      <c r="W16" s="95"/>
      <c r="Y16" s="96"/>
    </row>
    <row r="17" spans="1:29" s="93" customFormat="1" x14ac:dyDescent="0.25">
      <c r="A17" s="93" t="s">
        <v>937</v>
      </c>
      <c r="B17" s="93" t="s">
        <v>958</v>
      </c>
      <c r="C17" s="93" t="s">
        <v>959</v>
      </c>
      <c r="D17" s="93" t="s">
        <v>939</v>
      </c>
      <c r="E17" s="93" t="s">
        <v>940</v>
      </c>
      <c r="F17" s="95"/>
      <c r="G17" s="95"/>
      <c r="H17" s="95"/>
      <c r="I17" s="95"/>
      <c r="J17" s="95"/>
      <c r="K17" s="95"/>
      <c r="L17" s="95"/>
      <c r="M17" s="95"/>
      <c r="N17" s="95"/>
      <c r="O17" s="95"/>
      <c r="P17" s="95"/>
      <c r="Q17" s="95"/>
      <c r="R17" s="95"/>
      <c r="S17" s="95"/>
      <c r="T17" s="95"/>
      <c r="U17" s="95"/>
      <c r="V17" s="95"/>
      <c r="W17" s="95"/>
      <c r="Y17" s="96"/>
    </row>
    <row r="18" spans="1:29" s="93" customFormat="1" x14ac:dyDescent="0.25">
      <c r="A18" s="93" t="s">
        <v>937</v>
      </c>
      <c r="B18" s="93" t="s">
        <v>960</v>
      </c>
      <c r="C18" s="93" t="s">
        <v>807</v>
      </c>
      <c r="D18" s="93" t="s">
        <v>939</v>
      </c>
      <c r="E18" s="93" t="s">
        <v>940</v>
      </c>
      <c r="F18" s="95"/>
      <c r="G18" s="95"/>
      <c r="H18" s="95"/>
      <c r="I18" s="95"/>
      <c r="J18" s="95"/>
      <c r="K18" s="95"/>
      <c r="L18" s="95"/>
      <c r="M18" s="95"/>
      <c r="N18" s="95"/>
      <c r="O18" s="95"/>
      <c r="P18" s="95"/>
      <c r="Q18" s="95"/>
      <c r="R18" s="95"/>
      <c r="S18" s="95"/>
      <c r="T18" s="95"/>
      <c r="U18" s="95"/>
      <c r="V18" s="95"/>
      <c r="W18" s="95"/>
      <c r="Y18" s="96"/>
    </row>
    <row r="19" spans="1:29" x14ac:dyDescent="0.25">
      <c r="A19" s="221"/>
      <c r="B19" s="221"/>
      <c r="C19" s="221"/>
      <c r="D19" s="221"/>
      <c r="E19" s="221"/>
      <c r="F19" s="20"/>
      <c r="G19" s="20"/>
      <c r="H19" s="20"/>
      <c r="I19" s="20"/>
      <c r="J19" s="20"/>
      <c r="K19" s="20"/>
      <c r="L19" s="20"/>
      <c r="M19" s="20"/>
      <c r="N19" s="20"/>
      <c r="O19" s="20"/>
      <c r="P19" s="20"/>
      <c r="Q19" s="20"/>
      <c r="R19" s="20"/>
      <c r="S19" s="20"/>
      <c r="T19" s="20"/>
      <c r="U19" s="20"/>
      <c r="V19" s="20"/>
      <c r="W19" s="20"/>
      <c r="X19" s="221"/>
      <c r="Y19" s="96"/>
      <c r="Z19" s="221"/>
      <c r="AA19" s="221"/>
      <c r="AB19" s="221"/>
      <c r="AC19" s="221"/>
    </row>
    <row r="20" spans="1:29" s="96" customFormat="1" x14ac:dyDescent="0.25">
      <c r="B20" s="98"/>
      <c r="C20" s="134" t="s">
        <v>961</v>
      </c>
      <c r="D20" s="4" t="s">
        <v>939</v>
      </c>
      <c r="E20" s="93" t="s">
        <v>940</v>
      </c>
      <c r="F20" s="242">
        <f>+SUM(F21:F26)</f>
        <v>12207.278278614052</v>
      </c>
      <c r="G20" s="242">
        <f t="shared" ref="G20:T20" si="6">+SUM(G21:G26)</f>
        <v>11791.36301793305</v>
      </c>
      <c r="H20" s="242">
        <f t="shared" si="6"/>
        <v>11665.577634191526</v>
      </c>
      <c r="I20" s="242">
        <f t="shared" si="6"/>
        <v>11325.015056365666</v>
      </c>
      <c r="J20" s="242">
        <f t="shared" si="6"/>
        <v>11191.488359981302</v>
      </c>
      <c r="K20" s="242">
        <f t="shared" si="6"/>
        <v>11137.545048975824</v>
      </c>
      <c r="L20" s="242">
        <f t="shared" si="6"/>
        <v>11187.357989785689</v>
      </c>
      <c r="M20" s="242">
        <f t="shared" si="6"/>
        <v>11285.196254783592</v>
      </c>
      <c r="N20" s="242">
        <f t="shared" si="6"/>
        <v>11732.64258122072</v>
      </c>
      <c r="O20" s="242">
        <f t="shared" si="6"/>
        <v>11622.602963609574</v>
      </c>
      <c r="P20" s="242">
        <f t="shared" si="6"/>
        <v>11823.072068318861</v>
      </c>
      <c r="Q20" s="242">
        <f t="shared" si="6"/>
        <v>11848.546000822465</v>
      </c>
      <c r="R20" s="242">
        <f t="shared" si="6"/>
        <v>11761.565847624075</v>
      </c>
      <c r="S20" s="242">
        <f t="shared" si="6"/>
        <v>11597.015629310001</v>
      </c>
      <c r="T20" s="242">
        <f t="shared" si="6"/>
        <v>11599.017463775002</v>
      </c>
      <c r="U20" s="242">
        <f>+SUM(U21:U26)</f>
        <v>11601.01929824</v>
      </c>
      <c r="V20" s="242">
        <f>+SUM(V21:V26)</f>
        <v>11602.990998124998</v>
      </c>
      <c r="W20" s="242">
        <f>+SUM(W21:W26)</f>
        <v>11605.04592685</v>
      </c>
      <c r="X20" s="221"/>
    </row>
    <row r="21" spans="1:29" s="93" customFormat="1" x14ac:dyDescent="0.25">
      <c r="A21" s="93" t="s">
        <v>962</v>
      </c>
      <c r="B21" s="93" t="s">
        <v>963</v>
      </c>
      <c r="C21" s="93" t="s">
        <v>964</v>
      </c>
      <c r="D21" s="93" t="s">
        <v>588</v>
      </c>
      <c r="E21" s="93" t="s">
        <v>940</v>
      </c>
      <c r="F21" s="132">
        <f>+'1A3 Transport'!F93</f>
        <v>2972.3694</v>
      </c>
      <c r="G21" s="132">
        <f>+'1A3 Transport'!G93</f>
        <v>2708.42715</v>
      </c>
      <c r="H21" s="132">
        <f>+'1A3 Transport'!H93</f>
        <v>2686.9485500000001</v>
      </c>
      <c r="I21" s="132">
        <f>+'1A3 Transport'!I93</f>
        <v>2584.1387</v>
      </c>
      <c r="J21" s="132">
        <f>+'1A3 Transport'!J93</f>
        <v>2316.2424999999998</v>
      </c>
      <c r="K21" s="132">
        <f>+'1A3 Transport'!K93</f>
        <v>2266.8503000000001</v>
      </c>
      <c r="L21" s="132">
        <f>+'1A3 Transport'!L93</f>
        <v>2509.6356999999998</v>
      </c>
      <c r="M21" s="132">
        <f>+'1A3 Transport'!M93</f>
        <v>2556.8114</v>
      </c>
      <c r="N21" s="132">
        <f>+'1A3 Transport'!N93</f>
        <v>2477.93975</v>
      </c>
      <c r="O21" s="132">
        <f>+'1A3 Transport'!O93</f>
        <v>2422.6845499999999</v>
      </c>
      <c r="P21" s="132">
        <f>+'1A3 Transport'!P93</f>
        <v>2563.6181999999999</v>
      </c>
      <c r="Q21" s="132">
        <f>+'1A3 Transport'!Q93</f>
        <v>2481.8247337337198</v>
      </c>
      <c r="R21" s="132">
        <f>+'1A3 Transport'!R93</f>
        <v>2413.508276395939</v>
      </c>
      <c r="S21" s="132">
        <f>+'1A3 Transport'!S93</f>
        <v>2348.8922600000001</v>
      </c>
      <c r="T21" s="132">
        <f>+'1A3 Transport'!T93</f>
        <v>2322.2413499999998</v>
      </c>
      <c r="U21" s="132">
        <f>+'1A3 Transport'!U93</f>
        <v>2295.5904399999999</v>
      </c>
      <c r="V21" s="132">
        <f>+'1A3 Transport'!V93</f>
        <v>2268.9095000000002</v>
      </c>
      <c r="W21" s="132">
        <f>+'1A3 Transport'!W93</f>
        <v>2242.3114999999998</v>
      </c>
      <c r="Y21" s="134"/>
      <c r="Z21" s="96"/>
      <c r="AA21" s="96"/>
      <c r="AB21" s="96"/>
      <c r="AC21" s="96"/>
    </row>
    <row r="22" spans="1:29" s="93" customFormat="1" x14ac:dyDescent="0.25">
      <c r="B22" s="93" t="s">
        <v>963</v>
      </c>
      <c r="C22" s="93" t="s">
        <v>964</v>
      </c>
      <c r="D22" s="93" t="s">
        <v>590</v>
      </c>
      <c r="E22" s="93" t="s">
        <v>940</v>
      </c>
      <c r="F22" s="132">
        <f>+'1A3 Transport'!F113*'Conversion Factors'!$I$4</f>
        <v>2.6190107999999999</v>
      </c>
      <c r="G22" s="132">
        <f>+'1A3 Transport'!G113*'Conversion Factors'!$I$4</f>
        <v>2.3864462999999998</v>
      </c>
      <c r="H22" s="132">
        <f>+'1A3 Transport'!H113*'Conversion Factors'!$I$4</f>
        <v>2.3675210999999998</v>
      </c>
      <c r="I22" s="132">
        <f>+'1A3 Transport'!I113*'Conversion Factors'!$I$4</f>
        <v>2.2769333999999999</v>
      </c>
      <c r="J22" s="132">
        <f>+'1A3 Transport'!J113*'Conversion Factors'!$I$4</f>
        <v>2.0408849999999998</v>
      </c>
      <c r="K22" s="132">
        <f>+'1A3 Transport'!K113*'Conversion Factors'!$I$4</f>
        <v>1.9973646</v>
      </c>
      <c r="L22" s="132">
        <f>+'1A3 Transport'!L113*'Conversion Factors'!$I$4</f>
        <v>2.2112874000000002</v>
      </c>
      <c r="M22" s="132">
        <f>+'1A3 Transport'!M113*'Conversion Factors'!$I$4</f>
        <v>2.2528547999999997</v>
      </c>
      <c r="N22" s="132">
        <f>+'1A3 Transport'!N113*'Conversion Factors'!$I$4</f>
        <v>2.1833595000000003</v>
      </c>
      <c r="O22" s="132">
        <f>+'1A3 Transport'!O113*'Conversion Factors'!$I$4</f>
        <v>2.1346730999999997</v>
      </c>
      <c r="P22" s="132">
        <f>+'1A3 Transport'!P113*'Conversion Factors'!$I$4</f>
        <v>2.2588524000000003</v>
      </c>
      <c r="Q22" s="132">
        <f>+'1A3 Transport'!Q113*'Conversion Factors'!$I$4</f>
        <v>2.1867826325206203</v>
      </c>
      <c r="R22" s="132">
        <f>+'1A3 Transport'!R113*'Conversion Factors'!$I$4</f>
        <v>2.1265877120691488</v>
      </c>
      <c r="S22" s="132">
        <f>+'1A3 Transport'!S113*'Conversion Factors'!$I$4</f>
        <v>2.06965332</v>
      </c>
      <c r="T22" s="132">
        <f>+'1A3 Transport'!T113*'Conversion Factors'!$I$4</f>
        <v>2.0461707000000002</v>
      </c>
      <c r="U22" s="132">
        <f>+'1A3 Transport'!U113*'Conversion Factors'!$I$4</f>
        <v>2.02268808</v>
      </c>
      <c r="V22" s="132">
        <f>+'1A3 Transport'!V113*'Conversion Factors'!$I$4</f>
        <v>1.999179</v>
      </c>
      <c r="W22" s="132">
        <f>+'1A3 Transport'!W113*'Conversion Factors'!$I$4</f>
        <v>1.975743</v>
      </c>
      <c r="Y22" s="134"/>
      <c r="Z22" s="96"/>
      <c r="AA22" s="96"/>
      <c r="AB22" s="96"/>
      <c r="AC22" s="96"/>
    </row>
    <row r="23" spans="1:29" s="93" customFormat="1" x14ac:dyDescent="0.25">
      <c r="B23" s="93" t="s">
        <v>963</v>
      </c>
      <c r="C23" s="93" t="s">
        <v>964</v>
      </c>
      <c r="D23" s="93" t="s">
        <v>593</v>
      </c>
      <c r="E23" s="93" t="s">
        <v>940</v>
      </c>
      <c r="F23" s="132">
        <f>+'1A3 Transport'!F133*'Conversion Factors'!$I$5</f>
        <v>7.7323176</v>
      </c>
      <c r="G23" s="132">
        <f>+'1A3 Transport'!G133*'Conversion Factors'!$I$5</f>
        <v>7.0456985999999997</v>
      </c>
      <c r="H23" s="132">
        <f>+'1A3 Transport'!H133*'Conversion Factors'!$I$5</f>
        <v>6.9898241999999993</v>
      </c>
      <c r="I23" s="132">
        <f>+'1A3 Transport'!I133*'Conversion Factors'!$I$5</f>
        <v>6.7223748000000008</v>
      </c>
      <c r="J23" s="132">
        <f>+'1A3 Transport'!J133*'Conversion Factors'!$I$5</f>
        <v>6.0254699999999994</v>
      </c>
      <c r="K23" s="132">
        <f>+'1A3 Transport'!K133*'Conversion Factors'!$I$5</f>
        <v>5.8969811999999999</v>
      </c>
      <c r="L23" s="132">
        <f>+'1A3 Transport'!L133*'Conversion Factors'!$I$5</f>
        <v>6.5285627999999996</v>
      </c>
      <c r="M23" s="132">
        <f>+'1A3 Transport'!M133*'Conversion Factors'!$I$5</f>
        <v>6.6512855999999996</v>
      </c>
      <c r="N23" s="132">
        <f>+'1A3 Transport'!N133*'Conversion Factors'!$I$5</f>
        <v>6.446108999999999</v>
      </c>
      <c r="O23" s="132">
        <f>+'1A3 Transport'!O133*'Conversion Factors'!$I$5</f>
        <v>6.3023681999999992</v>
      </c>
      <c r="P23" s="132">
        <f>+'1A3 Transport'!P133*'Conversion Factors'!$I$5</f>
        <v>6.6689928000000007</v>
      </c>
      <c r="Q23" s="132">
        <f>+'1A3 Transport'!Q133*'Conversion Factors'!$I$5</f>
        <v>6.4562153912513542</v>
      </c>
      <c r="R23" s="132">
        <f>+'1A3 Transport'!R133*'Conversion Factors'!$I$5</f>
        <v>6.2784970546803436</v>
      </c>
      <c r="S23" s="132">
        <f>+'1A3 Transport'!S133*'Conversion Factors'!$I$5</f>
        <v>6.1104050399999998</v>
      </c>
      <c r="T23" s="132">
        <f>+'1A3 Transport'!T133*'Conversion Factors'!$I$5</f>
        <v>6.0410753999999995</v>
      </c>
      <c r="U23" s="132">
        <f>+'1A3 Transport'!U133*'Conversion Factors'!$I$5</f>
        <v>5.9717457600000001</v>
      </c>
      <c r="V23" s="132">
        <f>+'1A3 Transport'!V133*'Conversion Factors'!$I$5</f>
        <v>5.9023379999999994</v>
      </c>
      <c r="W23" s="132">
        <f>+'1A3 Transport'!W133*'Conversion Factors'!$I$5</f>
        <v>5.8331460000000002</v>
      </c>
      <c r="Y23" s="134"/>
      <c r="Z23" s="96"/>
      <c r="AA23" s="96"/>
      <c r="AB23" s="96"/>
      <c r="AC23" s="96"/>
    </row>
    <row r="24" spans="1:29" s="93" customFormat="1" x14ac:dyDescent="0.25">
      <c r="A24" s="93" t="s">
        <v>962</v>
      </c>
      <c r="B24" s="93" t="s">
        <v>965</v>
      </c>
      <c r="C24" s="93" t="s">
        <v>966</v>
      </c>
      <c r="D24" s="93" t="s">
        <v>588</v>
      </c>
      <c r="E24" s="93" t="s">
        <v>940</v>
      </c>
      <c r="F24" s="132">
        <f>+SUM('1A3 Transport'!F107:F108)</f>
        <v>9123.8940072457208</v>
      </c>
      <c r="G24" s="132">
        <f>+SUM('1A3 Transport'!G107:G108)</f>
        <v>8975.4272093543004</v>
      </c>
      <c r="H24" s="132">
        <f>+SUM('1A3 Transport'!H107:H108)</f>
        <v>8872.980535499406</v>
      </c>
      <c r="I24" s="132">
        <f>+SUM('1A3 Transport'!I107:I108)</f>
        <v>8639.6512676192469</v>
      </c>
      <c r="J24" s="132">
        <f>+SUM('1A3 Transport'!J107:J108)</f>
        <v>8772.6375448887666</v>
      </c>
      <c r="K24" s="132">
        <f>+SUM('1A3 Transport'!K107:K108)</f>
        <v>8768.3339968103392</v>
      </c>
      <c r="L24" s="132">
        <f>+SUM('1A3 Transport'!L107:L108)</f>
        <v>8577.8353023913969</v>
      </c>
      <c r="M24" s="132">
        <f>+SUM('1A3 Transport'!M107:M108)</f>
        <v>8627.4694789761652</v>
      </c>
      <c r="N24" s="132">
        <f>+SUM('1A3 Transport'!N107:N108)</f>
        <v>9145.0459812163717</v>
      </c>
      <c r="O24" s="132">
        <f>+SUM('1A3 Transport'!O107:O108)</f>
        <v>9091.3893275817045</v>
      </c>
      <c r="P24" s="132">
        <f>+SUM('1A3 Transport'!P107:P108)</f>
        <v>9149.423542665063</v>
      </c>
      <c r="Q24" s="132">
        <f>+SUM('1A3 Transport'!Q107:Q108)</f>
        <v>9255.1347691601313</v>
      </c>
      <c r="R24" s="132">
        <f>+SUM('1A3 Transport'!R107:R108)</f>
        <v>9237.0250581742439</v>
      </c>
      <c r="S24" s="132">
        <f>+SUM('1A3 Transport'!S107:S108)</f>
        <v>9139.0237500000003</v>
      </c>
      <c r="T24" s="132">
        <f>+SUM('1A3 Transport'!T107:T108)</f>
        <v>9167.2776750000012</v>
      </c>
      <c r="U24" s="132">
        <f>+SUM('1A3 Transport'!U107:U108)</f>
        <v>9195.5316000000003</v>
      </c>
      <c r="V24" s="132">
        <f>+SUM('1A3 Transport'!V107:V108)</f>
        <v>9223.7855249999993</v>
      </c>
      <c r="W24" s="132">
        <f>+SUM('1A3 Transport'!W107:W108)</f>
        <v>9252.0394500000002</v>
      </c>
      <c r="Z24" s="96"/>
      <c r="AA24" s="96"/>
      <c r="AB24" s="96"/>
      <c r="AC24" s="96"/>
    </row>
    <row r="25" spans="1:29" s="93" customFormat="1" x14ac:dyDescent="0.25">
      <c r="B25" s="93" t="s">
        <v>965</v>
      </c>
      <c r="C25" s="93" t="s">
        <v>966</v>
      </c>
      <c r="D25" s="93" t="s">
        <v>590</v>
      </c>
      <c r="E25" s="93" t="s">
        <v>940</v>
      </c>
      <c r="F25" s="132">
        <f>+SUM('1A3 Transport'!F127:F128)*'Conversion Factors'!$I$4</f>
        <v>16.244930218534744</v>
      </c>
      <c r="G25" s="132">
        <f>+SUM('1A3 Transport'!G127:G128)*'Conversion Factors'!$I$4</f>
        <v>16.080896789286331</v>
      </c>
      <c r="H25" s="132">
        <f>+SUM('1A3 Transport'!H127:H128)*'Conversion Factors'!$I$4</f>
        <v>15.967727707657239</v>
      </c>
      <c r="I25" s="132">
        <f>+SUM('1A3 Transport'!I127:I128)*'Conversion Factors'!$I$4</f>
        <v>15.709898916842327</v>
      </c>
      <c r="J25" s="132">
        <f>+SUM('1A3 Transport'!J127:J128)*'Conversion Factors'!$I$4</f>
        <v>15.856945202245479</v>
      </c>
      <c r="K25" s="132">
        <f>+SUM('1A3 Transport'!K127:K128)*'Conversion Factors'!$I$4</f>
        <v>15.852250101737743</v>
      </c>
      <c r="L25" s="132">
        <f>+SUM('1A3 Transport'!L127:L128)*'Conversion Factors'!$I$4</f>
        <v>15.641760365801018</v>
      </c>
      <c r="M25" s="132">
        <f>+SUM('1A3 Transport'!M127:M128)*'Conversion Factors'!$I$4</f>
        <v>15.696680645184182</v>
      </c>
      <c r="N25" s="132">
        <f>+SUM('1A3 Transport'!N127:N128)*'Conversion Factors'!$I$4</f>
        <v>16.268800337133886</v>
      </c>
      <c r="O25" s="132">
        <f>+SUM('1A3 Transport'!O127:O128)*'Conversion Factors'!$I$4</f>
        <v>16.209557067327147</v>
      </c>
      <c r="P25" s="132">
        <f>+SUM('1A3 Transport'!P127:P128)*'Conversion Factors'!$I$4</f>
        <v>16.273761599787701</v>
      </c>
      <c r="Q25" s="132">
        <f>+SUM('1A3 Transport'!Q127:Q128)*'Conversion Factors'!$I$4</f>
        <v>16.390661776440147</v>
      </c>
      <c r="R25" s="132">
        <f>+SUM('1A3 Transport'!R127:R128)*'Conversion Factors'!$I$4</f>
        <v>16.370707232718903</v>
      </c>
      <c r="S25" s="132">
        <f>+SUM('1A3 Transport'!S127:S128)*'Conversion Factors'!$I$4</f>
        <v>16.26245145</v>
      </c>
      <c r="T25" s="132">
        <f>+SUM('1A3 Transport'!T127:T128)*'Conversion Factors'!$I$4</f>
        <v>16.293740925000002</v>
      </c>
      <c r="U25" s="132">
        <f>+SUM('1A3 Transport'!U127:U128)*'Conversion Factors'!$I$4</f>
        <v>16.325030399999999</v>
      </c>
      <c r="V25" s="132">
        <f>+SUM('1A3 Transport'!V127:V128)*'Conversion Factors'!$I$4</f>
        <v>16.356319875000001</v>
      </c>
      <c r="W25" s="132">
        <f>+SUM('1A3 Transport'!W127:W128)*'Conversion Factors'!$I$4</f>
        <v>16.387609349999998</v>
      </c>
      <c r="Z25" s="96"/>
      <c r="AA25" s="96"/>
      <c r="AB25" s="96"/>
      <c r="AC25" s="96"/>
    </row>
    <row r="26" spans="1:29" s="93" customFormat="1" x14ac:dyDescent="0.25">
      <c r="B26" s="93" t="s">
        <v>965</v>
      </c>
      <c r="C26" s="93" t="s">
        <v>966</v>
      </c>
      <c r="D26" s="93" t="s">
        <v>593</v>
      </c>
      <c r="E26" s="93" t="s">
        <v>940</v>
      </c>
      <c r="F26" s="132">
        <f>+SUM('1A3 Transport'!F147:F148)*'Conversion Factors'!$I$5</f>
        <v>84.418612749798612</v>
      </c>
      <c r="G26" s="132">
        <f>+SUM('1A3 Transport'!G147:G148)*'Conversion Factors'!$I$5</f>
        <v>81.995616889464898</v>
      </c>
      <c r="H26" s="132">
        <f>+SUM('1A3 Transport'!H147:H148)*'Conversion Factors'!$I$5</f>
        <v>80.323475684464015</v>
      </c>
      <c r="I26" s="132">
        <f>+SUM('1A3 Transport'!I147:I148)*'Conversion Factors'!$I$5</f>
        <v>76.515881629577194</v>
      </c>
      <c r="J26" s="132">
        <f>+SUM('1A3 Transport'!J147:J148)*'Conversion Factors'!$I$5</f>
        <v>78.68501489029039</v>
      </c>
      <c r="K26" s="132">
        <f>+SUM('1A3 Transport'!K147:K148)*'Conversion Factors'!$I$5</f>
        <v>78.614156263747631</v>
      </c>
      <c r="L26" s="132">
        <f>+SUM('1A3 Transport'!L147:L148)*'Conversion Factors'!$I$5</f>
        <v>75.505376828491222</v>
      </c>
      <c r="M26" s="132">
        <f>+SUM('1A3 Transport'!M147:M148)*'Conversion Factors'!$I$5</f>
        <v>76.314554762242693</v>
      </c>
      <c r="N26" s="132">
        <f>+SUM('1A3 Transport'!N147:N148)*'Conversion Factors'!$I$5</f>
        <v>84.758581167214487</v>
      </c>
      <c r="O26" s="132">
        <f>+SUM('1A3 Transport'!O147:O148)*'Conversion Factors'!$I$5</f>
        <v>83.882487660543603</v>
      </c>
      <c r="P26" s="132">
        <f>+SUM('1A3 Transport'!P147:P148)*'Conversion Factors'!$I$5</f>
        <v>84.828718854008926</v>
      </c>
      <c r="Q26" s="132">
        <f>+SUM('1A3 Transport'!Q147:Q148)*'Conversion Factors'!$I$5</f>
        <v>86.552838128402172</v>
      </c>
      <c r="R26" s="132">
        <f>+SUM('1A3 Transport'!R147:R148)*'Conversion Factors'!$I$5</f>
        <v>86.256721054421888</v>
      </c>
      <c r="S26" s="132">
        <f>+SUM('1A3 Transport'!S147:S148)*'Conversion Factors'!$I$5</f>
        <v>84.657109500000004</v>
      </c>
      <c r="T26" s="132">
        <f>+SUM('1A3 Transport'!T147:T148)*'Conversion Factors'!$I$5</f>
        <v>85.117451750000001</v>
      </c>
      <c r="U26" s="132">
        <f>+SUM('1A3 Transport'!U147:U148)*'Conversion Factors'!$I$5</f>
        <v>85.577793999999997</v>
      </c>
      <c r="V26" s="132">
        <f>+SUM('1A3 Transport'!V147:V148)*'Conversion Factors'!$I$5</f>
        <v>86.038136250000008</v>
      </c>
      <c r="W26" s="132">
        <f>+SUM('1A3 Transport'!W147:W148)*'Conversion Factors'!$I$5</f>
        <v>86.498478500000004</v>
      </c>
      <c r="Z26" s="96"/>
      <c r="AA26" s="96"/>
      <c r="AB26" s="96"/>
      <c r="AC26" s="96"/>
    </row>
    <row r="27" spans="1:29" s="93" customFormat="1" x14ac:dyDescent="0.25">
      <c r="A27" s="93" t="s">
        <v>962</v>
      </c>
      <c r="B27" s="93" t="s">
        <v>967</v>
      </c>
      <c r="C27" s="93" t="s">
        <v>968</v>
      </c>
      <c r="D27" s="93" t="s">
        <v>588</v>
      </c>
      <c r="E27" s="93" t="s">
        <v>940</v>
      </c>
      <c r="F27" s="95"/>
      <c r="G27" s="95"/>
      <c r="H27" s="95"/>
      <c r="I27" s="95"/>
      <c r="J27" s="95"/>
      <c r="K27" s="95"/>
      <c r="L27" s="95"/>
      <c r="M27" s="95"/>
      <c r="N27" s="95"/>
      <c r="O27" s="95"/>
      <c r="P27" s="95"/>
      <c r="Q27" s="95"/>
      <c r="R27" s="95"/>
      <c r="S27" s="95"/>
      <c r="T27" s="95"/>
      <c r="U27" s="95"/>
      <c r="V27" s="95"/>
      <c r="W27" s="95"/>
    </row>
    <row r="28" spans="1:29" s="93" customFormat="1" x14ac:dyDescent="0.25">
      <c r="A28" s="93" t="s">
        <v>969</v>
      </c>
      <c r="B28" s="93" t="s">
        <v>970</v>
      </c>
      <c r="C28" s="93" t="s">
        <v>971</v>
      </c>
      <c r="D28" s="93" t="s">
        <v>588</v>
      </c>
      <c r="E28" s="93" t="s">
        <v>940</v>
      </c>
      <c r="F28" s="95"/>
      <c r="G28" s="95"/>
      <c r="H28" s="95"/>
      <c r="I28" s="95"/>
      <c r="J28" s="95"/>
      <c r="K28" s="95"/>
      <c r="L28" s="95"/>
      <c r="M28" s="95"/>
      <c r="N28" s="95"/>
      <c r="O28" s="95"/>
      <c r="P28" s="95"/>
      <c r="Q28" s="95"/>
      <c r="R28" s="95"/>
      <c r="S28" s="95"/>
      <c r="T28" s="95"/>
      <c r="U28" s="95"/>
      <c r="V28" s="95"/>
      <c r="W28" s="95"/>
    </row>
    <row r="29" spans="1:29" s="93" customFormat="1" x14ac:dyDescent="0.25">
      <c r="W29" s="93">
        <f>W31/W5</f>
        <v>0.9917603898951316</v>
      </c>
    </row>
    <row r="30" spans="1:29" s="96" customFormat="1" x14ac:dyDescent="0.25">
      <c r="A30" s="96" t="s">
        <v>937</v>
      </c>
      <c r="B30" s="98">
        <v>1</v>
      </c>
      <c r="C30" s="96" t="s">
        <v>972</v>
      </c>
      <c r="D30" s="4" t="s">
        <v>588</v>
      </c>
      <c r="E30" s="4" t="s">
        <v>940</v>
      </c>
      <c r="F30" s="92">
        <f>+F31+F37+F41</f>
        <v>338465.90867330082</v>
      </c>
      <c r="G30" s="92">
        <f t="shared" ref="G30:T30" si="7">+G31+G37+G41</f>
        <v>337703.82488761516</v>
      </c>
      <c r="H30" s="92">
        <f t="shared" si="7"/>
        <v>350160.00037335703</v>
      </c>
      <c r="I30" s="92">
        <f t="shared" si="7"/>
        <v>373567.1630358696</v>
      </c>
      <c r="J30" s="92">
        <f t="shared" si="7"/>
        <v>391356.24350422574</v>
      </c>
      <c r="K30" s="92">
        <f t="shared" si="7"/>
        <v>388959.76727758837</v>
      </c>
      <c r="L30" s="92">
        <f t="shared" si="7"/>
        <v>398810.56510299648</v>
      </c>
      <c r="M30" s="92">
        <f t="shared" si="7"/>
        <v>429362.51497899817</v>
      </c>
      <c r="N30" s="92">
        <f t="shared" si="7"/>
        <v>425268.91827778099</v>
      </c>
      <c r="O30" s="92">
        <f t="shared" si="7"/>
        <v>430714.94658427848</v>
      </c>
      <c r="P30" s="92">
        <f t="shared" si="7"/>
        <v>444152.32892393396</v>
      </c>
      <c r="Q30" s="92">
        <f t="shared" si="7"/>
        <v>426330.3669921073</v>
      </c>
      <c r="R30" s="92">
        <f t="shared" si="7"/>
        <v>442222.94675730314</v>
      </c>
      <c r="S30" s="92">
        <f t="shared" si="7"/>
        <v>454799.62959056336</v>
      </c>
      <c r="T30" s="92">
        <f t="shared" si="7"/>
        <v>450867.75085341994</v>
      </c>
      <c r="U30" s="92">
        <f>+U31+U37+U41</f>
        <v>444594.62503554131</v>
      </c>
      <c r="V30" s="92">
        <f>+V31+V37+V41</f>
        <v>452046.73961931933</v>
      </c>
      <c r="W30" s="92">
        <f>+W31+W37+W41</f>
        <v>451308.23806546337</v>
      </c>
      <c r="X30" s="221"/>
    </row>
    <row r="31" spans="1:29" s="96" customFormat="1" x14ac:dyDescent="0.25">
      <c r="A31" s="4" t="s">
        <v>937</v>
      </c>
      <c r="B31" s="4" t="s">
        <v>859</v>
      </c>
      <c r="C31" s="4" t="s">
        <v>753</v>
      </c>
      <c r="D31" s="4" t="s">
        <v>588</v>
      </c>
      <c r="E31" s="4" t="s">
        <v>940</v>
      </c>
      <c r="F31" s="92">
        <f>+SUM(F32:F36)</f>
        <v>309543.6198787007</v>
      </c>
      <c r="G31" s="92">
        <f t="shared" ref="G31:T31" si="8">+SUM(G32:G36)</f>
        <v>308556.46850001294</v>
      </c>
      <c r="H31" s="92">
        <f t="shared" si="8"/>
        <v>320376.99483806308</v>
      </c>
      <c r="I31" s="92">
        <f t="shared" si="8"/>
        <v>344775.29529778945</v>
      </c>
      <c r="J31" s="92">
        <f t="shared" si="8"/>
        <v>360977.29602781008</v>
      </c>
      <c r="K31" s="92">
        <f t="shared" si="8"/>
        <v>362308.85794647399</v>
      </c>
      <c r="L31" s="92">
        <f t="shared" si="8"/>
        <v>372267.3848788265</v>
      </c>
      <c r="M31" s="92">
        <f t="shared" si="8"/>
        <v>402428.09967977088</v>
      </c>
      <c r="N31" s="92">
        <f t="shared" si="8"/>
        <v>399611.97953655297</v>
      </c>
      <c r="O31" s="92">
        <f t="shared" si="8"/>
        <v>404638.74731867813</v>
      </c>
      <c r="P31" s="92">
        <f t="shared" si="8"/>
        <v>418536.85174553248</v>
      </c>
      <c r="Q31" s="92">
        <f t="shared" si="8"/>
        <v>401281.81163174397</v>
      </c>
      <c r="R31" s="92">
        <f t="shared" si="8"/>
        <v>416423.88843553438</v>
      </c>
      <c r="S31" s="92">
        <f t="shared" si="8"/>
        <v>428600.16308176727</v>
      </c>
      <c r="T31" s="92">
        <f t="shared" si="8"/>
        <v>425096.35960311233</v>
      </c>
      <c r="U31" s="92">
        <f>+SUM(U32:U36)</f>
        <v>419274.53985715419</v>
      </c>
      <c r="V31" s="92">
        <f>+SUM(V32:V36)</f>
        <v>426524.7087189568</v>
      </c>
      <c r="W31" s="92">
        <f>+SUM(W32:W36)</f>
        <v>424899.1537957784</v>
      </c>
      <c r="X31" s="4"/>
      <c r="Y31" s="255">
        <f>W31/W30</f>
        <v>0.94148326566586127</v>
      </c>
    </row>
    <row r="32" spans="1:29" s="93" customFormat="1" x14ac:dyDescent="0.25">
      <c r="A32" s="93" t="s">
        <v>937</v>
      </c>
      <c r="B32" s="93" t="s">
        <v>941</v>
      </c>
      <c r="C32" s="93" t="s">
        <v>942</v>
      </c>
      <c r="D32" s="93" t="s">
        <v>588</v>
      </c>
      <c r="E32" s="93" t="s">
        <v>940</v>
      </c>
      <c r="F32" s="132">
        <f>+'1A Summary'!F38</f>
        <v>219524.75081730218</v>
      </c>
      <c r="G32" s="132">
        <f>+'1A Summary'!G38</f>
        <v>214845.39985879016</v>
      </c>
      <c r="H32" s="132">
        <f>+'1A Summary'!H38</f>
        <v>220110.089316784</v>
      </c>
      <c r="I32" s="132">
        <f>+'1A Summary'!I38</f>
        <v>237730.34046233291</v>
      </c>
      <c r="J32" s="132">
        <f>+'1A Summary'!J38</f>
        <v>245486.58354010741</v>
      </c>
      <c r="K32" s="132">
        <f>+'1A Summary'!K38</f>
        <v>241609.59912919326</v>
      </c>
      <c r="L32" s="132">
        <f>+'1A Summary'!L38</f>
        <v>243646.70599798107</v>
      </c>
      <c r="M32" s="132">
        <f>+'1A Summary'!M38</f>
        <v>266709.09625400661</v>
      </c>
      <c r="N32" s="132">
        <f>+'1A Summary'!N38</f>
        <v>255965.85760072363</v>
      </c>
      <c r="O32" s="132">
        <f>+'1A Summary'!O38</f>
        <v>262391.47648717253</v>
      </c>
      <c r="P32" s="132">
        <f>+'1A Summary'!P38</f>
        <v>268617.22929994785</v>
      </c>
      <c r="Q32" s="132">
        <f>+'1A Summary'!Q38</f>
        <v>266586.30338526028</v>
      </c>
      <c r="R32" s="132">
        <f>+'1A Summary'!R38</f>
        <v>277964.06107436132</v>
      </c>
      <c r="S32" s="132">
        <f>+'1A Summary'!S38</f>
        <v>271667.94500023266</v>
      </c>
      <c r="T32" s="132">
        <f>+'1A Summary'!T38</f>
        <v>266198.72562842193</v>
      </c>
      <c r="U32" s="132">
        <f>+'1A Summary'!U38</f>
        <v>258696.23147703958</v>
      </c>
      <c r="V32" s="132">
        <f>+'1A Summary'!V38</f>
        <v>262121.74671026712</v>
      </c>
      <c r="W32" s="132">
        <f>+'1A Summary'!W38</f>
        <v>256724.48532500002</v>
      </c>
      <c r="Y32" s="96">
        <f>W32/$W$30</f>
        <v>0.56884511221300038</v>
      </c>
    </row>
    <row r="33" spans="1:25" s="93" customFormat="1" x14ac:dyDescent="0.25">
      <c r="A33" s="93" t="s">
        <v>937</v>
      </c>
      <c r="B33" s="93" t="s">
        <v>943</v>
      </c>
      <c r="C33" s="93" t="s">
        <v>944</v>
      </c>
      <c r="D33" s="93" t="s">
        <v>588</v>
      </c>
      <c r="E33" s="93" t="s">
        <v>940</v>
      </c>
      <c r="F33" s="132">
        <f>+'1A Summary'!F42</f>
        <v>32505.424188270001</v>
      </c>
      <c r="G33" s="132">
        <f>+'1A Summary'!G42</f>
        <v>32036.327715879997</v>
      </c>
      <c r="H33" s="132">
        <f>+'1A Summary'!H42</f>
        <v>33239.889434409997</v>
      </c>
      <c r="I33" s="132">
        <f>+'1A Summary'!I42</f>
        <v>35738.401213949997</v>
      </c>
      <c r="J33" s="132">
        <f>+'1A Summary'!J42</f>
        <v>37708.165127845343</v>
      </c>
      <c r="K33" s="132">
        <f>+'1A Summary'!K42</f>
        <v>36983.250960970006</v>
      </c>
      <c r="L33" s="132">
        <f>+'1A Summary'!L42</f>
        <v>37902.850186589989</v>
      </c>
      <c r="M33" s="132">
        <f>+'1A Summary'!M42</f>
        <v>39287.790950300005</v>
      </c>
      <c r="N33" s="132">
        <f>+'1A Summary'!N42</f>
        <v>42089.51306587772</v>
      </c>
      <c r="O33" s="132">
        <f>+'1A Summary'!O42</f>
        <v>39951.885072950361</v>
      </c>
      <c r="P33" s="132">
        <f>+'1A Summary'!P42</f>
        <v>40936.983508587917</v>
      </c>
      <c r="Q33" s="132">
        <f>+'1A Summary'!Q42</f>
        <v>28289.698180192001</v>
      </c>
      <c r="R33" s="132">
        <f>+'1A Summary'!R42</f>
        <v>29084.264397346004</v>
      </c>
      <c r="S33" s="132">
        <f>+'1A Summary'!S42</f>
        <v>38254.640028540001</v>
      </c>
      <c r="T33" s="132">
        <f>+'1A Summary'!T42</f>
        <v>36843.900086149995</v>
      </c>
      <c r="U33" s="132">
        <f>+'1A Summary'!U42</f>
        <v>36704.141393760001</v>
      </c>
      <c r="V33" s="132">
        <f>+'1A Summary'!V42</f>
        <v>37141.539000000004</v>
      </c>
      <c r="W33" s="132">
        <f>+'1A Summary'!W42</f>
        <v>37264.399400000002</v>
      </c>
      <c r="Y33" s="96">
        <f>W33/$W$30</f>
        <v>8.2569730080120335E-2</v>
      </c>
    </row>
    <row r="34" spans="1:25" s="93" customFormat="1" x14ac:dyDescent="0.25">
      <c r="A34" s="93" t="s">
        <v>937</v>
      </c>
      <c r="B34" s="93" t="s">
        <v>945</v>
      </c>
      <c r="C34" s="93" t="s">
        <v>767</v>
      </c>
      <c r="D34" s="93" t="s">
        <v>588</v>
      </c>
      <c r="E34" s="93" t="s">
        <v>940</v>
      </c>
      <c r="F34" s="132">
        <f>+'1A Summary'!F56</f>
        <v>38161.511909009518</v>
      </c>
      <c r="G34" s="132">
        <f>+'1A Summary'!G56</f>
        <v>38869.214730175794</v>
      </c>
      <c r="H34" s="132">
        <f>+'1A Summary'!H56</f>
        <v>41129.21004073909</v>
      </c>
      <c r="I34" s="132">
        <f>+'1A Summary'!I56</f>
        <v>43101.060200590538</v>
      </c>
      <c r="J34" s="132">
        <f>+'1A Summary'!J56</f>
        <v>46496.718199798343</v>
      </c>
      <c r="K34" s="132">
        <f>+'1A Summary'!K56</f>
        <v>50548.335734072702</v>
      </c>
      <c r="L34" s="132">
        <f>+'1A Summary'!L56</f>
        <v>54573.33331432446</v>
      </c>
      <c r="M34" s="132">
        <f>+'1A Summary'!M56</f>
        <v>59140.908002710115</v>
      </c>
      <c r="N34" s="132">
        <f>+'1A Summary'!N56</f>
        <v>62316.422756516913</v>
      </c>
      <c r="O34" s="132">
        <f>+'1A Summary'!O56</f>
        <v>60266.586478700723</v>
      </c>
      <c r="P34" s="132">
        <f>+'1A Summary'!P56</f>
        <v>63163.946213196075</v>
      </c>
      <c r="Q34" s="132">
        <f>+'1A Summary'!Q56</f>
        <v>66113.946054211512</v>
      </c>
      <c r="R34" s="132">
        <f>+'1A Summary'!R56</f>
        <v>68090.380356576235</v>
      </c>
      <c r="S34" s="132">
        <f>+'1A Summary'!S56</f>
        <v>71015.793900002041</v>
      </c>
      <c r="T34" s="132">
        <f>+'1A Summary'!T56</f>
        <v>73133.766314216075</v>
      </c>
      <c r="U34" s="132">
        <f>+'1A Summary'!U56</f>
        <v>74447.181559318517</v>
      </c>
      <c r="V34" s="132">
        <f>+'1A Summary'!V56</f>
        <v>74867.079608689644</v>
      </c>
      <c r="W34" s="132">
        <f>+'1A Summary'!W56</f>
        <v>76476.105620778369</v>
      </c>
      <c r="Y34" s="96">
        <f>W34/$W$30</f>
        <v>0.16945426466973848</v>
      </c>
    </row>
    <row r="35" spans="1:25" s="93" customFormat="1" x14ac:dyDescent="0.25">
      <c r="A35" s="93" t="s">
        <v>937</v>
      </c>
      <c r="B35" s="93" t="s">
        <v>946</v>
      </c>
      <c r="C35" s="93" t="s">
        <v>947</v>
      </c>
      <c r="D35" s="93" t="s">
        <v>588</v>
      </c>
      <c r="E35" s="93" t="s">
        <v>940</v>
      </c>
      <c r="F35" s="132">
        <f>+'1A Summary'!F62</f>
        <v>18366.367075119</v>
      </c>
      <c r="G35" s="132">
        <f>+'1A Summary'!G62</f>
        <v>21825.269379166995</v>
      </c>
      <c r="H35" s="132">
        <f>+'1A Summary'!H62</f>
        <v>24918.023242129995</v>
      </c>
      <c r="I35" s="132">
        <f>+'1A Summary'!I62</f>
        <v>27194.235942915999</v>
      </c>
      <c r="J35" s="132">
        <f>+'1A Summary'!J62</f>
        <v>30244.466376058997</v>
      </c>
      <c r="K35" s="132">
        <f>+'1A Summary'!K62</f>
        <v>32109.203326237999</v>
      </c>
      <c r="L35" s="132">
        <f>+'1A Summary'!L62</f>
        <v>35075.219248931004</v>
      </c>
      <c r="M35" s="132">
        <f>+'1A Summary'!M62</f>
        <v>36194.578610754092</v>
      </c>
      <c r="N35" s="132">
        <f>+'1A Summary'!N62</f>
        <v>38190.818486434713</v>
      </c>
      <c r="O35" s="132">
        <f>+'1A Summary'!O62</f>
        <v>40956.300005854471</v>
      </c>
      <c r="P35" s="132">
        <f>+'1A Summary'!P62</f>
        <v>44683.801865698864</v>
      </c>
      <c r="Q35" s="132">
        <f>+'1A Summary'!Q62</f>
        <v>39157.742900880199</v>
      </c>
      <c r="R35" s="132">
        <f>+'1A Summary'!R62</f>
        <v>40174.667293650804</v>
      </c>
      <c r="S35" s="132">
        <f>+'1A Summary'!S62</f>
        <v>46514.738868992608</v>
      </c>
      <c r="T35" s="132">
        <f>+'1A Summary'!T62</f>
        <v>47759.864784324374</v>
      </c>
      <c r="U35" s="132">
        <f>+'1A Summary'!U62</f>
        <v>48253.825131036094</v>
      </c>
      <c r="V35" s="132">
        <f>+'1A Summary'!V62</f>
        <v>51208.135300000002</v>
      </c>
      <c r="W35" s="132">
        <f>+'1A Summary'!W62</f>
        <v>53234.857649999998</v>
      </c>
      <c r="Y35" s="96">
        <f>W35/$W$30</f>
        <v>0.11795676028027247</v>
      </c>
    </row>
    <row r="36" spans="1:25" s="93" customFormat="1" x14ac:dyDescent="0.25">
      <c r="A36" s="93" t="s">
        <v>937</v>
      </c>
      <c r="B36" s="93" t="s">
        <v>948</v>
      </c>
      <c r="C36" s="93" t="s">
        <v>949</v>
      </c>
      <c r="D36" s="93" t="s">
        <v>588</v>
      </c>
      <c r="E36" s="93" t="s">
        <v>940</v>
      </c>
      <c r="F36" s="132">
        <f>+'1A Summary'!F66</f>
        <v>985.56588899999997</v>
      </c>
      <c r="G36" s="132">
        <f>+'1A Summary'!G66</f>
        <v>980.25681599999996</v>
      </c>
      <c r="H36" s="132">
        <f>+'1A Summary'!H66</f>
        <v>979.78280400000006</v>
      </c>
      <c r="I36" s="132">
        <f>+'1A Summary'!I66</f>
        <v>1011.2574779999999</v>
      </c>
      <c r="J36" s="132">
        <f>+'1A Summary'!J66</f>
        <v>1041.3627839999999</v>
      </c>
      <c r="K36" s="132">
        <f>+'1A Summary'!K66</f>
        <v>1058.4687960000001</v>
      </c>
      <c r="L36" s="132">
        <f>+'1A Summary'!L66</f>
        <v>1069.2761310000001</v>
      </c>
      <c r="M36" s="132">
        <f>+'1A Summary'!M66</f>
        <v>1095.725862</v>
      </c>
      <c r="N36" s="132">
        <f>+'1A Summary'!N66</f>
        <v>1049.3676270000001</v>
      </c>
      <c r="O36" s="132">
        <f>+'1A Summary'!O66</f>
        <v>1072.499274</v>
      </c>
      <c r="P36" s="132">
        <f>+'1A Summary'!P66</f>
        <v>1134.8908581017108</v>
      </c>
      <c r="Q36" s="132">
        <f>+'1A Summary'!Q66</f>
        <v>1134.1211112000001</v>
      </c>
      <c r="R36" s="132">
        <f>+'1A Summary'!R66</f>
        <v>1110.5153136000001</v>
      </c>
      <c r="S36" s="132">
        <f>+'1A Summary'!S66</f>
        <v>1147.045284</v>
      </c>
      <c r="T36" s="132">
        <f>+'1A Summary'!T66</f>
        <v>1160.1027899999999</v>
      </c>
      <c r="U36" s="132">
        <f>+'1A Summary'!U66</f>
        <v>1173.160296</v>
      </c>
      <c r="V36" s="132">
        <f>+'1A Summary'!V66</f>
        <v>1186.2081000000001</v>
      </c>
      <c r="W36" s="132">
        <f>+'1A Summary'!W66</f>
        <v>1199.3058000000001</v>
      </c>
      <c r="Y36" s="96">
        <f>W36/$W$30</f>
        <v>2.6573984227295177E-3</v>
      </c>
    </row>
    <row r="37" spans="1:25" s="4" customFormat="1" x14ac:dyDescent="0.25">
      <c r="A37" s="4" t="s">
        <v>937</v>
      </c>
      <c r="B37" s="4" t="s">
        <v>860</v>
      </c>
      <c r="C37" s="4" t="s">
        <v>785</v>
      </c>
      <c r="D37" s="4" t="s">
        <v>588</v>
      </c>
      <c r="E37" s="4" t="s">
        <v>940</v>
      </c>
      <c r="F37" s="92">
        <f>+SUM(F38:F40)</f>
        <v>28922.288794600117</v>
      </c>
      <c r="G37" s="92">
        <f t="shared" ref="G37:T37" si="9">+SUM(G38:G40)</f>
        <v>29147.356387602202</v>
      </c>
      <c r="H37" s="92">
        <f t="shared" si="9"/>
        <v>29783.005535293931</v>
      </c>
      <c r="I37" s="92">
        <f t="shared" si="9"/>
        <v>28791.86773808016</v>
      </c>
      <c r="J37" s="92">
        <f t="shared" si="9"/>
        <v>30378.947476415666</v>
      </c>
      <c r="K37" s="92">
        <f t="shared" si="9"/>
        <v>26650.909331114388</v>
      </c>
      <c r="L37" s="92">
        <f t="shared" si="9"/>
        <v>26543.180224169999</v>
      </c>
      <c r="M37" s="92">
        <f t="shared" si="9"/>
        <v>26934.415299227265</v>
      </c>
      <c r="N37" s="92">
        <f t="shared" si="9"/>
        <v>25656.938741228008</v>
      </c>
      <c r="O37" s="92">
        <f t="shared" si="9"/>
        <v>26076.199265600371</v>
      </c>
      <c r="P37" s="92">
        <f t="shared" si="9"/>
        <v>25615.477178401481</v>
      </c>
      <c r="Q37" s="92">
        <f t="shared" si="9"/>
        <v>25048.555360363316</v>
      </c>
      <c r="R37" s="92">
        <f t="shared" si="9"/>
        <v>25799.058321768742</v>
      </c>
      <c r="S37" s="92">
        <f t="shared" si="9"/>
        <v>26199.466508796118</v>
      </c>
      <c r="T37" s="92">
        <f t="shared" si="9"/>
        <v>25771.391250307599</v>
      </c>
      <c r="U37" s="92">
        <f>+SUM(U38:U40)</f>
        <v>25320.085178387137</v>
      </c>
      <c r="V37" s="92">
        <f>+SUM(V38:V40)</f>
        <v>25522.030900362548</v>
      </c>
      <c r="W37" s="92">
        <f>+SUM(W38:W40)</f>
        <v>26409.084269685001</v>
      </c>
      <c r="Y37" s="255">
        <f>W37/W30</f>
        <v>5.8516734334138829E-2</v>
      </c>
    </row>
    <row r="38" spans="1:25" s="93" customFormat="1" x14ac:dyDescent="0.25">
      <c r="A38" s="93" t="s">
        <v>937</v>
      </c>
      <c r="B38" s="93" t="s">
        <v>950</v>
      </c>
      <c r="C38" s="93" t="s">
        <v>951</v>
      </c>
      <c r="D38" s="93" t="s">
        <v>588</v>
      </c>
      <c r="E38" s="93" t="s">
        <v>940</v>
      </c>
      <c r="F38" s="132">
        <f>+'1B Summary'!F15</f>
        <v>23.666955505110167</v>
      </c>
      <c r="G38" s="132">
        <f>+'1B Summary'!G15</f>
        <v>23.518370793064005</v>
      </c>
      <c r="H38" s="132">
        <f>+'1B Summary'!H15</f>
        <v>23.178991044286512</v>
      </c>
      <c r="I38" s="132">
        <f>+'1B Summary'!I15</f>
        <v>25.031308775274738</v>
      </c>
      <c r="J38" s="132">
        <f>+'1B Summary'!J15</f>
        <v>25.610014111411125</v>
      </c>
      <c r="K38" s="132">
        <f>+'1B Summary'!K15</f>
        <v>25.780141322158183</v>
      </c>
      <c r="L38" s="132">
        <f>+'1B Summary'!L15</f>
        <v>25.763745102235738</v>
      </c>
      <c r="M38" s="132">
        <f>+'1B Summary'!M15</f>
        <v>26.061959356140793</v>
      </c>
      <c r="N38" s="132">
        <f>+'1B Summary'!N15</f>
        <v>26.540440689452812</v>
      </c>
      <c r="O38" s="132">
        <f>+'1B Summary'!O15</f>
        <v>26.362458892455241</v>
      </c>
      <c r="P38" s="132">
        <f>+'1B Summary'!P15</f>
        <v>26.783379352813292</v>
      </c>
      <c r="Q38" s="132">
        <f>+'1B Summary'!Q15</f>
        <v>19.854638999999999</v>
      </c>
      <c r="R38" s="132">
        <f>+'1B Summary'!R15</f>
        <v>20.800097999999998</v>
      </c>
      <c r="S38" s="132">
        <f>+'1B Summary'!S15</f>
        <v>21.074456195</v>
      </c>
      <c r="T38" s="132">
        <f>+'1B Summary'!T15</f>
        <v>21.510592930000001</v>
      </c>
      <c r="U38" s="132">
        <f>+'1B Summary'!U15</f>
        <v>20.786441369999999</v>
      </c>
      <c r="V38" s="132">
        <f>+'1B Summary'!V15</f>
        <v>20.621861470000002</v>
      </c>
      <c r="W38" s="132">
        <f>+'1B Summary'!W15</f>
        <v>20.793269684999999</v>
      </c>
      <c r="Y38" s="96"/>
    </row>
    <row r="39" spans="1:25" s="93" customFormat="1" x14ac:dyDescent="0.25">
      <c r="A39" s="93" t="s">
        <v>937</v>
      </c>
      <c r="B39" s="93" t="s">
        <v>952</v>
      </c>
      <c r="C39" s="93" t="s">
        <v>953</v>
      </c>
      <c r="D39" s="93" t="s">
        <v>588</v>
      </c>
      <c r="E39" s="93" t="s">
        <v>940</v>
      </c>
      <c r="F39" s="132">
        <f>+'1B Summary'!F19</f>
        <v>752.03721950757301</v>
      </c>
      <c r="G39" s="132">
        <f>+'1B Summary'!G19</f>
        <v>752.90007858079252</v>
      </c>
      <c r="H39" s="132">
        <f>+'1B Summary'!H19</f>
        <v>955.12790573957705</v>
      </c>
      <c r="I39" s="132">
        <f>+'1B Summary'!I19</f>
        <v>1457.9908444600517</v>
      </c>
      <c r="J39" s="132">
        <f>+'1B Summary'!J19</f>
        <v>1378.9071043308404</v>
      </c>
      <c r="K39" s="132">
        <f>+'1B Summary'!K19</f>
        <v>1160.1409780868726</v>
      </c>
      <c r="L39" s="132">
        <f>+'1B Summary'!L19</f>
        <v>1133.2357036598273</v>
      </c>
      <c r="M39" s="132">
        <f>+'1B Summary'!M19</f>
        <v>1132.6890955939482</v>
      </c>
      <c r="N39" s="132">
        <f>+'1B Summary'!N19</f>
        <v>1138.1657687257532</v>
      </c>
      <c r="O39" s="132">
        <f>+'1B Summary'!O19</f>
        <v>1243.3813478964332</v>
      </c>
      <c r="P39" s="132">
        <f>+'1B Summary'!P19</f>
        <v>964.24718415822065</v>
      </c>
      <c r="Q39" s="132">
        <f>+'1B Summary'!Q19</f>
        <v>785.76407572578159</v>
      </c>
      <c r="R39" s="132">
        <f>+'1B Summary'!R19</f>
        <v>641.8246655595708</v>
      </c>
      <c r="S39" s="132">
        <f>+'1B Summary'!S19</f>
        <v>641.82500000000005</v>
      </c>
      <c r="T39" s="132">
        <f>+'1B Summary'!T19</f>
        <v>641.82500000000005</v>
      </c>
      <c r="U39" s="132">
        <f>+'1B Summary'!U19</f>
        <v>641.82500000000005</v>
      </c>
      <c r="V39" s="132">
        <f>+'1B Summary'!V19</f>
        <v>641.82500000000005</v>
      </c>
      <c r="W39" s="132">
        <f>+'1B Summary'!W19</f>
        <v>641.82500000000005</v>
      </c>
      <c r="Y39" s="96"/>
    </row>
    <row r="40" spans="1:25" s="93" customFormat="1" x14ac:dyDescent="0.25">
      <c r="A40" s="93" t="s">
        <v>937</v>
      </c>
      <c r="B40" s="93" t="s">
        <v>954</v>
      </c>
      <c r="C40" s="93" t="s">
        <v>955</v>
      </c>
      <c r="D40" s="93" t="s">
        <v>588</v>
      </c>
      <c r="E40" s="93" t="s">
        <v>940</v>
      </c>
      <c r="F40" s="132">
        <f>+'1B Summary'!F22</f>
        <v>28146.584619587433</v>
      </c>
      <c r="G40" s="132">
        <f>+'1B Summary'!G22</f>
        <v>28370.937938228344</v>
      </c>
      <c r="H40" s="132">
        <f>+'1B Summary'!H22</f>
        <v>28804.698638510068</v>
      </c>
      <c r="I40" s="132">
        <f>+'1B Summary'!I22</f>
        <v>27308.845584844832</v>
      </c>
      <c r="J40" s="132">
        <f>+'1B Summary'!J22</f>
        <v>28974.430357973415</v>
      </c>
      <c r="K40" s="132">
        <f>+'1B Summary'!K22</f>
        <v>25464.988211705357</v>
      </c>
      <c r="L40" s="132">
        <f>+'1B Summary'!L22</f>
        <v>25384.180775407935</v>
      </c>
      <c r="M40" s="132">
        <f>+'1B Summary'!M22</f>
        <v>25775.664244277177</v>
      </c>
      <c r="N40" s="132">
        <f>+'1B Summary'!N22</f>
        <v>24492.232531812802</v>
      </c>
      <c r="O40" s="132">
        <f>+'1B Summary'!O22</f>
        <v>24806.455458811484</v>
      </c>
      <c r="P40" s="132">
        <f>+'1B Summary'!P22</f>
        <v>24624.446614890447</v>
      </c>
      <c r="Q40" s="132">
        <f>+'1B Summary'!Q22</f>
        <v>24242.936645637536</v>
      </c>
      <c r="R40" s="132">
        <f>+'1B Summary'!R22</f>
        <v>25136.43355820917</v>
      </c>
      <c r="S40" s="132">
        <f>+'1B Summary'!S22</f>
        <v>25536.56705260112</v>
      </c>
      <c r="T40" s="132">
        <f>+'1B Summary'!T22</f>
        <v>25108.055657377598</v>
      </c>
      <c r="U40" s="132">
        <f>+'1B Summary'!U22</f>
        <v>24657.473737017135</v>
      </c>
      <c r="V40" s="132">
        <f>+'1B Summary'!V22</f>
        <v>24859.584038892546</v>
      </c>
      <c r="W40" s="132">
        <f>+'1B Summary'!W22</f>
        <v>25746.466</v>
      </c>
      <c r="Y40" s="96"/>
    </row>
    <row r="41" spans="1:25" s="4" customFormat="1" x14ac:dyDescent="0.25">
      <c r="A41" s="4" t="s">
        <v>937</v>
      </c>
      <c r="B41" s="4" t="s">
        <v>861</v>
      </c>
      <c r="C41" s="4" t="s">
        <v>799</v>
      </c>
      <c r="D41" s="4" t="s">
        <v>588</v>
      </c>
      <c r="E41" s="4" t="s">
        <v>940</v>
      </c>
      <c r="F41" s="92">
        <f>+SUM(F42:F44)</f>
        <v>0</v>
      </c>
      <c r="G41" s="92">
        <f t="shared" ref="G41:T41" si="10">+SUM(G42:G44)</f>
        <v>0</v>
      </c>
      <c r="H41" s="92">
        <f t="shared" si="10"/>
        <v>0</v>
      </c>
      <c r="I41" s="92">
        <f t="shared" si="10"/>
        <v>0</v>
      </c>
      <c r="J41" s="92">
        <f t="shared" si="10"/>
        <v>0</v>
      </c>
      <c r="K41" s="92">
        <f t="shared" si="10"/>
        <v>0</v>
      </c>
      <c r="L41" s="92">
        <f t="shared" si="10"/>
        <v>0</v>
      </c>
      <c r="M41" s="92">
        <f t="shared" si="10"/>
        <v>0</v>
      </c>
      <c r="N41" s="92">
        <f t="shared" si="10"/>
        <v>0</v>
      </c>
      <c r="O41" s="92">
        <f t="shared" si="10"/>
        <v>0</v>
      </c>
      <c r="P41" s="92">
        <f t="shared" si="10"/>
        <v>0</v>
      </c>
      <c r="Q41" s="92">
        <f t="shared" si="10"/>
        <v>0</v>
      </c>
      <c r="R41" s="92">
        <f t="shared" si="10"/>
        <v>0</v>
      </c>
      <c r="S41" s="92">
        <f t="shared" si="10"/>
        <v>0</v>
      </c>
      <c r="T41" s="92">
        <f t="shared" si="10"/>
        <v>0</v>
      </c>
      <c r="U41" s="92">
        <f>+SUM(U42:U44)</f>
        <v>0</v>
      </c>
      <c r="V41" s="92">
        <f>+SUM(V42:V44)</f>
        <v>0</v>
      </c>
      <c r="W41" s="92">
        <f>+SUM(W42:W44)</f>
        <v>0</v>
      </c>
      <c r="Y41" s="96"/>
    </row>
    <row r="42" spans="1:25" s="93" customFormat="1" x14ac:dyDescent="0.25">
      <c r="A42" s="93" t="s">
        <v>937</v>
      </c>
      <c r="B42" s="93" t="s">
        <v>956</v>
      </c>
      <c r="C42" s="93" t="s">
        <v>957</v>
      </c>
      <c r="D42" s="93" t="s">
        <v>588</v>
      </c>
      <c r="E42" s="93" t="s">
        <v>940</v>
      </c>
      <c r="F42" s="95" t="str">
        <f>IF(ISBLANK('1C Summary'!F4),"",'1C Summary'!F4)</f>
        <v/>
      </c>
      <c r="G42" s="95" t="str">
        <f>IF(ISBLANK('1C Summary'!G4),"",'1C Summary'!G4)</f>
        <v/>
      </c>
      <c r="H42" s="95" t="str">
        <f>IF(ISBLANK('1C Summary'!H4),"",'1C Summary'!H4)</f>
        <v/>
      </c>
      <c r="I42" s="95" t="str">
        <f>IF(ISBLANK('1C Summary'!I4),"",'1C Summary'!I4)</f>
        <v/>
      </c>
      <c r="J42" s="95" t="str">
        <f>IF(ISBLANK('1C Summary'!J4),"",'1C Summary'!J4)</f>
        <v/>
      </c>
      <c r="K42" s="95" t="str">
        <f>IF(ISBLANK('1C Summary'!K4),"",'1C Summary'!K4)</f>
        <v/>
      </c>
      <c r="L42" s="95" t="str">
        <f>IF(ISBLANK('1C Summary'!L4),"",'1C Summary'!L4)</f>
        <v/>
      </c>
      <c r="M42" s="95" t="str">
        <f>IF(ISBLANK('1C Summary'!M4),"",'1C Summary'!M4)</f>
        <v/>
      </c>
      <c r="N42" s="95" t="str">
        <f>IF(ISBLANK('1C Summary'!N4),"",'1C Summary'!N4)</f>
        <v/>
      </c>
      <c r="O42" s="95" t="str">
        <f>IF(ISBLANK('1C Summary'!O4),"",'1C Summary'!O4)</f>
        <v/>
      </c>
      <c r="P42" s="95" t="str">
        <f>IF(ISBLANK('1C Summary'!P4),"",'1C Summary'!P4)</f>
        <v/>
      </c>
      <c r="Q42" s="95" t="str">
        <f>IF(ISBLANK('1C Summary'!Q4),"",'1C Summary'!Q4)</f>
        <v/>
      </c>
      <c r="R42" s="95" t="str">
        <f>IF(ISBLANK('1C Summary'!R4),"",'1C Summary'!R4)</f>
        <v/>
      </c>
      <c r="S42" s="95" t="str">
        <f>IF(ISBLANK('1C Summary'!S4),"",'1C Summary'!S4)</f>
        <v/>
      </c>
      <c r="T42" s="95" t="str">
        <f>IF(ISBLANK('1C Summary'!T4),"",'1C Summary'!T4)</f>
        <v/>
      </c>
      <c r="U42" s="95"/>
      <c r="V42" s="95"/>
      <c r="W42" s="95"/>
      <c r="Y42" s="96"/>
    </row>
    <row r="43" spans="1:25" s="93" customFormat="1" x14ac:dyDescent="0.25">
      <c r="A43" s="93" t="s">
        <v>937</v>
      </c>
      <c r="B43" s="93" t="s">
        <v>958</v>
      </c>
      <c r="C43" s="93" t="s">
        <v>959</v>
      </c>
      <c r="D43" s="93" t="s">
        <v>588</v>
      </c>
      <c r="E43" s="93" t="s">
        <v>940</v>
      </c>
      <c r="F43" s="95" t="str">
        <f>IF(ISBLANK('1C Summary'!F8),"",'1C Summary'!F8)</f>
        <v/>
      </c>
      <c r="G43" s="95" t="str">
        <f>IF(ISBLANK('1C Summary'!G8),"",'1C Summary'!G8)</f>
        <v/>
      </c>
      <c r="H43" s="95" t="str">
        <f>IF(ISBLANK('1C Summary'!H8),"",'1C Summary'!H8)</f>
        <v/>
      </c>
      <c r="I43" s="95" t="str">
        <f>IF(ISBLANK('1C Summary'!I8),"",'1C Summary'!I8)</f>
        <v/>
      </c>
      <c r="J43" s="95" t="str">
        <f>IF(ISBLANK('1C Summary'!J8),"",'1C Summary'!J8)</f>
        <v/>
      </c>
      <c r="K43" s="95" t="str">
        <f>IF(ISBLANK('1C Summary'!K8),"",'1C Summary'!K8)</f>
        <v/>
      </c>
      <c r="L43" s="95" t="str">
        <f>IF(ISBLANK('1C Summary'!L8),"",'1C Summary'!L8)</f>
        <v/>
      </c>
      <c r="M43" s="95" t="str">
        <f>IF(ISBLANK('1C Summary'!M8),"",'1C Summary'!M8)</f>
        <v/>
      </c>
      <c r="N43" s="95" t="str">
        <f>IF(ISBLANK('1C Summary'!N8),"",'1C Summary'!N8)</f>
        <v/>
      </c>
      <c r="O43" s="95" t="str">
        <f>IF(ISBLANK('1C Summary'!O8),"",'1C Summary'!O8)</f>
        <v/>
      </c>
      <c r="P43" s="95" t="str">
        <f>IF(ISBLANK('1C Summary'!P8),"",'1C Summary'!P8)</f>
        <v/>
      </c>
      <c r="Q43" s="95" t="str">
        <f>IF(ISBLANK('1C Summary'!Q8),"",'1C Summary'!Q8)</f>
        <v/>
      </c>
      <c r="R43" s="95" t="str">
        <f>IF(ISBLANK('1C Summary'!R8),"",'1C Summary'!R8)</f>
        <v/>
      </c>
      <c r="S43" s="95" t="str">
        <f>IF(ISBLANK('1C Summary'!S8),"",'1C Summary'!S8)</f>
        <v/>
      </c>
      <c r="T43" s="95" t="str">
        <f>IF(ISBLANK('1C Summary'!T8),"",'1C Summary'!T8)</f>
        <v/>
      </c>
      <c r="U43" s="95"/>
      <c r="V43" s="95"/>
      <c r="W43" s="95"/>
      <c r="Y43" s="96"/>
    </row>
    <row r="44" spans="1:25" s="93" customFormat="1" x14ac:dyDescent="0.25">
      <c r="A44" s="93" t="s">
        <v>937</v>
      </c>
      <c r="B44" s="93" t="s">
        <v>960</v>
      </c>
      <c r="C44" s="93" t="s">
        <v>807</v>
      </c>
      <c r="D44" s="93" t="s">
        <v>588</v>
      </c>
      <c r="E44" s="93" t="s">
        <v>940</v>
      </c>
      <c r="F44" s="95" t="str">
        <f>IF(ISBLANK('1C Summary'!F11),"",'1C Summary'!F11)</f>
        <v/>
      </c>
      <c r="G44" s="95" t="str">
        <f>IF(ISBLANK('1C Summary'!G11),"",'1C Summary'!G11)</f>
        <v/>
      </c>
      <c r="H44" s="95" t="str">
        <f>IF(ISBLANK('1C Summary'!H11),"",'1C Summary'!H11)</f>
        <v/>
      </c>
      <c r="I44" s="95" t="str">
        <f>IF(ISBLANK('1C Summary'!I11),"",'1C Summary'!I11)</f>
        <v/>
      </c>
      <c r="J44" s="95" t="str">
        <f>IF(ISBLANK('1C Summary'!J11),"",'1C Summary'!J11)</f>
        <v/>
      </c>
      <c r="K44" s="95" t="str">
        <f>IF(ISBLANK('1C Summary'!K11),"",'1C Summary'!K11)</f>
        <v/>
      </c>
      <c r="L44" s="95" t="str">
        <f>IF(ISBLANK('1C Summary'!L11),"",'1C Summary'!L11)</f>
        <v/>
      </c>
      <c r="M44" s="95" t="str">
        <f>IF(ISBLANK('1C Summary'!M11),"",'1C Summary'!M11)</f>
        <v/>
      </c>
      <c r="N44" s="95" t="str">
        <f>IF(ISBLANK('1C Summary'!N11),"",'1C Summary'!N11)</f>
        <v/>
      </c>
      <c r="O44" s="95" t="str">
        <f>IF(ISBLANK('1C Summary'!O11),"",'1C Summary'!O11)</f>
        <v/>
      </c>
      <c r="P44" s="95" t="str">
        <f>IF(ISBLANK('1C Summary'!P11),"",'1C Summary'!P11)</f>
        <v/>
      </c>
      <c r="Q44" s="95" t="str">
        <f>IF(ISBLANK('1C Summary'!Q11),"",'1C Summary'!Q11)</f>
        <v/>
      </c>
      <c r="R44" s="95" t="str">
        <f>IF(ISBLANK('1C Summary'!R11),"",'1C Summary'!R11)</f>
        <v/>
      </c>
      <c r="S44" s="95" t="str">
        <f>IF(ISBLANK('1C Summary'!S11),"",'1C Summary'!S11)</f>
        <v/>
      </c>
      <c r="T44" s="95" t="str">
        <f>IF(ISBLANK('1C Summary'!T11),"",'1C Summary'!T11)</f>
        <v/>
      </c>
      <c r="U44" s="95"/>
      <c r="V44" s="95"/>
      <c r="W44" s="95"/>
      <c r="Y44" s="96"/>
    </row>
    <row r="45" spans="1:25" x14ac:dyDescent="0.25">
      <c r="A45" s="221"/>
      <c r="B45" s="221"/>
      <c r="C45" s="221"/>
      <c r="D45" s="221"/>
      <c r="E45" s="221"/>
      <c r="F45" s="20"/>
      <c r="G45" s="20"/>
      <c r="H45" s="20"/>
      <c r="I45" s="20"/>
      <c r="J45" s="20"/>
      <c r="K45" s="20"/>
      <c r="L45" s="20"/>
      <c r="M45" s="20"/>
      <c r="N45" s="20"/>
      <c r="O45" s="20"/>
      <c r="P45" s="20"/>
      <c r="Q45" s="20"/>
      <c r="R45" s="20"/>
      <c r="S45" s="20"/>
      <c r="T45" s="20"/>
      <c r="U45" s="20"/>
      <c r="V45" s="20"/>
      <c r="W45" s="20"/>
      <c r="X45" s="221"/>
      <c r="Y45" s="96"/>
    </row>
    <row r="46" spans="1:25" s="96" customFormat="1" x14ac:dyDescent="0.25">
      <c r="A46" s="96" t="s">
        <v>937</v>
      </c>
      <c r="B46" s="98">
        <v>1</v>
      </c>
      <c r="C46" s="96" t="s">
        <v>973</v>
      </c>
      <c r="D46" s="4" t="s">
        <v>590</v>
      </c>
      <c r="E46" s="4" t="s">
        <v>940</v>
      </c>
      <c r="F46" s="92">
        <f>+F47+F53+F57</f>
        <v>4617.8004568279148</v>
      </c>
      <c r="G46" s="92">
        <f t="shared" ref="G46:T46" si="11">+G47+G53+G57</f>
        <v>4619.110630387263</v>
      </c>
      <c r="H46" s="92">
        <f t="shared" si="11"/>
        <v>4657.2668090597408</v>
      </c>
      <c r="I46" s="92">
        <f t="shared" si="11"/>
        <v>4729.9101992056885</v>
      </c>
      <c r="J46" s="92">
        <f t="shared" si="11"/>
        <v>4927.8675503998256</v>
      </c>
      <c r="K46" s="92">
        <f t="shared" si="11"/>
        <v>4746.8251575967188</v>
      </c>
      <c r="L46" s="92">
        <f t="shared" si="11"/>
        <v>4593.7029348883379</v>
      </c>
      <c r="M46" s="92">
        <f t="shared" si="11"/>
        <v>4701.1790548961199</v>
      </c>
      <c r="N46" s="92">
        <f t="shared" si="11"/>
        <v>4667.3829065240197</v>
      </c>
      <c r="O46" s="92">
        <f t="shared" si="11"/>
        <v>4631.0262961648805</v>
      </c>
      <c r="P46" s="92">
        <f t="shared" si="11"/>
        <v>4650.5617539279619</v>
      </c>
      <c r="Q46" s="92">
        <f t="shared" si="11"/>
        <v>4129.3373346021554</v>
      </c>
      <c r="R46" s="92">
        <f t="shared" si="11"/>
        <v>4297.8140531903637</v>
      </c>
      <c r="S46" s="92">
        <f t="shared" si="11"/>
        <v>4323.4796521840626</v>
      </c>
      <c r="T46" s="92">
        <f t="shared" si="11"/>
        <v>4352.5622132050212</v>
      </c>
      <c r="U46" s="92">
        <f>+U47+U53+U57</f>
        <v>4310.0118060219393</v>
      </c>
      <c r="V46" s="92">
        <f>+V47+V53+V57</f>
        <v>4301.4887197829157</v>
      </c>
      <c r="W46" s="92">
        <f>+W47+W53+W57</f>
        <v>4328.6914000998077</v>
      </c>
      <c r="X46" s="221"/>
    </row>
    <row r="47" spans="1:25" s="96" customFormat="1" x14ac:dyDescent="0.25">
      <c r="A47" s="4" t="s">
        <v>937</v>
      </c>
      <c r="B47" s="4" t="s">
        <v>859</v>
      </c>
      <c r="C47" s="4" t="s">
        <v>753</v>
      </c>
      <c r="D47" s="4" t="s">
        <v>590</v>
      </c>
      <c r="E47" s="4" t="s">
        <v>940</v>
      </c>
      <c r="F47" s="92">
        <f>+SUM(F48:F52)</f>
        <v>492.42765740923733</v>
      </c>
      <c r="G47" s="92">
        <f t="shared" ref="G47:T47" si="12">+SUM(G48:G52)</f>
        <v>503.68584984519015</v>
      </c>
      <c r="H47" s="92">
        <f t="shared" si="12"/>
        <v>521.00763161926523</v>
      </c>
      <c r="I47" s="92">
        <f t="shared" si="12"/>
        <v>538.81230047341637</v>
      </c>
      <c r="J47" s="92">
        <f t="shared" si="12"/>
        <v>559.92340900518366</v>
      </c>
      <c r="K47" s="92">
        <f t="shared" si="12"/>
        <v>581.15940406549612</v>
      </c>
      <c r="L47" s="92">
        <f t="shared" si="12"/>
        <v>486.31893559884821</v>
      </c>
      <c r="M47" s="92">
        <f t="shared" si="12"/>
        <v>513.56706401083125</v>
      </c>
      <c r="N47" s="92">
        <f t="shared" si="12"/>
        <v>523.936465502072</v>
      </c>
      <c r="O47" s="92">
        <f t="shared" si="12"/>
        <v>511.97766236786327</v>
      </c>
      <c r="P47" s="92">
        <f t="shared" si="12"/>
        <v>525.80110330383047</v>
      </c>
      <c r="Q47" s="92">
        <f t="shared" si="12"/>
        <v>536.68733938851278</v>
      </c>
      <c r="R47" s="92">
        <f t="shared" si="12"/>
        <v>547.63263977939891</v>
      </c>
      <c r="S47" s="92">
        <f t="shared" si="12"/>
        <v>546.06070133244828</v>
      </c>
      <c r="T47" s="92">
        <f t="shared" si="12"/>
        <v>551.66435820041147</v>
      </c>
      <c r="U47" s="92">
        <f>+SUM(U48:U52)</f>
        <v>554.01835011092169</v>
      </c>
      <c r="V47" s="92">
        <f>+SUM(V48:V52)</f>
        <v>554.12899178291548</v>
      </c>
      <c r="W47" s="92">
        <f>+SUM(W48:W52)</f>
        <v>557.36699359980764</v>
      </c>
      <c r="X47" s="4"/>
      <c r="Y47" s="96">
        <f>W47/CH4GWP</f>
        <v>26.54128540951465</v>
      </c>
    </row>
    <row r="48" spans="1:25" s="93" customFormat="1" x14ac:dyDescent="0.25">
      <c r="A48" s="93" t="s">
        <v>937</v>
      </c>
      <c r="B48" s="93" t="s">
        <v>941</v>
      </c>
      <c r="C48" s="93" t="s">
        <v>942</v>
      </c>
      <c r="D48" s="93" t="s">
        <v>590</v>
      </c>
      <c r="E48" s="93" t="s">
        <v>940</v>
      </c>
      <c r="F48" s="132">
        <f>+'1A Summary'!F71</f>
        <v>53.077168888469501</v>
      </c>
      <c r="G48" s="132">
        <f>+'1A Summary'!G71</f>
        <v>52.117291432808415</v>
      </c>
      <c r="H48" s="132">
        <f>+'1A Summary'!H71</f>
        <v>52.938869816894879</v>
      </c>
      <c r="I48" s="132">
        <f>+'1A Summary'!I71</f>
        <v>57.553383229847867</v>
      </c>
      <c r="J48" s="132">
        <f>+'1A Summary'!J71</f>
        <v>58.530986179102129</v>
      </c>
      <c r="K48" s="132">
        <f>+'1A Summary'!K71</f>
        <v>57.362481972497228</v>
      </c>
      <c r="L48" s="132">
        <f>+'1A Summary'!L71</f>
        <v>57.834542659191236</v>
      </c>
      <c r="M48" s="132">
        <f>+'1A Summary'!M71</f>
        <v>63.253500418281206</v>
      </c>
      <c r="N48" s="132">
        <f>+'1A Summary'!N71</f>
        <v>61.02557930925969</v>
      </c>
      <c r="O48" s="132">
        <f>+'1A Summary'!O71</f>
        <v>62.615087998621</v>
      </c>
      <c r="P48" s="132">
        <f>+'1A Summary'!P71</f>
        <v>63.751532512903452</v>
      </c>
      <c r="Q48" s="132">
        <f>+'1A Summary'!Q71</f>
        <v>63.329539209386034</v>
      </c>
      <c r="R48" s="132">
        <f>+'1A Summary'!R71</f>
        <v>64.262210303440739</v>
      </c>
      <c r="S48" s="132">
        <f>+'1A Summary'!S71</f>
        <v>63.441179776370248</v>
      </c>
      <c r="T48" s="132">
        <f>+'1A Summary'!T71</f>
        <v>62.988491167063749</v>
      </c>
      <c r="U48" s="132">
        <f>+'1A Summary'!U71</f>
        <v>61.889485837611538</v>
      </c>
      <c r="V48" s="132">
        <f>+'1A Summary'!V71</f>
        <v>62.798436209100828</v>
      </c>
      <c r="W48" s="132">
        <f>+'1A Summary'!W71</f>
        <v>61.266482970000013</v>
      </c>
      <c r="Y48" s="96"/>
    </row>
    <row r="49" spans="1:25" s="93" customFormat="1" x14ac:dyDescent="0.25">
      <c r="A49" s="93" t="s">
        <v>937</v>
      </c>
      <c r="B49" s="93" t="s">
        <v>943</v>
      </c>
      <c r="C49" s="93" t="s">
        <v>944</v>
      </c>
      <c r="D49" s="93" t="s">
        <v>590</v>
      </c>
      <c r="E49" s="93" t="s">
        <v>940</v>
      </c>
      <c r="F49" s="132">
        <f>+'1A Summary'!F75</f>
        <v>8.1568835417160006</v>
      </c>
      <c r="G49" s="132">
        <f>+'1A Summary'!G75</f>
        <v>8.1076083085200015</v>
      </c>
      <c r="H49" s="132">
        <f>+'1A Summary'!H75</f>
        <v>8.4347963285039995</v>
      </c>
      <c r="I49" s="132">
        <f>+'1A Summary'!I75</f>
        <v>9.0666937025279992</v>
      </c>
      <c r="J49" s="132">
        <f>+'1A Summary'!J75</f>
        <v>9.5468044070125</v>
      </c>
      <c r="K49" s="132">
        <f>+'1A Summary'!K75</f>
        <v>9.471416138016</v>
      </c>
      <c r="L49" s="132">
        <f>+'1A Summary'!L75</f>
        <v>9.7479469795680007</v>
      </c>
      <c r="M49" s="132">
        <f>+'1A Summary'!M75</f>
        <v>10.16944700352</v>
      </c>
      <c r="N49" s="132">
        <f>+'1A Summary'!N75</f>
        <v>10.789321393316257</v>
      </c>
      <c r="O49" s="132">
        <f>+'1A Summary'!O75</f>
        <v>10.356173864844326</v>
      </c>
      <c r="P49" s="132">
        <f>+'1A Summary'!P75</f>
        <v>10.68456899190204</v>
      </c>
      <c r="Q49" s="132">
        <f>+'1A Summary'!Q75</f>
        <v>7.7967249569999995</v>
      </c>
      <c r="R49" s="132">
        <f>+'1A Summary'!R75</f>
        <v>8.0127676893600004</v>
      </c>
      <c r="S49" s="132">
        <f>+'1A Summary'!S75</f>
        <v>10.183055799</v>
      </c>
      <c r="T49" s="132">
        <f>+'1A Summary'!T75</f>
        <v>9.9318909375000004</v>
      </c>
      <c r="U49" s="132">
        <f>+'1A Summary'!U75</f>
        <v>9.9580310759999993</v>
      </c>
      <c r="V49" s="132">
        <f>+'1A Summary'!V75</f>
        <v>10.110072000000001</v>
      </c>
      <c r="W49" s="132">
        <f>+'1A Summary'!W75</f>
        <v>10.193526</v>
      </c>
      <c r="Y49" s="96"/>
    </row>
    <row r="50" spans="1:25" s="93" customFormat="1" x14ac:dyDescent="0.25">
      <c r="A50" s="93" t="s">
        <v>937</v>
      </c>
      <c r="B50" s="93" t="s">
        <v>945</v>
      </c>
      <c r="C50" s="93" t="s">
        <v>767</v>
      </c>
      <c r="D50" s="93" t="s">
        <v>590</v>
      </c>
      <c r="E50" s="93" t="s">
        <v>940</v>
      </c>
      <c r="F50" s="132">
        <f>+'1A Summary'!F89</f>
        <v>220.9719303710437</v>
      </c>
      <c r="G50" s="132">
        <f>+'1A Summary'!G89</f>
        <v>232.44844193431268</v>
      </c>
      <c r="H50" s="132">
        <f>+'1A Summary'!H89</f>
        <v>247.86019502937998</v>
      </c>
      <c r="I50" s="132">
        <f>+'1A Summary'!I89</f>
        <v>259.31443261770846</v>
      </c>
      <c r="J50" s="132">
        <f>+'1A Summary'!J89</f>
        <v>277.78540170268076</v>
      </c>
      <c r="K50" s="132">
        <f>+'1A Summary'!K89</f>
        <v>299.60670074582288</v>
      </c>
      <c r="L50" s="132">
        <f>+'1A Summary'!L89</f>
        <v>322.87003503161901</v>
      </c>
      <c r="M50" s="132">
        <f>+'1A Summary'!M89</f>
        <v>343.23631340365188</v>
      </c>
      <c r="N50" s="132">
        <f>+'1A Summary'!N89</f>
        <v>355.16198759841831</v>
      </c>
      <c r="O50" s="132">
        <f>+'1A Summary'!O89</f>
        <v>341.1098960522408</v>
      </c>
      <c r="P50" s="132">
        <f>+'1A Summary'!P89</f>
        <v>351.74441354680647</v>
      </c>
      <c r="Q50" s="132">
        <f>+'1A Summary'!Q89</f>
        <v>366.86826352771271</v>
      </c>
      <c r="R50" s="132">
        <f>+'1A Summary'!R89</f>
        <v>376.31746377958223</v>
      </c>
      <c r="S50" s="132">
        <f>+'1A Summary'!S89</f>
        <v>387.81639871133984</v>
      </c>
      <c r="T50" s="132">
        <f>+'1A Summary'!T89</f>
        <v>395.78912357267671</v>
      </c>
      <c r="U50" s="132">
        <f>+'1A Summary'!U89</f>
        <v>399.7645414145365</v>
      </c>
      <c r="V50" s="132">
        <f>+'1A Summary'!V89</f>
        <v>399.64123232381473</v>
      </c>
      <c r="W50" s="132">
        <f>+'1A Summary'!W89</f>
        <v>405.15402562980756</v>
      </c>
      <c r="Y50" s="96"/>
    </row>
    <row r="51" spans="1:25" s="93" customFormat="1" x14ac:dyDescent="0.25">
      <c r="A51" s="93" t="s">
        <v>937</v>
      </c>
      <c r="B51" s="93" t="s">
        <v>946</v>
      </c>
      <c r="C51" s="93" t="s">
        <v>947</v>
      </c>
      <c r="D51" s="93" t="s">
        <v>590</v>
      </c>
      <c r="E51" s="93" t="s">
        <v>940</v>
      </c>
      <c r="F51" s="132">
        <f>+'1A Summary'!F95</f>
        <v>209.32570561800813</v>
      </c>
      <c r="G51" s="132">
        <f>+'1A Summary'!G95</f>
        <v>210.12136560954909</v>
      </c>
      <c r="H51" s="132">
        <f>+'1A Summary'!H95</f>
        <v>210.88305880448644</v>
      </c>
      <c r="I51" s="132">
        <f>+'1A Summary'!I95</f>
        <v>211.95846594333196</v>
      </c>
      <c r="J51" s="132">
        <f>+'1A Summary'!J95</f>
        <v>213.11352327638832</v>
      </c>
      <c r="K51" s="132">
        <f>+'1A Summary'!K95</f>
        <v>213.75656084916</v>
      </c>
      <c r="L51" s="132">
        <f>+'1A Summary'!L95</f>
        <v>94.894341718470002</v>
      </c>
      <c r="M51" s="132">
        <f>+'1A Summary'!M95</f>
        <v>95.911688765378088</v>
      </c>
      <c r="N51" s="132">
        <f>+'1A Summary'!N95</f>
        <v>96.005606631077711</v>
      </c>
      <c r="O51" s="132">
        <f>+'1A Summary'!O95</f>
        <v>96.921505112157163</v>
      </c>
      <c r="P51" s="132">
        <f>+'1A Summary'!P95</f>
        <v>98.588869290307855</v>
      </c>
      <c r="Q51" s="132">
        <f>+'1A Summary'!Q95</f>
        <v>97.661792502413974</v>
      </c>
      <c r="R51" s="132">
        <f>+'1A Summary'!R95</f>
        <v>98.030638631015989</v>
      </c>
      <c r="S51" s="132">
        <f>+'1A Summary'!S95</f>
        <v>83.577298605738164</v>
      </c>
      <c r="T51" s="132">
        <f>+'1A Summary'!T95</f>
        <v>81.900213623171013</v>
      </c>
      <c r="U51" s="132">
        <f>+'1A Summary'!U95</f>
        <v>81.339782422773595</v>
      </c>
      <c r="V51" s="132">
        <f>+'1A Summary'!V95</f>
        <v>80.500880249999994</v>
      </c>
      <c r="W51" s="132">
        <f>+'1A Summary'!W95</f>
        <v>79.662680999999992</v>
      </c>
      <c r="Y51" s="96"/>
    </row>
    <row r="52" spans="1:25" s="93" customFormat="1" x14ac:dyDescent="0.25">
      <c r="A52" s="93" t="s">
        <v>937</v>
      </c>
      <c r="B52" s="93" t="s">
        <v>948</v>
      </c>
      <c r="C52" s="93" t="s">
        <v>949</v>
      </c>
      <c r="D52" s="93" t="s">
        <v>590</v>
      </c>
      <c r="E52" s="93" t="s">
        <v>940</v>
      </c>
      <c r="F52" s="132">
        <f>+'1A Summary'!F99</f>
        <v>0.89596899000000008</v>
      </c>
      <c r="G52" s="132">
        <f>+'1A Summary'!G99</f>
        <v>0.89114255999999992</v>
      </c>
      <c r="H52" s="132">
        <f>+'1A Summary'!H99</f>
        <v>0.89071164000000003</v>
      </c>
      <c r="I52" s="132">
        <f>+'1A Summary'!I99</f>
        <v>0.91932497999999996</v>
      </c>
      <c r="J52" s="132">
        <f>+'1A Summary'!J99</f>
        <v>0.94669344</v>
      </c>
      <c r="K52" s="132">
        <f>+'1A Summary'!K99</f>
        <v>0.96224436000000002</v>
      </c>
      <c r="L52" s="132">
        <f>+'1A Summary'!L99</f>
        <v>0.97206921000000013</v>
      </c>
      <c r="M52" s="132">
        <f>+'1A Summary'!M99</f>
        <v>0.99611442000000017</v>
      </c>
      <c r="N52" s="132">
        <f>+'1A Summary'!N99</f>
        <v>0.95397056999999996</v>
      </c>
      <c r="O52" s="132">
        <f>+'1A Summary'!O99</f>
        <v>0.9749993400000001</v>
      </c>
      <c r="P52" s="132">
        <f>+'1A Summary'!P99</f>
        <v>1.0317189619106464</v>
      </c>
      <c r="Q52" s="132">
        <f>+'1A Summary'!Q99</f>
        <v>1.031019192</v>
      </c>
      <c r="R52" s="132">
        <f>+'1A Summary'!R99</f>
        <v>1.0095593760000001</v>
      </c>
      <c r="S52" s="132">
        <f>+'1A Summary'!S99</f>
        <v>1.0427684400000001</v>
      </c>
      <c r="T52" s="132">
        <f>+'1A Summary'!T99</f>
        <v>1.0546388999999998</v>
      </c>
      <c r="U52" s="132">
        <f>+'1A Summary'!U99</f>
        <v>1.0665093600000002</v>
      </c>
      <c r="V52" s="132">
        <f>+'1A Summary'!V99</f>
        <v>1.078371</v>
      </c>
      <c r="W52" s="132">
        <f>+'1A Summary'!W99</f>
        <v>1.0902780000000001</v>
      </c>
      <c r="Y52" s="96"/>
    </row>
    <row r="53" spans="1:25" s="4" customFormat="1" x14ac:dyDescent="0.25">
      <c r="A53" s="4" t="s">
        <v>937</v>
      </c>
      <c r="B53" s="4" t="s">
        <v>860</v>
      </c>
      <c r="C53" s="4" t="s">
        <v>785</v>
      </c>
      <c r="D53" s="4" t="s">
        <v>590</v>
      </c>
      <c r="E53" s="4" t="s">
        <v>940</v>
      </c>
      <c r="F53" s="92">
        <f>+SUM(F54:F56)</f>
        <v>4125.3727994186775</v>
      </c>
      <c r="G53" s="92">
        <f t="shared" ref="G53:T53" si="13">+SUM(G54:G56)</f>
        <v>4115.4247805420728</v>
      </c>
      <c r="H53" s="92">
        <f t="shared" si="13"/>
        <v>4136.2591774404755</v>
      </c>
      <c r="I53" s="92">
        <f t="shared" si="13"/>
        <v>4191.0978987322724</v>
      </c>
      <c r="J53" s="92">
        <f t="shared" si="13"/>
        <v>4367.9441413946424</v>
      </c>
      <c r="K53" s="92">
        <f t="shared" si="13"/>
        <v>4165.6657535312224</v>
      </c>
      <c r="L53" s="92">
        <f t="shared" si="13"/>
        <v>4107.38399928949</v>
      </c>
      <c r="M53" s="92">
        <f t="shared" si="13"/>
        <v>4187.6119908852888</v>
      </c>
      <c r="N53" s="92">
        <f t="shared" si="13"/>
        <v>4143.446441021948</v>
      </c>
      <c r="O53" s="92">
        <f t="shared" si="13"/>
        <v>4119.0486337970169</v>
      </c>
      <c r="P53" s="92">
        <f t="shared" si="13"/>
        <v>4124.7606506241318</v>
      </c>
      <c r="Q53" s="92">
        <f t="shared" si="13"/>
        <v>3592.6499952136423</v>
      </c>
      <c r="R53" s="92">
        <f t="shared" si="13"/>
        <v>3750.1814134109645</v>
      </c>
      <c r="S53" s="92">
        <f t="shared" si="13"/>
        <v>3777.4189508516147</v>
      </c>
      <c r="T53" s="92">
        <f t="shared" si="13"/>
        <v>3800.8978550046099</v>
      </c>
      <c r="U53" s="92">
        <f>+SUM(U54:U56)</f>
        <v>3755.9934559110175</v>
      </c>
      <c r="V53" s="92">
        <f>+SUM(V54:V56)</f>
        <v>3747.3597279999999</v>
      </c>
      <c r="W53" s="92">
        <f>+SUM(W54:W56)</f>
        <v>3771.3244064999999</v>
      </c>
      <c r="Y53" s="96">
        <f>W53/CH4GWP</f>
        <v>179.58687649999999</v>
      </c>
    </row>
    <row r="54" spans="1:25" s="93" customFormat="1" x14ac:dyDescent="0.25">
      <c r="A54" s="93" t="s">
        <v>937</v>
      </c>
      <c r="B54" s="93" t="s">
        <v>950</v>
      </c>
      <c r="C54" s="93" t="s">
        <v>951</v>
      </c>
      <c r="D54" s="93" t="s">
        <v>590</v>
      </c>
      <c r="E54" s="93" t="s">
        <v>940</v>
      </c>
      <c r="F54" s="132">
        <f>+'1B Summary'!F25</f>
        <v>1806.8044707373854</v>
      </c>
      <c r="G54" s="132">
        <f>+'1B Summary'!G25</f>
        <v>1795.4610800781907</v>
      </c>
      <c r="H54" s="132">
        <f>+'1B Summary'!H25</f>
        <v>1769.5518393549171</v>
      </c>
      <c r="I54" s="132">
        <f>+'1B Summary'!I25</f>
        <v>1910.9631821384462</v>
      </c>
      <c r="J54" s="132">
        <f>+'1B Summary'!J25</f>
        <v>1955.1432368288363</v>
      </c>
      <c r="K54" s="132">
        <f>+'1B Summary'!K25</f>
        <v>1968.1312447247185</v>
      </c>
      <c r="L54" s="132">
        <f>+'1B Summary'!L25</f>
        <v>1966.8795094327556</v>
      </c>
      <c r="M54" s="132">
        <f>+'1B Summary'!M25</f>
        <v>1989.6460561090666</v>
      </c>
      <c r="N54" s="132">
        <f>+'1B Summary'!N25</f>
        <v>2026.1747178545909</v>
      </c>
      <c r="O54" s="132">
        <f>+'1B Summary'!O25</f>
        <v>2012.5870679156008</v>
      </c>
      <c r="P54" s="132">
        <f>+'1B Summary'!P25</f>
        <v>2044.7213645907927</v>
      </c>
      <c r="Q54" s="132">
        <f>+'1B Summary'!Q25</f>
        <v>1515.7611000000002</v>
      </c>
      <c r="R54" s="132">
        <f>+'1B Summary'!R25</f>
        <v>1587.9402000000002</v>
      </c>
      <c r="S54" s="132">
        <f>+'1B Summary'!S25</f>
        <v>1608.8855055000001</v>
      </c>
      <c r="T54" s="132">
        <f>+'1B Summary'!T25</f>
        <v>1642.1814570000001</v>
      </c>
      <c r="U54" s="132">
        <f>+'1B Summary'!U25</f>
        <v>1586.8976130000001</v>
      </c>
      <c r="V54" s="132">
        <f>+'1B Summary'!V25</f>
        <v>1574.3331029999999</v>
      </c>
      <c r="W54" s="132">
        <f>+'1B Summary'!W25</f>
        <v>1587.4189065000003</v>
      </c>
      <c r="Y54" s="96"/>
    </row>
    <row r="55" spans="1:25" s="93" customFormat="1" x14ac:dyDescent="0.25">
      <c r="A55" s="93" t="s">
        <v>937</v>
      </c>
      <c r="B55" s="93" t="s">
        <v>952</v>
      </c>
      <c r="C55" s="93" t="s">
        <v>953</v>
      </c>
      <c r="D55" s="93" t="s">
        <v>590</v>
      </c>
      <c r="E55" s="93" t="s">
        <v>940</v>
      </c>
      <c r="F55" s="132">
        <f>+'1B Summary'!F29</f>
        <v>0</v>
      </c>
      <c r="G55" s="132">
        <f>+'1B Summary'!G29</f>
        <v>0</v>
      </c>
      <c r="H55" s="132">
        <f>+'1B Summary'!H29</f>
        <v>0</v>
      </c>
      <c r="I55" s="132">
        <f>+'1B Summary'!I29</f>
        <v>0</v>
      </c>
      <c r="J55" s="132">
        <f>+'1B Summary'!J29</f>
        <v>0</v>
      </c>
      <c r="K55" s="132">
        <f>+'1B Summary'!K29</f>
        <v>0</v>
      </c>
      <c r="L55" s="132">
        <f>+'1B Summary'!L29</f>
        <v>0</v>
      </c>
      <c r="M55" s="132">
        <f>+'1B Summary'!M29</f>
        <v>0</v>
      </c>
      <c r="N55" s="132">
        <f>+'1B Summary'!N29</f>
        <v>0</v>
      </c>
      <c r="O55" s="132">
        <f>+'1B Summary'!O29</f>
        <v>0</v>
      </c>
      <c r="P55" s="132">
        <f>+'1B Summary'!P29</f>
        <v>0</v>
      </c>
      <c r="Q55" s="132">
        <f>+'1B Summary'!Q29</f>
        <v>0</v>
      </c>
      <c r="R55" s="132">
        <f>+'1B Summary'!R29</f>
        <v>0</v>
      </c>
      <c r="S55" s="132">
        <f>+'1B Summary'!S29</f>
        <v>0</v>
      </c>
      <c r="T55" s="132">
        <f>+'1B Summary'!T29</f>
        <v>0</v>
      </c>
      <c r="U55" s="132">
        <f>+'1B Summary'!U29</f>
        <v>0</v>
      </c>
      <c r="V55" s="132">
        <f>+'1B Summary'!V29</f>
        <v>0</v>
      </c>
      <c r="W55" s="132">
        <f>+'1B Summary'!W29</f>
        <v>0</v>
      </c>
      <c r="Y55" s="96"/>
    </row>
    <row r="56" spans="1:25" s="93" customFormat="1" x14ac:dyDescent="0.25">
      <c r="A56" s="93" t="s">
        <v>937</v>
      </c>
      <c r="B56" s="93" t="s">
        <v>954</v>
      </c>
      <c r="C56" s="93" t="s">
        <v>955</v>
      </c>
      <c r="D56" s="93" t="s">
        <v>590</v>
      </c>
      <c r="E56" s="93" t="s">
        <v>940</v>
      </c>
      <c r="F56" s="132">
        <f>+'1B Summary'!F32</f>
        <v>2318.5683286812919</v>
      </c>
      <c r="G56" s="132">
        <f>+'1B Summary'!G32</f>
        <v>2319.9637004638826</v>
      </c>
      <c r="H56" s="132">
        <f>+'1B Summary'!H32</f>
        <v>2366.7073380855581</v>
      </c>
      <c r="I56" s="132">
        <f>+'1B Summary'!I32</f>
        <v>2280.1347165938264</v>
      </c>
      <c r="J56" s="132">
        <f>+'1B Summary'!J32</f>
        <v>2412.8009045658064</v>
      </c>
      <c r="K56" s="132">
        <f>+'1B Summary'!K32</f>
        <v>2197.5345088065037</v>
      </c>
      <c r="L56" s="132">
        <f>+'1B Summary'!L32</f>
        <v>2140.5044898567339</v>
      </c>
      <c r="M56" s="132">
        <f>+'1B Summary'!M32</f>
        <v>2197.9659347762222</v>
      </c>
      <c r="N56" s="132">
        <f>+'1B Summary'!N32</f>
        <v>2117.2717231673573</v>
      </c>
      <c r="O56" s="132">
        <f>+'1B Summary'!O32</f>
        <v>2106.4615658814159</v>
      </c>
      <c r="P56" s="132">
        <f>+'1B Summary'!P32</f>
        <v>2080.0392860333395</v>
      </c>
      <c r="Q56" s="132">
        <f>+'1B Summary'!Q32</f>
        <v>2076.8888952136422</v>
      </c>
      <c r="R56" s="132">
        <f>+'1B Summary'!R32</f>
        <v>2162.2412134109641</v>
      </c>
      <c r="S56" s="132">
        <f>+'1B Summary'!S32</f>
        <v>2168.5334453516143</v>
      </c>
      <c r="T56" s="132">
        <f>+'1B Summary'!T32</f>
        <v>2158.7163980046098</v>
      </c>
      <c r="U56" s="132">
        <f>+'1B Summary'!U32</f>
        <v>2169.0958429110174</v>
      </c>
      <c r="V56" s="132">
        <f>+'1B Summary'!V32</f>
        <v>2173.026625</v>
      </c>
      <c r="W56" s="132">
        <f>+'1B Summary'!W32</f>
        <v>2183.9054999999998</v>
      </c>
      <c r="Y56" s="96"/>
    </row>
    <row r="57" spans="1:25" s="4" customFormat="1" x14ac:dyDescent="0.25">
      <c r="A57" s="4" t="s">
        <v>937</v>
      </c>
      <c r="B57" s="4" t="s">
        <v>861</v>
      </c>
      <c r="C57" s="4" t="s">
        <v>799</v>
      </c>
      <c r="D57" s="4" t="s">
        <v>590</v>
      </c>
      <c r="E57" s="4" t="s">
        <v>940</v>
      </c>
      <c r="F57" s="92">
        <f>+SUM(F58:F60)</f>
        <v>0</v>
      </c>
      <c r="G57" s="92">
        <f t="shared" ref="G57:T57" si="14">+SUM(G58:G60)</f>
        <v>0</v>
      </c>
      <c r="H57" s="92">
        <f t="shared" si="14"/>
        <v>0</v>
      </c>
      <c r="I57" s="92">
        <f t="shared" si="14"/>
        <v>0</v>
      </c>
      <c r="J57" s="92">
        <f t="shared" si="14"/>
        <v>0</v>
      </c>
      <c r="K57" s="92">
        <f t="shared" si="14"/>
        <v>0</v>
      </c>
      <c r="L57" s="92">
        <f t="shared" si="14"/>
        <v>0</v>
      </c>
      <c r="M57" s="92">
        <f t="shared" si="14"/>
        <v>0</v>
      </c>
      <c r="N57" s="92">
        <f t="shared" si="14"/>
        <v>0</v>
      </c>
      <c r="O57" s="92">
        <f t="shared" si="14"/>
        <v>0</v>
      </c>
      <c r="P57" s="92">
        <f t="shared" si="14"/>
        <v>0</v>
      </c>
      <c r="Q57" s="92">
        <f t="shared" si="14"/>
        <v>0</v>
      </c>
      <c r="R57" s="92">
        <f t="shared" si="14"/>
        <v>0</v>
      </c>
      <c r="S57" s="92">
        <f t="shared" si="14"/>
        <v>0</v>
      </c>
      <c r="T57" s="92">
        <f t="shared" si="14"/>
        <v>0</v>
      </c>
      <c r="U57" s="92">
        <f>+SUM(U58:U60)</f>
        <v>0</v>
      </c>
      <c r="V57" s="92">
        <f>+SUM(V58:V60)</f>
        <v>0</v>
      </c>
      <c r="W57" s="92">
        <f>+SUM(W58:W60)</f>
        <v>0</v>
      </c>
      <c r="Y57" s="96"/>
    </row>
    <row r="58" spans="1:25" s="93" customFormat="1" x14ac:dyDescent="0.25">
      <c r="A58" s="93" t="s">
        <v>937</v>
      </c>
      <c r="B58" s="93" t="s">
        <v>956</v>
      </c>
      <c r="C58" s="93" t="s">
        <v>957</v>
      </c>
      <c r="D58" s="93" t="s">
        <v>590</v>
      </c>
      <c r="E58" s="93" t="s">
        <v>940</v>
      </c>
      <c r="F58" s="95" t="str">
        <f>IF(ISBLANK('1C Summary'!F20),"",'1C Summary'!F20)</f>
        <v/>
      </c>
      <c r="G58" s="95" t="str">
        <f>IF(ISBLANK('1C Summary'!G20),"",'1C Summary'!G20)</f>
        <v/>
      </c>
      <c r="H58" s="95" t="str">
        <f>IF(ISBLANK('1C Summary'!H20),"",'1C Summary'!H20)</f>
        <v/>
      </c>
      <c r="I58" s="95" t="str">
        <f>IF(ISBLANK('1C Summary'!I20),"",'1C Summary'!I20)</f>
        <v/>
      </c>
      <c r="J58" s="95" t="str">
        <f>IF(ISBLANK('1C Summary'!J20),"",'1C Summary'!J20)</f>
        <v/>
      </c>
      <c r="K58" s="95" t="str">
        <f>IF(ISBLANK('1C Summary'!K20),"",'1C Summary'!K20)</f>
        <v/>
      </c>
      <c r="L58" s="95" t="str">
        <f>IF(ISBLANK('1C Summary'!L20),"",'1C Summary'!L20)</f>
        <v/>
      </c>
      <c r="M58" s="95" t="str">
        <f>IF(ISBLANK('1C Summary'!M20),"",'1C Summary'!M20)</f>
        <v/>
      </c>
      <c r="N58" s="95" t="str">
        <f>IF(ISBLANK('1C Summary'!N20),"",'1C Summary'!N20)</f>
        <v/>
      </c>
      <c r="O58" s="95" t="str">
        <f>IF(ISBLANK('1C Summary'!O20),"",'1C Summary'!O20)</f>
        <v/>
      </c>
      <c r="P58" s="95" t="str">
        <f>IF(ISBLANK('1C Summary'!P20),"",'1C Summary'!P20)</f>
        <v/>
      </c>
      <c r="Q58" s="95" t="str">
        <f>IF(ISBLANK('1C Summary'!Q20),"",'1C Summary'!Q20)</f>
        <v/>
      </c>
      <c r="R58" s="95" t="str">
        <f>IF(ISBLANK('1C Summary'!R20),"",'1C Summary'!R20)</f>
        <v/>
      </c>
      <c r="S58" s="95" t="str">
        <f>IF(ISBLANK('1C Summary'!S20),"",'1C Summary'!S20)</f>
        <v/>
      </c>
      <c r="T58" s="95" t="str">
        <f>IF(ISBLANK('1C Summary'!T20),"",'1C Summary'!T20)</f>
        <v/>
      </c>
      <c r="U58" s="95"/>
      <c r="V58" s="95"/>
      <c r="W58" s="95"/>
      <c r="Y58" s="96"/>
    </row>
    <row r="59" spans="1:25" s="93" customFormat="1" x14ac:dyDescent="0.25">
      <c r="A59" s="93" t="s">
        <v>937</v>
      </c>
      <c r="B59" s="93" t="s">
        <v>958</v>
      </c>
      <c r="C59" s="93" t="s">
        <v>959</v>
      </c>
      <c r="D59" s="93" t="s">
        <v>590</v>
      </c>
      <c r="E59" s="93" t="s">
        <v>940</v>
      </c>
      <c r="F59" s="95" t="str">
        <f>IF(ISBLANK('1C Summary'!F24),"",'1C Summary'!F24)</f>
        <v/>
      </c>
      <c r="G59" s="95" t="str">
        <f>IF(ISBLANK('1C Summary'!G24),"",'1C Summary'!G24)</f>
        <v/>
      </c>
      <c r="H59" s="95" t="str">
        <f>IF(ISBLANK('1C Summary'!H24),"",'1C Summary'!H24)</f>
        <v/>
      </c>
      <c r="I59" s="95" t="str">
        <f>IF(ISBLANK('1C Summary'!I24),"",'1C Summary'!I24)</f>
        <v/>
      </c>
      <c r="J59" s="95" t="str">
        <f>IF(ISBLANK('1C Summary'!J24),"",'1C Summary'!J24)</f>
        <v/>
      </c>
      <c r="K59" s="95" t="str">
        <f>IF(ISBLANK('1C Summary'!K24),"",'1C Summary'!K24)</f>
        <v/>
      </c>
      <c r="L59" s="95" t="str">
        <f>IF(ISBLANK('1C Summary'!L24),"",'1C Summary'!L24)</f>
        <v/>
      </c>
      <c r="M59" s="95" t="str">
        <f>IF(ISBLANK('1C Summary'!M24),"",'1C Summary'!M24)</f>
        <v/>
      </c>
      <c r="N59" s="95" t="str">
        <f>IF(ISBLANK('1C Summary'!N24),"",'1C Summary'!N24)</f>
        <v/>
      </c>
      <c r="O59" s="95" t="str">
        <f>IF(ISBLANK('1C Summary'!O24),"",'1C Summary'!O24)</f>
        <v/>
      </c>
      <c r="P59" s="95" t="str">
        <f>IF(ISBLANK('1C Summary'!P24),"",'1C Summary'!P24)</f>
        <v/>
      </c>
      <c r="Q59" s="95" t="str">
        <f>IF(ISBLANK('1C Summary'!Q24),"",'1C Summary'!Q24)</f>
        <v/>
      </c>
      <c r="R59" s="95" t="str">
        <f>IF(ISBLANK('1C Summary'!R24),"",'1C Summary'!R24)</f>
        <v/>
      </c>
      <c r="S59" s="95" t="str">
        <f>IF(ISBLANK('1C Summary'!S24),"",'1C Summary'!S24)</f>
        <v/>
      </c>
      <c r="T59" s="95" t="str">
        <f>IF(ISBLANK('1C Summary'!T24),"",'1C Summary'!T24)</f>
        <v/>
      </c>
      <c r="U59" s="95"/>
      <c r="V59" s="95"/>
      <c r="W59" s="95"/>
      <c r="Y59" s="96"/>
    </row>
    <row r="60" spans="1:25" s="93" customFormat="1" x14ac:dyDescent="0.25">
      <c r="A60" s="93" t="s">
        <v>937</v>
      </c>
      <c r="B60" s="93" t="s">
        <v>960</v>
      </c>
      <c r="C60" s="93" t="s">
        <v>807</v>
      </c>
      <c r="D60" s="93" t="s">
        <v>590</v>
      </c>
      <c r="E60" s="93" t="s">
        <v>940</v>
      </c>
      <c r="F60" s="95"/>
      <c r="G60" s="95"/>
      <c r="H60" s="95"/>
      <c r="I60" s="95"/>
      <c r="J60" s="95"/>
      <c r="K60" s="95"/>
      <c r="L60" s="95"/>
      <c r="M60" s="95"/>
      <c r="N60" s="95"/>
      <c r="O60" s="95"/>
      <c r="P60" s="95"/>
      <c r="Q60" s="95"/>
      <c r="R60" s="95"/>
      <c r="S60" s="95"/>
      <c r="T60" s="95"/>
      <c r="U60" s="95"/>
      <c r="V60" s="95"/>
      <c r="W60" s="95"/>
      <c r="Y60" s="96"/>
    </row>
    <row r="61" spans="1:25" x14ac:dyDescent="0.25">
      <c r="A61" s="221"/>
      <c r="B61" s="221"/>
      <c r="C61" s="221"/>
      <c r="D61" s="221"/>
      <c r="E61" s="221"/>
      <c r="F61" s="20"/>
      <c r="G61" s="20"/>
      <c r="H61" s="20"/>
      <c r="I61" s="20"/>
      <c r="J61" s="20"/>
      <c r="K61" s="20"/>
      <c r="L61" s="20"/>
      <c r="M61" s="20"/>
      <c r="N61" s="20"/>
      <c r="O61" s="20"/>
      <c r="P61" s="20"/>
      <c r="Q61" s="20"/>
      <c r="R61" s="20"/>
      <c r="S61" s="20"/>
      <c r="T61" s="20"/>
      <c r="U61" s="20"/>
      <c r="V61" s="20"/>
      <c r="W61" s="20"/>
      <c r="X61" s="221"/>
      <c r="Y61" s="96"/>
    </row>
    <row r="62" spans="1:25" s="96" customFormat="1" x14ac:dyDescent="0.25">
      <c r="A62" s="96" t="s">
        <v>937</v>
      </c>
      <c r="B62" s="98">
        <v>1</v>
      </c>
      <c r="C62" s="96" t="s">
        <v>974</v>
      </c>
      <c r="D62" s="4" t="s">
        <v>593</v>
      </c>
      <c r="E62" s="4" t="s">
        <v>940</v>
      </c>
      <c r="F62" s="92">
        <f>+F63+F69+F73</f>
        <v>2225.2206462955351</v>
      </c>
      <c r="G62" s="92">
        <f t="shared" ref="G62:T62" si="15">+G63+G69+G73</f>
        <v>2241.5578618395316</v>
      </c>
      <c r="H62" s="92">
        <f t="shared" si="15"/>
        <v>2334.5010174150693</v>
      </c>
      <c r="I62" s="92">
        <f t="shared" si="15"/>
        <v>2475.9768560354469</v>
      </c>
      <c r="J62" s="92">
        <f t="shared" si="15"/>
        <v>2592.2551784151915</v>
      </c>
      <c r="K62" s="92">
        <f t="shared" si="15"/>
        <v>2646.8167681916289</v>
      </c>
      <c r="L62" s="92">
        <f t="shared" si="15"/>
        <v>2508.1048760090616</v>
      </c>
      <c r="M62" s="92">
        <f t="shared" si="15"/>
        <v>2693.1801305927447</v>
      </c>
      <c r="N62" s="92">
        <f t="shared" si="15"/>
        <v>2714.7430018557097</v>
      </c>
      <c r="O62" s="92">
        <f t="shared" si="15"/>
        <v>2732.5317017031675</v>
      </c>
      <c r="P62" s="92">
        <f t="shared" si="15"/>
        <v>2831.1003955036467</v>
      </c>
      <c r="Q62" s="92">
        <f t="shared" si="15"/>
        <v>2755.2886541417761</v>
      </c>
      <c r="R62" s="92">
        <f t="shared" si="15"/>
        <v>2888.4934713607272</v>
      </c>
      <c r="S62" s="92">
        <f t="shared" si="15"/>
        <v>2943.1505591726072</v>
      </c>
      <c r="T62" s="92">
        <f t="shared" si="15"/>
        <v>2960.5979119978006</v>
      </c>
      <c r="U62" s="92">
        <f>+U63+U69+U73</f>
        <v>2926.8806907269791</v>
      </c>
      <c r="V62" s="92">
        <f>+V63+V69+V73</f>
        <v>2966.1255431458003</v>
      </c>
      <c r="W62" s="92">
        <f>+W63+W69+W73</f>
        <v>2972.722932189542</v>
      </c>
      <c r="X62" s="221"/>
    </row>
    <row r="63" spans="1:25" s="96" customFormat="1" x14ac:dyDescent="0.25">
      <c r="A63" s="4" t="s">
        <v>937</v>
      </c>
      <c r="B63" s="4" t="s">
        <v>859</v>
      </c>
      <c r="C63" s="4" t="s">
        <v>753</v>
      </c>
      <c r="D63" s="4" t="s">
        <v>593</v>
      </c>
      <c r="E63" s="4" t="s">
        <v>940</v>
      </c>
      <c r="F63" s="92">
        <f>+SUM(F64:F68)</f>
        <v>2225.2206462955351</v>
      </c>
      <c r="G63" s="92">
        <f t="shared" ref="G63:T63" si="16">+SUM(G64:G68)</f>
        <v>2241.5578618395316</v>
      </c>
      <c r="H63" s="92">
        <f t="shared" si="16"/>
        <v>2334.5010174150693</v>
      </c>
      <c r="I63" s="92">
        <f t="shared" si="16"/>
        <v>2475.9768560354469</v>
      </c>
      <c r="J63" s="92">
        <f t="shared" si="16"/>
        <v>2592.2551784151915</v>
      </c>
      <c r="K63" s="92">
        <f t="shared" si="16"/>
        <v>2646.8167681916289</v>
      </c>
      <c r="L63" s="92">
        <f t="shared" si="16"/>
        <v>2508.1048760090616</v>
      </c>
      <c r="M63" s="92">
        <f t="shared" si="16"/>
        <v>2693.1801305927447</v>
      </c>
      <c r="N63" s="92">
        <f t="shared" si="16"/>
        <v>2714.7430018557097</v>
      </c>
      <c r="O63" s="92">
        <f t="shared" si="16"/>
        <v>2732.5317017031675</v>
      </c>
      <c r="P63" s="92">
        <f t="shared" si="16"/>
        <v>2831.1003955036467</v>
      </c>
      <c r="Q63" s="92">
        <f t="shared" si="16"/>
        <v>2755.2886541417761</v>
      </c>
      <c r="R63" s="92">
        <f t="shared" si="16"/>
        <v>2888.4934713607272</v>
      </c>
      <c r="S63" s="92">
        <f t="shared" si="16"/>
        <v>2943.1505591726072</v>
      </c>
      <c r="T63" s="92">
        <f t="shared" si="16"/>
        <v>2960.5979119978006</v>
      </c>
      <c r="U63" s="92">
        <f>+SUM(U64:U68)</f>
        <v>2926.8806907269791</v>
      </c>
      <c r="V63" s="92">
        <f>+SUM(V64:V68)</f>
        <v>2966.1255431458003</v>
      </c>
      <c r="W63" s="92">
        <f>+SUM(W64:W68)</f>
        <v>2972.722932189542</v>
      </c>
      <c r="X63" s="4"/>
      <c r="Y63" s="96">
        <f>W63/N2OGWP</f>
        <v>9.589428813514651</v>
      </c>
    </row>
    <row r="64" spans="1:25" s="93" customFormat="1" x14ac:dyDescent="0.25">
      <c r="A64" s="93" t="s">
        <v>937</v>
      </c>
      <c r="B64" s="93" t="s">
        <v>941</v>
      </c>
      <c r="C64" s="93" t="s">
        <v>942</v>
      </c>
      <c r="D64" s="93" t="s">
        <v>593</v>
      </c>
      <c r="E64" s="93" t="s">
        <v>940</v>
      </c>
      <c r="F64" s="132">
        <f>+'1A Summary'!F104</f>
        <v>1009.1309996583353</v>
      </c>
      <c r="G64" s="132">
        <f>+'1A Summary'!G104</f>
        <v>986.60013471394336</v>
      </c>
      <c r="H64" s="132">
        <f>+'1A Summary'!H104</f>
        <v>1014.1455633150958</v>
      </c>
      <c r="I64" s="132">
        <f>+'1A Summary'!I104</f>
        <v>1101.9397176515777</v>
      </c>
      <c r="J64" s="132">
        <f>+'1A Summary'!J104</f>
        <v>1134.905636349838</v>
      </c>
      <c r="K64" s="132">
        <f>+'1A Summary'!K104</f>
        <v>1119.045299109551</v>
      </c>
      <c r="L64" s="132">
        <f>+'1A Summary'!L104</f>
        <v>1129.4489767539787</v>
      </c>
      <c r="M64" s="132">
        <f>+'1A Summary'!M104</f>
        <v>1239.9137592296047</v>
      </c>
      <c r="N64" s="132">
        <f>+'1A Summary'!N104</f>
        <v>1186.5499229575971</v>
      </c>
      <c r="O64" s="132">
        <f>+'1A Summary'!O104</f>
        <v>1218.0927878824198</v>
      </c>
      <c r="P64" s="132">
        <f>+'1A Summary'!P104</f>
        <v>1249.7614281330646</v>
      </c>
      <c r="Q64" s="132">
        <f>+'1A Summary'!Q104</f>
        <v>1240.5652128709069</v>
      </c>
      <c r="R64" s="132">
        <f>+'1A Summary'!R104</f>
        <v>1328.0596998788665</v>
      </c>
      <c r="S64" s="132">
        <f>+'1A Summary'!S104</f>
        <v>1290.9700012566609</v>
      </c>
      <c r="T64" s="132">
        <f>+'1A Summary'!T104</f>
        <v>1270.1632098634459</v>
      </c>
      <c r="U64" s="132">
        <f>+'1A Summary'!U104</f>
        <v>1223.0730670533808</v>
      </c>
      <c r="V64" s="132">
        <f>+'1A Summary'!V104</f>
        <v>1243.8924966513903</v>
      </c>
      <c r="W64" s="132">
        <f>+'1A Summary'!W104</f>
        <v>1215.5614984399999</v>
      </c>
      <c r="Y64" s="96"/>
    </row>
    <row r="65" spans="1:25" s="93" customFormat="1" x14ac:dyDescent="0.25">
      <c r="A65" s="93" t="s">
        <v>937</v>
      </c>
      <c r="B65" s="93" t="s">
        <v>943</v>
      </c>
      <c r="C65" s="93" t="s">
        <v>944</v>
      </c>
      <c r="D65" s="93" t="s">
        <v>593</v>
      </c>
      <c r="E65" s="93" t="s">
        <v>940</v>
      </c>
      <c r="F65" s="132">
        <f>+'1A Summary'!F108</f>
        <v>144.70201154214001</v>
      </c>
      <c r="G65" s="132">
        <f>+'1A Summary'!G108</f>
        <v>141.86362449339998</v>
      </c>
      <c r="H65" s="132">
        <f>+'1A Summary'!H108</f>
        <v>147.04430611415998</v>
      </c>
      <c r="I65" s="132">
        <f>+'1A Summary'!I108</f>
        <v>157.60872814542</v>
      </c>
      <c r="J65" s="132">
        <f>+'1A Summary'!J108</f>
        <v>166.60088255845025</v>
      </c>
      <c r="K65" s="132">
        <f>+'1A Summary'!K108</f>
        <v>162.18810855883999</v>
      </c>
      <c r="L65" s="132">
        <f>+'1A Summary'!L108</f>
        <v>165.74469296651998</v>
      </c>
      <c r="M65" s="132">
        <f>+'1A Summary'!M108</f>
        <v>171.38171344519998</v>
      </c>
      <c r="N65" s="132">
        <f>+'1A Summary'!N108</f>
        <v>184.2973807731872</v>
      </c>
      <c r="O65" s="132">
        <f>+'1A Summary'!O108</f>
        <v>173.24970515586782</v>
      </c>
      <c r="P65" s="132">
        <f>+'1A Summary'!P108</f>
        <v>176.79264984560302</v>
      </c>
      <c r="Q65" s="132">
        <f>+'1A Summary'!Q108</f>
        <v>119.71511626151998</v>
      </c>
      <c r="R65" s="132">
        <f>+'1A Summary'!R108</f>
        <v>124.74049730628002</v>
      </c>
      <c r="S65" s="132">
        <f>+'1A Summary'!S108</f>
        <v>164.73639822819999</v>
      </c>
      <c r="T65" s="132">
        <f>+'1A Summary'!T108</f>
        <v>157.40650750949999</v>
      </c>
      <c r="U65" s="132">
        <f>+'1A Summary'!U108</f>
        <v>156.21694179079998</v>
      </c>
      <c r="V65" s="132">
        <f>+'1A Summary'!V108</f>
        <v>157.81588500000001</v>
      </c>
      <c r="W65" s="132">
        <f>+'1A Summary'!W108</f>
        <v>157.894904</v>
      </c>
      <c r="Y65" s="96"/>
    </row>
    <row r="66" spans="1:25" s="93" customFormat="1" x14ac:dyDescent="0.25">
      <c r="A66" s="93" t="s">
        <v>937</v>
      </c>
      <c r="B66" s="93" t="s">
        <v>945</v>
      </c>
      <c r="C66" s="93" t="s">
        <v>767</v>
      </c>
      <c r="D66" s="93" t="s">
        <v>593</v>
      </c>
      <c r="E66" s="93" t="s">
        <v>940</v>
      </c>
      <c r="F66" s="132">
        <f>+'1A Summary'!F122</f>
        <v>595.52045349418313</v>
      </c>
      <c r="G66" s="132">
        <f>+'1A Summary'!G122</f>
        <v>604.98940327547371</v>
      </c>
      <c r="H66" s="132">
        <f>+'1A Summary'!H122</f>
        <v>637.06351995884825</v>
      </c>
      <c r="I66" s="132">
        <f>+'1A Summary'!I122</f>
        <v>661.20915624758254</v>
      </c>
      <c r="J66" s="132">
        <f>+'1A Summary'!J122</f>
        <v>711.12694077763103</v>
      </c>
      <c r="K66" s="132">
        <f>+'1A Summary'!K122</f>
        <v>768.90527032361774</v>
      </c>
      <c r="L66" s="132">
        <f>+'1A Summary'!L122</f>
        <v>828.87596937297269</v>
      </c>
      <c r="M66" s="132">
        <f>+'1A Summary'!M122</f>
        <v>895.63023508192305</v>
      </c>
      <c r="N66" s="132">
        <f>+'1A Summary'!N122</f>
        <v>935.20802332337087</v>
      </c>
      <c r="O66" s="132">
        <f>+'1A Summary'!O122</f>
        <v>907.70645230001173</v>
      </c>
      <c r="P66" s="132">
        <f>+'1A Summary'!P122</f>
        <v>943.82860816171376</v>
      </c>
      <c r="Q66" s="132">
        <f>+'1A Summary'!Q122</f>
        <v>991.84955863155153</v>
      </c>
      <c r="R66" s="132">
        <f>+'1A Summary'!R122</f>
        <v>1023.4501627309087</v>
      </c>
      <c r="S66" s="132">
        <f>+'1A Summary'!S122</f>
        <v>1062.13605102871</v>
      </c>
      <c r="T66" s="132">
        <f>+'1A Summary'!T122</f>
        <v>1101.7741163428736</v>
      </c>
      <c r="U66" s="132">
        <f>+'1A Summary'!U122</f>
        <v>1118.2323785009905</v>
      </c>
      <c r="V66" s="132">
        <f>+'1A Summary'!V122</f>
        <v>1113.3094704944101</v>
      </c>
      <c r="W66" s="132">
        <f>+'1A Summary'!W122</f>
        <v>1135.2968457495422</v>
      </c>
      <c r="Y66" s="96"/>
    </row>
    <row r="67" spans="1:25" s="93" customFormat="1" x14ac:dyDescent="0.25">
      <c r="A67" s="93" t="s">
        <v>937</v>
      </c>
      <c r="B67" s="93" t="s">
        <v>946</v>
      </c>
      <c r="C67" s="93" t="s">
        <v>947</v>
      </c>
      <c r="D67" s="93" t="s">
        <v>593</v>
      </c>
      <c r="E67" s="93" t="s">
        <v>940</v>
      </c>
      <c r="F67" s="132">
        <f>+'1A Summary'!F128</f>
        <v>473.22193982087657</v>
      </c>
      <c r="G67" s="132">
        <f>+'1A Summary'!G128</f>
        <v>505.47370703671453</v>
      </c>
      <c r="H67" s="132">
        <f>+'1A Summary'!H128</f>
        <v>533.61790794696537</v>
      </c>
      <c r="I67" s="132">
        <f>+'1A Summary'!I128</f>
        <v>552.50505643086683</v>
      </c>
      <c r="J67" s="132">
        <f>+'1A Summary'!J128</f>
        <v>576.82671904927236</v>
      </c>
      <c r="K67" s="132">
        <f>+'1A Summary'!K128</f>
        <v>593.83717827962005</v>
      </c>
      <c r="L67" s="132">
        <f>+'1A Summary'!L128</f>
        <v>381.16531829559</v>
      </c>
      <c r="M67" s="132">
        <f>+'1A Summary'!M128</f>
        <v>383.313513596017</v>
      </c>
      <c r="N67" s="132">
        <f>+'1A Summary'!N128</f>
        <v>405.87119026155466</v>
      </c>
      <c r="O67" s="132">
        <f>+'1A Summary'!O128</f>
        <v>430.6041868848684</v>
      </c>
      <c r="P67" s="132">
        <f>+'1A Summary'!P128</f>
        <v>457.67168195191016</v>
      </c>
      <c r="Q67" s="132">
        <f>+'1A Summary'!Q128</f>
        <v>400.11480495379794</v>
      </c>
      <c r="R67" s="132">
        <f>+'1A Summary'!R128</f>
        <v>409.26250757267195</v>
      </c>
      <c r="S67" s="132">
        <f>+'1A Summary'!S128</f>
        <v>422.22945897903651</v>
      </c>
      <c r="T67" s="132">
        <f>+'1A Summary'!T128</f>
        <v>428.14038248198102</v>
      </c>
      <c r="U67" s="132">
        <f>+'1A Summary'!U128</f>
        <v>426.20956146180771</v>
      </c>
      <c r="V67" s="132">
        <f>+'1A Summary'!V128</f>
        <v>447.92392899999999</v>
      </c>
      <c r="W67" s="132">
        <f>+'1A Summary'!W128</f>
        <v>460.75076799999994</v>
      </c>
      <c r="Y67" s="96"/>
    </row>
    <row r="68" spans="1:25" s="93" customFormat="1" x14ac:dyDescent="0.25">
      <c r="A68" s="93" t="s">
        <v>937</v>
      </c>
      <c r="B68" s="93" t="s">
        <v>948</v>
      </c>
      <c r="C68" s="93" t="s">
        <v>949</v>
      </c>
      <c r="D68" s="93" t="s">
        <v>593</v>
      </c>
      <c r="E68" s="93" t="s">
        <v>940</v>
      </c>
      <c r="F68" s="132">
        <f>+'1A Summary'!F132</f>
        <v>2.6452417799999992</v>
      </c>
      <c r="G68" s="132">
        <f>+'1A Summary'!G132</f>
        <v>2.6309923199999998</v>
      </c>
      <c r="H68" s="132">
        <f>+'1A Summary'!H132</f>
        <v>2.6297200800000002</v>
      </c>
      <c r="I68" s="132">
        <f>+'1A Summary'!I132</f>
        <v>2.7141975599999992</v>
      </c>
      <c r="J68" s="132">
        <f>+'1A Summary'!J132</f>
        <v>2.7949996799999997</v>
      </c>
      <c r="K68" s="132">
        <f>+'1A Summary'!K132</f>
        <v>2.8409119199999999</v>
      </c>
      <c r="L68" s="132">
        <f>+'1A Summary'!L132</f>
        <v>2.8699186199999995</v>
      </c>
      <c r="M68" s="132">
        <f>+'1A Summary'!M132</f>
        <v>2.9409092399999999</v>
      </c>
      <c r="N68" s="132">
        <f>+'1A Summary'!N132</f>
        <v>2.8164845399999998</v>
      </c>
      <c r="O68" s="132">
        <f>+'1A Summary'!O132</f>
        <v>2.8785694799999999</v>
      </c>
      <c r="P68" s="132">
        <f>+'1A Summary'!P132</f>
        <v>3.046027411355241</v>
      </c>
      <c r="Q68" s="132">
        <f>+'1A Summary'!Q132</f>
        <v>3.0439614239999999</v>
      </c>
      <c r="R68" s="132">
        <f>+'1A Summary'!R132</f>
        <v>2.9806038720000001</v>
      </c>
      <c r="S68" s="132">
        <f>+'1A Summary'!S132</f>
        <v>3.0786496800000003</v>
      </c>
      <c r="T68" s="132">
        <f>+'1A Summary'!T132</f>
        <v>3.1136957999999995</v>
      </c>
      <c r="U68" s="132">
        <f>+'1A Summary'!U132</f>
        <v>3.14874192</v>
      </c>
      <c r="V68" s="132">
        <f>+'1A Summary'!V132</f>
        <v>3.1837619999999993</v>
      </c>
      <c r="W68" s="132">
        <f>+'1A Summary'!W132</f>
        <v>3.2189160000000001</v>
      </c>
      <c r="Y68" s="96"/>
    </row>
    <row r="69" spans="1:25" s="4" customFormat="1" x14ac:dyDescent="0.25">
      <c r="A69" s="4" t="s">
        <v>937</v>
      </c>
      <c r="B69" s="4" t="s">
        <v>860</v>
      </c>
      <c r="C69" s="4" t="s">
        <v>785</v>
      </c>
      <c r="D69" s="4" t="s">
        <v>593</v>
      </c>
      <c r="E69" s="4" t="s">
        <v>940</v>
      </c>
      <c r="F69" s="92">
        <f>+SUM(F70:F72)</f>
        <v>0</v>
      </c>
      <c r="G69" s="92">
        <f t="shared" ref="G69:T69" si="17">+SUM(G70:G72)</f>
        <v>0</v>
      </c>
      <c r="H69" s="92">
        <f t="shared" si="17"/>
        <v>0</v>
      </c>
      <c r="I69" s="92">
        <f t="shared" si="17"/>
        <v>0</v>
      </c>
      <c r="J69" s="92">
        <f t="shared" si="17"/>
        <v>0</v>
      </c>
      <c r="K69" s="92">
        <f t="shared" si="17"/>
        <v>0</v>
      </c>
      <c r="L69" s="92">
        <f t="shared" si="17"/>
        <v>0</v>
      </c>
      <c r="M69" s="92">
        <f t="shared" si="17"/>
        <v>0</v>
      </c>
      <c r="N69" s="92">
        <f t="shared" si="17"/>
        <v>0</v>
      </c>
      <c r="O69" s="92">
        <f t="shared" si="17"/>
        <v>0</v>
      </c>
      <c r="P69" s="92">
        <f t="shared" si="17"/>
        <v>0</v>
      </c>
      <c r="Q69" s="92">
        <f t="shared" si="17"/>
        <v>0</v>
      </c>
      <c r="R69" s="92">
        <f t="shared" si="17"/>
        <v>0</v>
      </c>
      <c r="S69" s="92">
        <f t="shared" si="17"/>
        <v>0</v>
      </c>
      <c r="T69" s="92">
        <f t="shared" si="17"/>
        <v>0</v>
      </c>
      <c r="U69" s="92">
        <f>+SUM(U70:U72)</f>
        <v>0</v>
      </c>
      <c r="V69" s="92">
        <f>+SUM(V70:V72)</f>
        <v>0</v>
      </c>
      <c r="W69" s="92">
        <f>+SUM(W70:W72)</f>
        <v>0</v>
      </c>
      <c r="Y69" s="96">
        <f>W69/N2OGWP</f>
        <v>0</v>
      </c>
    </row>
    <row r="70" spans="1:25" s="93" customFormat="1" x14ac:dyDescent="0.25">
      <c r="A70" s="93" t="s">
        <v>937</v>
      </c>
      <c r="B70" s="93" t="s">
        <v>950</v>
      </c>
      <c r="C70" s="93" t="s">
        <v>951</v>
      </c>
      <c r="D70" s="93" t="s">
        <v>593</v>
      </c>
      <c r="E70" s="93" t="s">
        <v>940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Y70" s="96"/>
    </row>
    <row r="71" spans="1:25" s="93" customFormat="1" x14ac:dyDescent="0.25">
      <c r="A71" s="93" t="s">
        <v>937</v>
      </c>
      <c r="B71" s="93" t="s">
        <v>952</v>
      </c>
      <c r="C71" s="93" t="s">
        <v>953</v>
      </c>
      <c r="D71" s="93" t="s">
        <v>593</v>
      </c>
      <c r="E71" s="93" t="s">
        <v>940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Y71" s="96"/>
    </row>
    <row r="72" spans="1:25" s="93" customFormat="1" x14ac:dyDescent="0.25">
      <c r="A72" s="93" t="s">
        <v>937</v>
      </c>
      <c r="B72" s="93" t="s">
        <v>954</v>
      </c>
      <c r="C72" s="93" t="s">
        <v>955</v>
      </c>
      <c r="D72" s="93" t="s">
        <v>593</v>
      </c>
      <c r="E72" s="93" t="s">
        <v>940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Y72" s="96"/>
    </row>
    <row r="73" spans="1:25" s="4" customFormat="1" x14ac:dyDescent="0.25">
      <c r="A73" s="4" t="s">
        <v>937</v>
      </c>
      <c r="B73" s="4" t="s">
        <v>861</v>
      </c>
      <c r="C73" s="4" t="s">
        <v>799</v>
      </c>
      <c r="D73" s="4" t="s">
        <v>593</v>
      </c>
      <c r="E73" s="4" t="s">
        <v>940</v>
      </c>
      <c r="F73" s="92">
        <f>+SUM(F74:F76)</f>
        <v>0</v>
      </c>
      <c r="G73" s="92">
        <f t="shared" ref="G73:T73" si="18">+SUM(G74:G76)</f>
        <v>0</v>
      </c>
      <c r="H73" s="92">
        <f t="shared" si="18"/>
        <v>0</v>
      </c>
      <c r="I73" s="92">
        <f t="shared" si="18"/>
        <v>0</v>
      </c>
      <c r="J73" s="92">
        <f t="shared" si="18"/>
        <v>0</v>
      </c>
      <c r="K73" s="92">
        <f t="shared" si="18"/>
        <v>0</v>
      </c>
      <c r="L73" s="92">
        <f t="shared" si="18"/>
        <v>0</v>
      </c>
      <c r="M73" s="92">
        <f t="shared" si="18"/>
        <v>0</v>
      </c>
      <c r="N73" s="92">
        <f t="shared" si="18"/>
        <v>0</v>
      </c>
      <c r="O73" s="92">
        <f t="shared" si="18"/>
        <v>0</v>
      </c>
      <c r="P73" s="92">
        <f t="shared" si="18"/>
        <v>0</v>
      </c>
      <c r="Q73" s="92">
        <f t="shared" si="18"/>
        <v>0</v>
      </c>
      <c r="R73" s="92">
        <f t="shared" si="18"/>
        <v>0</v>
      </c>
      <c r="S73" s="92">
        <f t="shared" si="18"/>
        <v>0</v>
      </c>
      <c r="T73" s="92">
        <f t="shared" si="18"/>
        <v>0</v>
      </c>
      <c r="U73" s="92">
        <f>+SUM(U74:U76)</f>
        <v>0</v>
      </c>
      <c r="V73" s="92">
        <f>+SUM(V74:V76)</f>
        <v>0</v>
      </c>
      <c r="W73" s="92">
        <f>+SUM(W74:W76)</f>
        <v>0</v>
      </c>
      <c r="Y73" s="96"/>
    </row>
    <row r="74" spans="1:25" s="93" customFormat="1" x14ac:dyDescent="0.25">
      <c r="A74" s="93" t="s">
        <v>937</v>
      </c>
      <c r="B74" s="93" t="s">
        <v>956</v>
      </c>
      <c r="C74" s="93" t="s">
        <v>957</v>
      </c>
      <c r="D74" s="93" t="s">
        <v>593</v>
      </c>
      <c r="E74" s="93" t="s">
        <v>940</v>
      </c>
      <c r="F74" s="95" t="str">
        <f>IF(ISBLANK('1C Summary'!F37),"",'1C Summary'!F37)</f>
        <v/>
      </c>
      <c r="G74" s="95" t="str">
        <f>IF(ISBLANK('1C Summary'!G37),"",'1C Summary'!G37)</f>
        <v/>
      </c>
      <c r="H74" s="95" t="str">
        <f>IF(ISBLANK('1C Summary'!H37),"",'1C Summary'!H37)</f>
        <v/>
      </c>
      <c r="I74" s="95" t="str">
        <f>IF(ISBLANK('1C Summary'!I37),"",'1C Summary'!I37)</f>
        <v/>
      </c>
      <c r="J74" s="95" t="str">
        <f>IF(ISBLANK('1C Summary'!J37),"",'1C Summary'!J37)</f>
        <v/>
      </c>
      <c r="K74" s="95" t="str">
        <f>IF(ISBLANK('1C Summary'!K37),"",'1C Summary'!K37)</f>
        <v/>
      </c>
      <c r="L74" s="95" t="str">
        <f>IF(ISBLANK('1C Summary'!L37),"",'1C Summary'!L37)</f>
        <v/>
      </c>
      <c r="M74" s="95" t="str">
        <f>IF(ISBLANK('1C Summary'!M37),"",'1C Summary'!M37)</f>
        <v/>
      </c>
      <c r="N74" s="95" t="str">
        <f>IF(ISBLANK('1C Summary'!N37),"",'1C Summary'!N37)</f>
        <v/>
      </c>
      <c r="O74" s="95" t="str">
        <f>IF(ISBLANK('1C Summary'!O37),"",'1C Summary'!O37)</f>
        <v/>
      </c>
      <c r="P74" s="95" t="str">
        <f>IF(ISBLANK('1C Summary'!P37),"",'1C Summary'!P37)</f>
        <v/>
      </c>
      <c r="Q74" s="95" t="str">
        <f>IF(ISBLANK('1C Summary'!Q37),"",'1C Summary'!Q37)</f>
        <v/>
      </c>
      <c r="R74" s="95" t="str">
        <f>IF(ISBLANK('1C Summary'!R37),"",'1C Summary'!R37)</f>
        <v/>
      </c>
      <c r="S74" s="95" t="str">
        <f>IF(ISBLANK('1C Summary'!S37),"",'1C Summary'!S37)</f>
        <v/>
      </c>
      <c r="T74" s="95" t="str">
        <f>IF(ISBLANK('1C Summary'!T37),"",'1C Summary'!T37)</f>
        <v/>
      </c>
      <c r="U74" s="95"/>
      <c r="V74" s="95"/>
      <c r="W74" s="95"/>
      <c r="Y74" s="96"/>
    </row>
    <row r="75" spans="1:25" s="93" customFormat="1" x14ac:dyDescent="0.25">
      <c r="A75" s="93" t="s">
        <v>937</v>
      </c>
      <c r="B75" s="93" t="s">
        <v>958</v>
      </c>
      <c r="C75" s="93" t="s">
        <v>959</v>
      </c>
      <c r="D75" s="93" t="s">
        <v>593</v>
      </c>
      <c r="E75" s="93" t="s">
        <v>940</v>
      </c>
      <c r="F75" s="95" t="str">
        <f>IF(ISBLANK('1C Summary'!F41),"",'1C Summary'!F41)</f>
        <v/>
      </c>
      <c r="G75" s="95" t="str">
        <f>IF(ISBLANK('1C Summary'!G41),"",'1C Summary'!G41)</f>
        <v/>
      </c>
      <c r="H75" s="95" t="str">
        <f>IF(ISBLANK('1C Summary'!H41),"",'1C Summary'!H41)</f>
        <v/>
      </c>
      <c r="I75" s="95" t="str">
        <f>IF(ISBLANK('1C Summary'!I41),"",'1C Summary'!I41)</f>
        <v/>
      </c>
      <c r="J75" s="95" t="str">
        <f>IF(ISBLANK('1C Summary'!J41),"",'1C Summary'!J41)</f>
        <v/>
      </c>
      <c r="K75" s="95" t="str">
        <f>IF(ISBLANK('1C Summary'!K41),"",'1C Summary'!K41)</f>
        <v/>
      </c>
      <c r="L75" s="95" t="str">
        <f>IF(ISBLANK('1C Summary'!L41),"",'1C Summary'!L41)</f>
        <v/>
      </c>
      <c r="M75" s="95" t="str">
        <f>IF(ISBLANK('1C Summary'!M41),"",'1C Summary'!M41)</f>
        <v/>
      </c>
      <c r="N75" s="95" t="str">
        <f>IF(ISBLANK('1C Summary'!N41),"",'1C Summary'!N41)</f>
        <v/>
      </c>
      <c r="O75" s="95" t="str">
        <f>IF(ISBLANK('1C Summary'!O41),"",'1C Summary'!O41)</f>
        <v/>
      </c>
      <c r="P75" s="95" t="str">
        <f>IF(ISBLANK('1C Summary'!P41),"",'1C Summary'!P41)</f>
        <v/>
      </c>
      <c r="Q75" s="95" t="str">
        <f>IF(ISBLANK('1C Summary'!Q41),"",'1C Summary'!Q41)</f>
        <v/>
      </c>
      <c r="R75" s="95" t="str">
        <f>IF(ISBLANK('1C Summary'!R41),"",'1C Summary'!R41)</f>
        <v/>
      </c>
      <c r="S75" s="95" t="str">
        <f>IF(ISBLANK('1C Summary'!S41),"",'1C Summary'!S41)</f>
        <v/>
      </c>
      <c r="T75" s="95" t="str">
        <f>IF(ISBLANK('1C Summary'!T41),"",'1C Summary'!T41)</f>
        <v/>
      </c>
      <c r="U75" s="95"/>
      <c r="V75" s="95"/>
      <c r="W75" s="95"/>
      <c r="Y75" s="96"/>
    </row>
    <row r="76" spans="1:25" s="93" customFormat="1" x14ac:dyDescent="0.25">
      <c r="A76" s="93" t="s">
        <v>937</v>
      </c>
      <c r="B76" s="93" t="s">
        <v>960</v>
      </c>
      <c r="C76" s="93" t="s">
        <v>807</v>
      </c>
      <c r="D76" s="93" t="s">
        <v>593</v>
      </c>
      <c r="E76" s="93" t="s">
        <v>940</v>
      </c>
      <c r="F76" s="95" t="str">
        <f>IF(ISBLANK('1C Summary'!F44),"",'1C Summary'!F44)</f>
        <v/>
      </c>
      <c r="G76" s="95" t="str">
        <f>IF(ISBLANK('1C Summary'!G44),"",'1C Summary'!G44)</f>
        <v/>
      </c>
      <c r="H76" s="95" t="str">
        <f>IF(ISBLANK('1C Summary'!H44),"",'1C Summary'!H44)</f>
        <v/>
      </c>
      <c r="I76" s="95" t="str">
        <f>IF(ISBLANK('1C Summary'!I44),"",'1C Summary'!I44)</f>
        <v/>
      </c>
      <c r="J76" s="95" t="str">
        <f>IF(ISBLANK('1C Summary'!J44),"",'1C Summary'!J44)</f>
        <v/>
      </c>
      <c r="K76" s="95" t="str">
        <f>IF(ISBLANK('1C Summary'!K44),"",'1C Summary'!K44)</f>
        <v/>
      </c>
      <c r="L76" s="95" t="str">
        <f>IF(ISBLANK('1C Summary'!L44),"",'1C Summary'!L44)</f>
        <v/>
      </c>
      <c r="M76" s="95" t="str">
        <f>IF(ISBLANK('1C Summary'!M44),"",'1C Summary'!M44)</f>
        <v/>
      </c>
      <c r="N76" s="95" t="str">
        <f>IF(ISBLANK('1C Summary'!N44),"",'1C Summary'!N44)</f>
        <v/>
      </c>
      <c r="O76" s="95" t="str">
        <f>IF(ISBLANK('1C Summary'!O44),"",'1C Summary'!O44)</f>
        <v/>
      </c>
      <c r="P76" s="95" t="str">
        <f>IF(ISBLANK('1C Summary'!P44),"",'1C Summary'!P44)</f>
        <v/>
      </c>
      <c r="Q76" s="95" t="str">
        <f>IF(ISBLANK('1C Summary'!Q44),"",'1C Summary'!Q44)</f>
        <v/>
      </c>
      <c r="R76" s="95" t="str">
        <f>IF(ISBLANK('1C Summary'!R44),"",'1C Summary'!R44)</f>
        <v/>
      </c>
      <c r="S76" s="95" t="str">
        <f>IF(ISBLANK('1C Summary'!S44),"",'1C Summary'!S44)</f>
        <v/>
      </c>
      <c r="T76" s="95" t="str">
        <f>IF(ISBLANK('1C Summary'!T44),"",'1C Summary'!T44)</f>
        <v/>
      </c>
      <c r="U76" s="95"/>
      <c r="V76" s="95"/>
      <c r="W76" s="95"/>
      <c r="Y76" s="96"/>
    </row>
    <row r="77" spans="1:25" x14ac:dyDescent="0.25">
      <c r="A77" s="221"/>
      <c r="B77" s="221"/>
      <c r="C77" s="221"/>
      <c r="D77" s="221"/>
      <c r="E77" s="221"/>
      <c r="F77" s="20"/>
      <c r="G77" s="20"/>
      <c r="H77" s="20"/>
      <c r="I77" s="20"/>
      <c r="J77" s="20"/>
      <c r="K77" s="20"/>
      <c r="L77" s="20"/>
      <c r="M77" s="20"/>
      <c r="N77" s="20"/>
      <c r="O77" s="20"/>
      <c r="P77" s="20"/>
      <c r="Q77" s="20"/>
      <c r="R77" s="20"/>
      <c r="S77" s="20"/>
      <c r="T77" s="20"/>
      <c r="U77" s="20"/>
      <c r="V77" s="20"/>
      <c r="W77" s="20"/>
      <c r="X77" s="221"/>
      <c r="Y77" s="96"/>
    </row>
    <row r="78" spans="1:25" s="3" customFormat="1" ht="21" x14ac:dyDescent="0.35">
      <c r="A78" s="3" t="s">
        <v>331</v>
      </c>
    </row>
    <row r="79" spans="1:25" s="19" customFormat="1" ht="15.75" x14ac:dyDescent="0.25">
      <c r="A79" s="47" t="s">
        <v>975</v>
      </c>
    </row>
    <row r="80" spans="1:25" s="4" customFormat="1" x14ac:dyDescent="0.25">
      <c r="A80" s="7" t="s">
        <v>931</v>
      </c>
      <c r="B80" s="7" t="s">
        <v>932</v>
      </c>
      <c r="C80" s="7" t="s">
        <v>933</v>
      </c>
      <c r="D80" s="7" t="s">
        <v>934</v>
      </c>
      <c r="E80" s="7" t="s">
        <v>935</v>
      </c>
      <c r="F80" s="7">
        <v>2000</v>
      </c>
      <c r="G80" s="7">
        <v>2001</v>
      </c>
      <c r="H80" s="7">
        <v>2002</v>
      </c>
      <c r="I80" s="7">
        <v>2003</v>
      </c>
      <c r="J80" s="7">
        <v>2004</v>
      </c>
      <c r="K80" s="7">
        <v>2005</v>
      </c>
      <c r="L80" s="7">
        <v>2006</v>
      </c>
      <c r="M80" s="7">
        <v>2007</v>
      </c>
      <c r="N80" s="7">
        <v>2008</v>
      </c>
      <c r="O80" s="7">
        <v>2009</v>
      </c>
      <c r="P80" s="7">
        <v>2010</v>
      </c>
      <c r="Q80" s="7">
        <v>2011</v>
      </c>
      <c r="R80" s="7">
        <v>2012</v>
      </c>
      <c r="S80" s="7">
        <v>2013</v>
      </c>
      <c r="T80" s="7">
        <v>2014</v>
      </c>
      <c r="U80" s="7"/>
      <c r="V80" s="7"/>
      <c r="W80" s="7"/>
    </row>
    <row r="81" spans="1:23" x14ac:dyDescent="0.25">
      <c r="A81" s="7" t="s">
        <v>937</v>
      </c>
      <c r="B81" s="108">
        <v>1</v>
      </c>
      <c r="C81" s="7" t="s">
        <v>938</v>
      </c>
      <c r="D81" s="7" t="s">
        <v>939</v>
      </c>
      <c r="E81" s="7" t="s">
        <v>940</v>
      </c>
      <c r="F81" s="54">
        <v>343790.02690806816</v>
      </c>
      <c r="G81" s="54">
        <v>342382.31775908527</v>
      </c>
      <c r="H81" s="54">
        <v>353157.51261117466</v>
      </c>
      <c r="I81" s="54">
        <v>376389.46498862031</v>
      </c>
      <c r="J81" s="54">
        <v>392714.70007804007</v>
      </c>
      <c r="K81" s="54">
        <v>387458.6345188712</v>
      </c>
      <c r="L81" s="54">
        <v>393755.29452490533</v>
      </c>
      <c r="M81" s="54">
        <v>422639.65010177449</v>
      </c>
      <c r="N81" s="54">
        <v>415228.26952254993</v>
      </c>
      <c r="O81" s="54">
        <v>423148.09368864394</v>
      </c>
      <c r="P81" s="54">
        <v>436922.18303976266</v>
      </c>
      <c r="Q81" s="54">
        <v>416243.68677039701</v>
      </c>
      <c r="R81" s="54">
        <v>429712.48601414275</v>
      </c>
      <c r="S81" s="25">
        <v>445188.94689318119</v>
      </c>
      <c r="T81" s="25">
        <v>436458.03156877239</v>
      </c>
      <c r="U81" s="25">
        <v>429907.45369724126</v>
      </c>
      <c r="V81" s="25">
        <v>438026.79727834015</v>
      </c>
      <c r="W81" s="25">
        <v>436830.27785864496</v>
      </c>
    </row>
    <row r="82" spans="1:23" x14ac:dyDescent="0.25">
      <c r="A82" s="7" t="s">
        <v>937</v>
      </c>
      <c r="B82" s="108" t="s">
        <v>859</v>
      </c>
      <c r="C82" s="7" t="s">
        <v>753</v>
      </c>
      <c r="D82" s="7" t="s">
        <v>939</v>
      </c>
      <c r="E82" s="7" t="s">
        <v>940</v>
      </c>
      <c r="F82" s="54">
        <v>310823.44376901136</v>
      </c>
      <c r="G82" s="54">
        <v>309198.68666505144</v>
      </c>
      <c r="H82" s="54">
        <v>319310.85714363708</v>
      </c>
      <c r="I82" s="54">
        <v>343401.41308432684</v>
      </c>
      <c r="J82" s="54">
        <v>358012.31458513916</v>
      </c>
      <c r="K82" s="54">
        <v>356658.49088422558</v>
      </c>
      <c r="L82" s="54">
        <v>363123.30462644587</v>
      </c>
      <c r="M82" s="54">
        <v>391538.34001166193</v>
      </c>
      <c r="N82" s="54">
        <v>385133.18871529994</v>
      </c>
      <c r="O82" s="54">
        <v>392659.11165274656</v>
      </c>
      <c r="P82" s="54">
        <v>406889.14220723702</v>
      </c>
      <c r="Q82" s="54">
        <v>387311.82128631999</v>
      </c>
      <c r="R82" s="54">
        <v>399874.72902546299</v>
      </c>
      <c r="S82" s="25">
        <v>411395.75943353341</v>
      </c>
      <c r="T82" s="25">
        <v>407000.54631346016</v>
      </c>
      <c r="U82" s="25">
        <v>400948.32178794313</v>
      </c>
      <c r="V82" s="25">
        <v>408876.49624997762</v>
      </c>
      <c r="W82" s="25">
        <v>406771.10165745998</v>
      </c>
    </row>
    <row r="83" spans="1:23" s="93" customFormat="1" x14ac:dyDescent="0.25">
      <c r="A83" s="101" t="s">
        <v>937</v>
      </c>
      <c r="B83" s="101" t="s">
        <v>941</v>
      </c>
      <c r="C83" s="101" t="s">
        <v>942</v>
      </c>
      <c r="D83" s="101" t="s">
        <v>939</v>
      </c>
      <c r="E83" s="101" t="s">
        <v>940</v>
      </c>
      <c r="F83" s="100">
        <v>220586.95898584899</v>
      </c>
      <c r="G83" s="100">
        <v>215884.11728493692</v>
      </c>
      <c r="H83" s="100">
        <v>221177.17374991599</v>
      </c>
      <c r="I83" s="100">
        <v>238889.83356321434</v>
      </c>
      <c r="J83" s="100">
        <v>246680.02016263636</v>
      </c>
      <c r="K83" s="100">
        <v>242786.00691027529</v>
      </c>
      <c r="L83" s="100">
        <v>244833.98951739425</v>
      </c>
      <c r="M83" s="100">
        <v>268012.26351365447</v>
      </c>
      <c r="N83" s="100">
        <v>257213.4331029905</v>
      </c>
      <c r="O83" s="100">
        <v>263672.18436305359</v>
      </c>
      <c r="P83" s="100">
        <v>269930.7422605938</v>
      </c>
      <c r="Q83" s="100">
        <v>267890.19813734054</v>
      </c>
      <c r="R83" s="100">
        <v>279356.38298454363</v>
      </c>
      <c r="S83" s="100">
        <v>273022.35618126573</v>
      </c>
      <c r="T83" s="100">
        <v>267531.87732945249</v>
      </c>
      <c r="U83" s="100">
        <v>259981.19402993054</v>
      </c>
      <c r="V83" s="100">
        <v>263428.43764312763</v>
      </c>
      <c r="W83" s="100">
        <v>258001.31330641001</v>
      </c>
    </row>
    <row r="84" spans="1:23" s="93" customFormat="1" x14ac:dyDescent="0.25">
      <c r="A84" s="101" t="s">
        <v>937</v>
      </c>
      <c r="B84" s="101" t="s">
        <v>943</v>
      </c>
      <c r="C84" s="101" t="s">
        <v>944</v>
      </c>
      <c r="D84" s="101" t="s">
        <v>939</v>
      </c>
      <c r="E84" s="101" t="s">
        <v>940</v>
      </c>
      <c r="F84" s="100">
        <v>32658.283083353857</v>
      </c>
      <c r="G84" s="100">
        <v>32186.298948681917</v>
      </c>
      <c r="H84" s="100">
        <v>33395.368536852664</v>
      </c>
      <c r="I84" s="100">
        <v>35905.076635797945</v>
      </c>
      <c r="J84" s="100">
        <v>37884.312814810808</v>
      </c>
      <c r="K84" s="100">
        <v>37154.910485666864</v>
      </c>
      <c r="L84" s="100">
        <v>38078.342826536071</v>
      </c>
      <c r="M84" s="100">
        <v>39469.342110748723</v>
      </c>
      <c r="N84" s="100">
        <v>42284.599768044223</v>
      </c>
      <c r="O84" s="100">
        <v>40135.490951971071</v>
      </c>
      <c r="P84" s="100">
        <v>41124.460727425416</v>
      </c>
      <c r="Q84" s="100">
        <v>28417.210021410519</v>
      </c>
      <c r="R84" s="100">
        <v>29217.017662341645</v>
      </c>
      <c r="S84" s="100">
        <v>38429.559482567201</v>
      </c>
      <c r="T84" s="100">
        <v>37011.238484596994</v>
      </c>
      <c r="U84" s="100">
        <v>36870.316366626801</v>
      </c>
      <c r="V84" s="100">
        <v>37309.464957000011</v>
      </c>
      <c r="W84" s="100">
        <v>37432.487830000005</v>
      </c>
    </row>
    <row r="85" spans="1:23" s="93" customFormat="1" x14ac:dyDescent="0.25">
      <c r="A85" s="101" t="s">
        <v>937</v>
      </c>
      <c r="B85" s="101" t="s">
        <v>945</v>
      </c>
      <c r="C85" s="101" t="s">
        <v>767</v>
      </c>
      <c r="D85" s="101" t="s">
        <v>939</v>
      </c>
      <c r="E85" s="101" t="s">
        <v>940</v>
      </c>
      <c r="F85" s="100">
        <v>37543.289345347301</v>
      </c>
      <c r="G85" s="100">
        <v>37606.234863991005</v>
      </c>
      <c r="H85" s="100">
        <v>38095.001011385</v>
      </c>
      <c r="I85" s="100">
        <v>39626.544780032396</v>
      </c>
      <c r="J85" s="100">
        <v>41366.812393479289</v>
      </c>
      <c r="K85" s="100">
        <v>42734.182900636624</v>
      </c>
      <c r="L85" s="100">
        <v>43581.761360490447</v>
      </c>
      <c r="M85" s="100">
        <v>46277.299489983183</v>
      </c>
      <c r="N85" s="100">
        <v>45855.610446077881</v>
      </c>
      <c r="O85" s="100">
        <v>46258.322235050407</v>
      </c>
      <c r="P85" s="100">
        <v>49422.252621551685</v>
      </c>
      <c r="Q85" s="100">
        <v>50178.156451916548</v>
      </c>
      <c r="R85" s="100">
        <v>49472.435867125198</v>
      </c>
      <c r="S85" s="100">
        <v>51739.819337003224</v>
      </c>
      <c r="T85" s="100">
        <v>52991.056381031216</v>
      </c>
      <c r="U85" s="100">
        <v>54125.978246685067</v>
      </c>
      <c r="V85" s="100">
        <v>55179.594675849999</v>
      </c>
      <c r="W85" s="100">
        <v>56326.560287050001</v>
      </c>
    </row>
    <row r="86" spans="1:23" s="93" customFormat="1" x14ac:dyDescent="0.25">
      <c r="A86" s="101" t="s">
        <v>937</v>
      </c>
      <c r="B86" s="101" t="s">
        <v>946</v>
      </c>
      <c r="C86" s="101" t="s">
        <v>947</v>
      </c>
      <c r="D86" s="101" t="s">
        <v>939</v>
      </c>
      <c r="E86" s="101" t="s">
        <v>940</v>
      </c>
      <c r="F86" s="100">
        <v>19045.8052546912</v>
      </c>
      <c r="G86" s="100">
        <v>22538.256616561637</v>
      </c>
      <c r="H86" s="100">
        <v>25660.010609763376</v>
      </c>
      <c r="I86" s="100">
        <v>27965.067104742149</v>
      </c>
      <c r="J86" s="100">
        <v>31036.064737092714</v>
      </c>
      <c r="K86" s="100">
        <v>32921.11863536678</v>
      </c>
      <c r="L86" s="100">
        <v>35556.092803195068</v>
      </c>
      <c r="M86" s="100">
        <v>36679.772011615481</v>
      </c>
      <c r="N86" s="100">
        <v>38726.407316077348</v>
      </c>
      <c r="O86" s="100">
        <v>41516.761259851497</v>
      </c>
      <c r="P86" s="100">
        <v>45272.71799319108</v>
      </c>
      <c r="Q86" s="100">
        <v>39688.060583836414</v>
      </c>
      <c r="R86" s="100">
        <v>40714.387034604493</v>
      </c>
      <c r="S86" s="100">
        <v>47052.857730577387</v>
      </c>
      <c r="T86" s="100">
        <v>48302.102993679524</v>
      </c>
      <c r="U86" s="100">
        <v>48793.457597420675</v>
      </c>
      <c r="V86" s="100">
        <v>51768.528741000002</v>
      </c>
      <c r="W86" s="100">
        <v>53807.125239999994</v>
      </c>
    </row>
    <row r="87" spans="1:23" s="93" customFormat="1" x14ac:dyDescent="0.25">
      <c r="A87" s="101" t="s">
        <v>937</v>
      </c>
      <c r="B87" s="101" t="s">
        <v>948</v>
      </c>
      <c r="C87" s="101" t="s">
        <v>949</v>
      </c>
      <c r="D87" s="101" t="s">
        <v>939</v>
      </c>
      <c r="E87" s="101" t="s">
        <v>940</v>
      </c>
      <c r="F87" s="100">
        <v>989.10709976999999</v>
      </c>
      <c r="G87" s="100">
        <v>983.77895088000002</v>
      </c>
      <c r="H87" s="100">
        <v>983.30323571999998</v>
      </c>
      <c r="I87" s="100">
        <v>1014.8910005399999</v>
      </c>
      <c r="J87" s="100">
        <v>1045.10447712</v>
      </c>
      <c r="K87" s="100">
        <v>1062.2719522800003</v>
      </c>
      <c r="L87" s="100">
        <v>1073.11811883</v>
      </c>
      <c r="M87" s="100">
        <v>1099.66288566</v>
      </c>
      <c r="N87" s="100">
        <v>1053.1380821099999</v>
      </c>
      <c r="O87" s="100">
        <v>1076.35284282</v>
      </c>
      <c r="P87" s="100">
        <v>1138.9686044749767</v>
      </c>
      <c r="Q87" s="100">
        <v>1138.196091816</v>
      </c>
      <c r="R87" s="100">
        <v>1114.5054768480002</v>
      </c>
      <c r="S87" s="100">
        <v>1151.1667021199999</v>
      </c>
      <c r="T87" s="100">
        <v>1164.2711247</v>
      </c>
      <c r="U87" s="100">
        <v>1177.3755472800001</v>
      </c>
      <c r="V87" s="100">
        <v>1190.470233</v>
      </c>
      <c r="W87" s="100">
        <v>1203.614994</v>
      </c>
    </row>
    <row r="88" spans="1:23" s="4" customFormat="1" x14ac:dyDescent="0.25">
      <c r="A88" s="7" t="s">
        <v>937</v>
      </c>
      <c r="B88" s="7" t="s">
        <v>860</v>
      </c>
      <c r="C88" s="7" t="s">
        <v>785</v>
      </c>
      <c r="D88" s="7" t="s">
        <v>939</v>
      </c>
      <c r="E88" s="7" t="s">
        <v>940</v>
      </c>
      <c r="F88" s="54">
        <v>32966.583139056842</v>
      </c>
      <c r="G88" s="54">
        <v>33183.631094033764</v>
      </c>
      <c r="H88" s="54">
        <v>33846.655467537596</v>
      </c>
      <c r="I88" s="54">
        <v>32988.051904293498</v>
      </c>
      <c r="J88" s="54">
        <v>34702.385492900881</v>
      </c>
      <c r="K88" s="54">
        <v>30800.14363464561</v>
      </c>
      <c r="L88" s="54">
        <v>30631.989898459487</v>
      </c>
      <c r="M88" s="54">
        <v>31101.310090112554</v>
      </c>
      <c r="N88" s="54">
        <v>30095.080807249957</v>
      </c>
      <c r="O88" s="54">
        <v>30488.982035897388</v>
      </c>
      <c r="P88" s="54">
        <v>30033.040832525614</v>
      </c>
      <c r="Q88" s="54">
        <v>28931.86548407696</v>
      </c>
      <c r="R88" s="54">
        <v>29837.756988679706</v>
      </c>
      <c r="S88" s="54">
        <v>33793.187459647736</v>
      </c>
      <c r="T88" s="54">
        <v>29457.485255312211</v>
      </c>
      <c r="U88" s="54">
        <v>28959.131909298154</v>
      </c>
      <c r="V88" s="54">
        <v>29150.301028362548</v>
      </c>
      <c r="W88" s="54">
        <v>30059.176201185001</v>
      </c>
    </row>
    <row r="89" spans="1:23" s="93" customFormat="1" x14ac:dyDescent="0.25">
      <c r="A89" s="101" t="s">
        <v>937</v>
      </c>
      <c r="B89" s="101" t="s">
        <v>950</v>
      </c>
      <c r="C89" s="101" t="s">
        <v>951</v>
      </c>
      <c r="D89" s="101" t="s">
        <v>939</v>
      </c>
      <c r="E89" s="101" t="s">
        <v>940</v>
      </c>
      <c r="F89" s="100">
        <v>1830.4714262424955</v>
      </c>
      <c r="G89" s="100">
        <v>1818.9794508712546</v>
      </c>
      <c r="H89" s="100">
        <v>1792.7308303992036</v>
      </c>
      <c r="I89" s="100">
        <v>1935.9944909137209</v>
      </c>
      <c r="J89" s="100">
        <v>1980.7532509402474</v>
      </c>
      <c r="K89" s="100">
        <v>1993.9113860468767</v>
      </c>
      <c r="L89" s="100">
        <v>1992.6432545349915</v>
      </c>
      <c r="M89" s="100">
        <v>2015.7080154652074</v>
      </c>
      <c r="N89" s="100">
        <v>2052.7151585440438</v>
      </c>
      <c r="O89" s="100">
        <v>2038.9495268080559</v>
      </c>
      <c r="P89" s="100">
        <v>2071.5047439436062</v>
      </c>
      <c r="Q89" s="100">
        <v>1535.6157390000001</v>
      </c>
      <c r="R89" s="100">
        <v>1608.7402980000002</v>
      </c>
      <c r="S89" s="100">
        <v>1629.9599616950002</v>
      </c>
      <c r="T89" s="100">
        <v>1663.6920499300002</v>
      </c>
      <c r="U89" s="100">
        <v>1607.68405437</v>
      </c>
      <c r="V89" s="100">
        <v>1594.95496447</v>
      </c>
      <c r="W89" s="100">
        <v>1608.2121761850003</v>
      </c>
    </row>
    <row r="90" spans="1:23" s="93" customFormat="1" x14ac:dyDescent="0.25">
      <c r="A90" s="101" t="s">
        <v>937</v>
      </c>
      <c r="B90" s="101" t="s">
        <v>952</v>
      </c>
      <c r="C90" s="101" t="s">
        <v>953</v>
      </c>
      <c r="D90" s="101" t="s">
        <v>939</v>
      </c>
      <c r="E90" s="101" t="s">
        <v>940</v>
      </c>
      <c r="F90" s="100">
        <v>752.03721950757301</v>
      </c>
      <c r="G90" s="100">
        <v>752.90007858079252</v>
      </c>
      <c r="H90" s="100">
        <v>955.12790573957705</v>
      </c>
      <c r="I90" s="100">
        <v>1457.9908444600517</v>
      </c>
      <c r="J90" s="100">
        <v>1378.9071043308404</v>
      </c>
      <c r="K90" s="100">
        <v>1160.1409780868726</v>
      </c>
      <c r="L90" s="100">
        <v>1133.2357036598273</v>
      </c>
      <c r="M90" s="100">
        <v>1132.6890955939482</v>
      </c>
      <c r="N90" s="100">
        <v>1138.1657687257532</v>
      </c>
      <c r="O90" s="100">
        <v>1243.3813478964332</v>
      </c>
      <c r="P90" s="100">
        <v>964.24718415822065</v>
      </c>
      <c r="Q90" s="100">
        <v>785.76407572578159</v>
      </c>
      <c r="R90" s="100">
        <v>641.8246655595708</v>
      </c>
      <c r="S90" s="100">
        <v>641.82500000000005</v>
      </c>
      <c r="T90" s="100">
        <v>641.82500000000005</v>
      </c>
      <c r="U90" s="100">
        <v>641.82500000000005</v>
      </c>
      <c r="V90" s="100">
        <v>641.82500000000005</v>
      </c>
      <c r="W90" s="100">
        <v>641.82500000000005</v>
      </c>
    </row>
    <row r="91" spans="1:23" s="93" customFormat="1" x14ac:dyDescent="0.25">
      <c r="A91" s="101" t="s">
        <v>937</v>
      </c>
      <c r="B91" s="101" t="s">
        <v>954</v>
      </c>
      <c r="C91" s="101" t="s">
        <v>955</v>
      </c>
      <c r="D91" s="101" t="s">
        <v>939</v>
      </c>
      <c r="E91" s="101" t="s">
        <v>940</v>
      </c>
      <c r="F91" s="100">
        <v>30384.074493306769</v>
      </c>
      <c r="G91" s="100">
        <v>30611.751564581715</v>
      </c>
      <c r="H91" s="100">
        <v>31098.796731398812</v>
      </c>
      <c r="I91" s="100">
        <v>29594.066568919719</v>
      </c>
      <c r="J91" s="100">
        <v>31342.725137629797</v>
      </c>
      <c r="K91" s="100">
        <v>27646.091270511861</v>
      </c>
      <c r="L91" s="100">
        <v>27506.110940264669</v>
      </c>
      <c r="M91" s="100">
        <v>27952.912979053399</v>
      </c>
      <c r="N91" s="100">
        <v>26904.199879980159</v>
      </c>
      <c r="O91" s="100">
        <v>27206.651161192902</v>
      </c>
      <c r="P91" s="100">
        <v>26997.288904423785</v>
      </c>
      <c r="Q91" s="100">
        <v>26610.485669351179</v>
      </c>
      <c r="R91" s="100">
        <v>27587.192025120134</v>
      </c>
      <c r="S91" s="100">
        <v>31521.402497952735</v>
      </c>
      <c r="T91" s="100">
        <v>27151.968205382207</v>
      </c>
      <c r="U91" s="100">
        <v>26709.622854928151</v>
      </c>
      <c r="V91" s="100">
        <v>26913.521063892545</v>
      </c>
      <c r="W91" s="100">
        <v>27809.139025</v>
      </c>
    </row>
    <row r="92" spans="1:23" s="4" customFormat="1" x14ac:dyDescent="0.25">
      <c r="A92" s="7" t="s">
        <v>937</v>
      </c>
      <c r="B92" s="7" t="s">
        <v>861</v>
      </c>
      <c r="C92" s="7" t="s">
        <v>799</v>
      </c>
      <c r="D92" s="7" t="s">
        <v>939</v>
      </c>
      <c r="E92" s="7" t="s">
        <v>940</v>
      </c>
      <c r="F92" s="54">
        <v>0</v>
      </c>
      <c r="G92" s="54">
        <v>0</v>
      </c>
      <c r="H92" s="54">
        <v>0</v>
      </c>
      <c r="I92" s="54">
        <v>0</v>
      </c>
      <c r="J92" s="54">
        <v>0</v>
      </c>
      <c r="K92" s="54">
        <v>0</v>
      </c>
      <c r="L92" s="54">
        <v>0</v>
      </c>
      <c r="M92" s="54">
        <v>0</v>
      </c>
      <c r="N92" s="54">
        <v>0</v>
      </c>
      <c r="O92" s="54">
        <v>0</v>
      </c>
      <c r="P92" s="54">
        <v>0</v>
      </c>
      <c r="Q92" s="54">
        <v>0</v>
      </c>
      <c r="R92" s="54">
        <v>0</v>
      </c>
      <c r="S92" s="54">
        <v>0</v>
      </c>
      <c r="T92" s="54">
        <v>0</v>
      </c>
      <c r="U92" s="54">
        <v>0</v>
      </c>
      <c r="V92" s="54">
        <v>0</v>
      </c>
      <c r="W92" s="54">
        <v>0</v>
      </c>
    </row>
    <row r="93" spans="1:23" s="93" customFormat="1" x14ac:dyDescent="0.25">
      <c r="A93" s="101" t="s">
        <v>937</v>
      </c>
      <c r="B93" s="101" t="s">
        <v>956</v>
      </c>
      <c r="C93" s="101" t="s">
        <v>957</v>
      </c>
      <c r="D93" s="101" t="s">
        <v>939</v>
      </c>
      <c r="E93" s="101" t="s">
        <v>940</v>
      </c>
      <c r="F93" s="100"/>
      <c r="G93" s="100"/>
      <c r="H93" s="100"/>
      <c r="I93" s="100"/>
      <c r="J93" s="100"/>
      <c r="K93" s="100"/>
      <c r="L93" s="100"/>
      <c r="M93" s="100"/>
      <c r="N93" s="100"/>
      <c r="O93" s="100"/>
      <c r="P93" s="100"/>
      <c r="Q93" s="100"/>
      <c r="R93" s="100"/>
      <c r="S93" s="100"/>
      <c r="T93" s="100"/>
      <c r="U93" s="100"/>
      <c r="V93" s="100"/>
      <c r="W93" s="100"/>
    </row>
    <row r="94" spans="1:23" s="93" customFormat="1" x14ac:dyDescent="0.25">
      <c r="A94" s="101" t="s">
        <v>937</v>
      </c>
      <c r="B94" s="101" t="s">
        <v>958</v>
      </c>
      <c r="C94" s="101" t="s">
        <v>959</v>
      </c>
      <c r="D94" s="101" t="s">
        <v>939</v>
      </c>
      <c r="E94" s="101" t="s">
        <v>940</v>
      </c>
      <c r="F94" s="100"/>
      <c r="G94" s="100"/>
      <c r="H94" s="100"/>
      <c r="I94" s="100"/>
      <c r="J94" s="100"/>
      <c r="K94" s="100"/>
      <c r="L94" s="100"/>
      <c r="M94" s="100"/>
      <c r="N94" s="100"/>
      <c r="O94" s="100"/>
      <c r="P94" s="100"/>
      <c r="Q94" s="100"/>
      <c r="R94" s="100"/>
      <c r="S94" s="100"/>
      <c r="T94" s="100"/>
      <c r="U94" s="100"/>
      <c r="V94" s="100"/>
      <c r="W94" s="100"/>
    </row>
    <row r="95" spans="1:23" s="93" customFormat="1" x14ac:dyDescent="0.25">
      <c r="A95" s="101" t="s">
        <v>937</v>
      </c>
      <c r="B95" s="101" t="s">
        <v>960</v>
      </c>
      <c r="C95" s="101" t="s">
        <v>807</v>
      </c>
      <c r="D95" s="101" t="s">
        <v>939</v>
      </c>
      <c r="E95" s="101" t="s">
        <v>940</v>
      </c>
      <c r="F95" s="100"/>
      <c r="G95" s="100"/>
      <c r="H95" s="100"/>
      <c r="I95" s="100"/>
      <c r="J95" s="100"/>
      <c r="K95" s="100"/>
      <c r="L95" s="100"/>
      <c r="M95" s="100"/>
      <c r="N95" s="100"/>
      <c r="O95" s="100"/>
      <c r="P95" s="100"/>
      <c r="Q95" s="100"/>
      <c r="R95" s="100"/>
      <c r="S95" s="100"/>
      <c r="T95" s="100"/>
      <c r="U95" s="100"/>
      <c r="V95" s="100"/>
      <c r="W95" s="100"/>
    </row>
    <row r="96" spans="1:23" s="20" customFormat="1" x14ac:dyDescent="0.25">
      <c r="A96" s="26"/>
      <c r="B96" s="26"/>
      <c r="C96" s="26"/>
      <c r="D96" s="26"/>
      <c r="E96" s="26"/>
      <c r="F96" s="26"/>
      <c r="G96" s="26"/>
      <c r="H96" s="26"/>
      <c r="I96" s="26"/>
      <c r="J96" s="26"/>
      <c r="K96" s="26"/>
      <c r="L96" s="26"/>
      <c r="M96" s="26"/>
      <c r="N96" s="26"/>
      <c r="O96" s="26"/>
      <c r="P96" s="26"/>
      <c r="Q96" s="26"/>
      <c r="R96" s="26"/>
      <c r="S96" s="26"/>
      <c r="T96" s="26"/>
      <c r="U96" s="26"/>
      <c r="V96" s="26"/>
      <c r="W96" s="26"/>
    </row>
    <row r="97" spans="1:23" s="20" customFormat="1" x14ac:dyDescent="0.25">
      <c r="A97" s="26"/>
      <c r="B97" s="26"/>
      <c r="C97" s="26" t="s">
        <v>961</v>
      </c>
      <c r="D97" s="26"/>
      <c r="E97" s="26"/>
      <c r="F97" s="26">
        <v>12207.278278614052</v>
      </c>
      <c r="G97" s="26">
        <v>11791.36301793305</v>
      </c>
      <c r="H97" s="26">
        <v>11665.577634191526</v>
      </c>
      <c r="I97" s="26">
        <v>11325.015056365666</v>
      </c>
      <c r="J97" s="26">
        <v>11191.488359981302</v>
      </c>
      <c r="K97" s="26">
        <v>11137.545048975824</v>
      </c>
      <c r="L97" s="26">
        <v>11187.357989785689</v>
      </c>
      <c r="M97" s="26">
        <v>11285.196254783592</v>
      </c>
      <c r="N97" s="26">
        <v>11732.64258122072</v>
      </c>
      <c r="O97" s="26">
        <v>11622.602963609574</v>
      </c>
      <c r="P97" s="26">
        <v>11823.072068318861</v>
      </c>
      <c r="Q97" s="26">
        <v>11848.546000822465</v>
      </c>
      <c r="R97" s="26">
        <v>11761.565847624075</v>
      </c>
      <c r="S97" s="26">
        <v>11597.015629310001</v>
      </c>
      <c r="T97" s="26">
        <v>11599.017463775002</v>
      </c>
      <c r="U97" s="26">
        <v>11601.01929824</v>
      </c>
      <c r="V97" s="26">
        <v>11602.990998124998</v>
      </c>
      <c r="W97" s="26">
        <v>11605.04592685</v>
      </c>
    </row>
    <row r="98" spans="1:23" x14ac:dyDescent="0.25">
      <c r="A98" s="8" t="s">
        <v>962</v>
      </c>
      <c r="B98" s="8" t="s">
        <v>963</v>
      </c>
      <c r="C98" s="8" t="s">
        <v>964</v>
      </c>
      <c r="D98" s="8" t="s">
        <v>588</v>
      </c>
      <c r="E98" s="8" t="s">
        <v>940</v>
      </c>
      <c r="F98" s="25">
        <v>2972.3694</v>
      </c>
      <c r="G98" s="25">
        <v>2708.42715</v>
      </c>
      <c r="H98" s="25">
        <v>2686.9485500000001</v>
      </c>
      <c r="I98" s="25">
        <v>2584.1387</v>
      </c>
      <c r="J98" s="25">
        <v>2316.2424999999998</v>
      </c>
      <c r="K98" s="25">
        <v>2266.8503000000001</v>
      </c>
      <c r="L98" s="25">
        <v>2509.6356999999998</v>
      </c>
      <c r="M98" s="25">
        <v>2556.8114</v>
      </c>
      <c r="N98" s="25">
        <v>2477.93975</v>
      </c>
      <c r="O98" s="25">
        <v>2422.6845499999999</v>
      </c>
      <c r="P98" s="25">
        <v>2563.6181999999999</v>
      </c>
      <c r="Q98" s="25">
        <v>2481.8247337337198</v>
      </c>
      <c r="R98" s="25">
        <v>2413.508276395939</v>
      </c>
      <c r="S98" s="25">
        <v>2348.8922600000001</v>
      </c>
      <c r="T98" s="25">
        <v>2322.2413499999998</v>
      </c>
      <c r="U98" s="25">
        <v>2295.5904399999999</v>
      </c>
      <c r="V98" s="25">
        <v>2268.9095000000002</v>
      </c>
      <c r="W98" s="25">
        <v>2242.3114999999998</v>
      </c>
    </row>
    <row r="99" spans="1:23" x14ac:dyDescent="0.25">
      <c r="A99" s="8"/>
      <c r="B99" s="8" t="s">
        <v>963</v>
      </c>
      <c r="C99" s="8" t="s">
        <v>964</v>
      </c>
      <c r="D99" s="8" t="s">
        <v>590</v>
      </c>
      <c r="E99" s="8" t="s">
        <v>940</v>
      </c>
      <c r="F99" s="25">
        <v>2.6190107999999999</v>
      </c>
      <c r="G99" s="25">
        <v>2.3864462999999998</v>
      </c>
      <c r="H99" s="25">
        <v>2.3675210999999998</v>
      </c>
      <c r="I99" s="25">
        <v>2.2769333999999999</v>
      </c>
      <c r="J99" s="25">
        <v>2.0408849999999998</v>
      </c>
      <c r="K99" s="25">
        <v>1.9973646</v>
      </c>
      <c r="L99" s="25">
        <v>2.2112874000000002</v>
      </c>
      <c r="M99" s="25">
        <v>2.2528547999999997</v>
      </c>
      <c r="N99" s="25">
        <v>2.1833595000000003</v>
      </c>
      <c r="O99" s="25">
        <v>2.1346730999999997</v>
      </c>
      <c r="P99" s="25">
        <v>2.2588524000000003</v>
      </c>
      <c r="Q99" s="25">
        <v>2.1867826325206203</v>
      </c>
      <c r="R99" s="25">
        <v>2.1265877120691488</v>
      </c>
      <c r="S99" s="25">
        <v>2.06965332</v>
      </c>
      <c r="T99" s="25">
        <v>2.0461707000000002</v>
      </c>
      <c r="U99" s="25">
        <v>2.02268808</v>
      </c>
      <c r="V99" s="25">
        <v>1.999179</v>
      </c>
      <c r="W99" s="25">
        <v>1.975743</v>
      </c>
    </row>
    <row r="100" spans="1:23" x14ac:dyDescent="0.25">
      <c r="A100" s="8"/>
      <c r="B100" s="8" t="s">
        <v>963</v>
      </c>
      <c r="C100" s="8" t="s">
        <v>964</v>
      </c>
      <c r="D100" s="8" t="s">
        <v>593</v>
      </c>
      <c r="E100" s="8" t="s">
        <v>940</v>
      </c>
      <c r="F100" s="25">
        <v>7.7323176</v>
      </c>
      <c r="G100" s="25">
        <v>7.0456985999999997</v>
      </c>
      <c r="H100" s="25">
        <v>6.9898241999999993</v>
      </c>
      <c r="I100" s="25">
        <v>6.7223748000000008</v>
      </c>
      <c r="J100" s="25">
        <v>6.0254699999999994</v>
      </c>
      <c r="K100" s="25">
        <v>5.8969811999999999</v>
      </c>
      <c r="L100" s="25">
        <v>6.5285627999999996</v>
      </c>
      <c r="M100" s="25">
        <v>6.6512855999999996</v>
      </c>
      <c r="N100" s="25">
        <v>6.446108999999999</v>
      </c>
      <c r="O100" s="25">
        <v>6.3023681999999992</v>
      </c>
      <c r="P100" s="25">
        <v>6.6689928000000007</v>
      </c>
      <c r="Q100" s="25">
        <v>6.4562153912513542</v>
      </c>
      <c r="R100" s="25">
        <v>6.2784970546803436</v>
      </c>
      <c r="S100" s="25">
        <v>6.1104050399999998</v>
      </c>
      <c r="T100" s="25">
        <v>6.0410753999999995</v>
      </c>
      <c r="U100" s="25">
        <v>5.9717457600000001</v>
      </c>
      <c r="V100" s="25">
        <v>5.9023379999999994</v>
      </c>
      <c r="W100" s="25">
        <v>5.8331460000000002</v>
      </c>
    </row>
    <row r="101" spans="1:23" s="221" customFormat="1" x14ac:dyDescent="0.25">
      <c r="A101" s="8" t="s">
        <v>962</v>
      </c>
      <c r="B101" s="8" t="s">
        <v>965</v>
      </c>
      <c r="C101" s="8" t="s">
        <v>966</v>
      </c>
      <c r="D101" s="8" t="s">
        <v>588</v>
      </c>
      <c r="E101" s="8" t="s">
        <v>940</v>
      </c>
      <c r="F101" s="25">
        <v>9123.8940072457208</v>
      </c>
      <c r="G101" s="25">
        <v>8975.4272093543004</v>
      </c>
      <c r="H101" s="25">
        <v>8872.980535499406</v>
      </c>
      <c r="I101" s="25">
        <v>8639.6512676192469</v>
      </c>
      <c r="J101" s="25">
        <v>8772.6375448887666</v>
      </c>
      <c r="K101" s="25">
        <v>8768.3339968103392</v>
      </c>
      <c r="L101" s="25">
        <v>8577.8353023913969</v>
      </c>
      <c r="M101" s="25">
        <v>8627.4694789761652</v>
      </c>
      <c r="N101" s="25">
        <v>9145.0459812163717</v>
      </c>
      <c r="O101" s="25">
        <v>9091.3893275817045</v>
      </c>
      <c r="P101" s="25">
        <v>9149.423542665063</v>
      </c>
      <c r="Q101" s="25">
        <v>9255.1347691601313</v>
      </c>
      <c r="R101" s="25">
        <v>9237.0250581742439</v>
      </c>
      <c r="S101" s="25">
        <v>9139.0237500000003</v>
      </c>
      <c r="T101" s="25">
        <v>9167.2776750000012</v>
      </c>
      <c r="U101" s="25">
        <v>9195.5316000000003</v>
      </c>
      <c r="V101" s="25">
        <v>9223.7855249999993</v>
      </c>
      <c r="W101" s="25">
        <v>9252.0394500000002</v>
      </c>
    </row>
    <row r="102" spans="1:23" s="221" customFormat="1" x14ac:dyDescent="0.25">
      <c r="A102" s="8"/>
      <c r="B102" s="8" t="s">
        <v>965</v>
      </c>
      <c r="C102" s="8" t="s">
        <v>966</v>
      </c>
      <c r="D102" s="8" t="s">
        <v>590</v>
      </c>
      <c r="E102" s="8" t="s">
        <v>940</v>
      </c>
      <c r="F102" s="25">
        <v>16.244930218534744</v>
      </c>
      <c r="G102" s="25">
        <v>16.080896789286331</v>
      </c>
      <c r="H102" s="25">
        <v>15.967727707657239</v>
      </c>
      <c r="I102" s="25">
        <v>15.709898916842327</v>
      </c>
      <c r="J102" s="25">
        <v>15.856945202245479</v>
      </c>
      <c r="K102" s="25">
        <v>15.852250101737743</v>
      </c>
      <c r="L102" s="25">
        <v>15.641760365801018</v>
      </c>
      <c r="M102" s="25">
        <v>15.696680645184182</v>
      </c>
      <c r="N102" s="25">
        <v>16.268800337133886</v>
      </c>
      <c r="O102" s="25">
        <v>16.209557067327147</v>
      </c>
      <c r="P102" s="25">
        <v>16.273761599787701</v>
      </c>
      <c r="Q102" s="25">
        <v>16.390661776440147</v>
      </c>
      <c r="R102" s="25">
        <v>16.370707232718903</v>
      </c>
      <c r="S102" s="25">
        <v>16.26245145</v>
      </c>
      <c r="T102" s="25">
        <v>16.293740925000002</v>
      </c>
      <c r="U102" s="25">
        <v>16.325030399999999</v>
      </c>
      <c r="V102" s="25">
        <v>16.356319875000001</v>
      </c>
      <c r="W102" s="25">
        <v>16.387609349999998</v>
      </c>
    </row>
    <row r="103" spans="1:23" s="221" customFormat="1" x14ac:dyDescent="0.25">
      <c r="A103" s="8"/>
      <c r="B103" s="8" t="s">
        <v>965</v>
      </c>
      <c r="C103" s="8" t="s">
        <v>966</v>
      </c>
      <c r="D103" s="8" t="s">
        <v>593</v>
      </c>
      <c r="E103" s="8" t="s">
        <v>940</v>
      </c>
      <c r="F103" s="25">
        <v>84.418612749798612</v>
      </c>
      <c r="G103" s="25">
        <v>81.995616889464898</v>
      </c>
      <c r="H103" s="25">
        <v>80.323475684464015</v>
      </c>
      <c r="I103" s="25">
        <v>76.515881629577194</v>
      </c>
      <c r="J103" s="25">
        <v>78.68501489029039</v>
      </c>
      <c r="K103" s="25">
        <v>78.614156263747631</v>
      </c>
      <c r="L103" s="25">
        <v>75.505376828491222</v>
      </c>
      <c r="M103" s="25">
        <v>76.314554762242693</v>
      </c>
      <c r="N103" s="25">
        <v>84.758581167214487</v>
      </c>
      <c r="O103" s="25">
        <v>83.882487660543603</v>
      </c>
      <c r="P103" s="25">
        <v>84.828718854008926</v>
      </c>
      <c r="Q103" s="25">
        <v>86.552838128402172</v>
      </c>
      <c r="R103" s="25">
        <v>86.256721054421888</v>
      </c>
      <c r="S103" s="25">
        <v>84.657109500000004</v>
      </c>
      <c r="T103" s="25">
        <v>85.117451750000001</v>
      </c>
      <c r="U103" s="25">
        <v>85.577793999999997</v>
      </c>
      <c r="V103" s="25">
        <v>86.038136250000008</v>
      </c>
      <c r="W103" s="25">
        <v>86.498478500000004</v>
      </c>
    </row>
    <row r="104" spans="1:23" s="221" customFormat="1" x14ac:dyDescent="0.25">
      <c r="A104" s="8" t="s">
        <v>962</v>
      </c>
      <c r="B104" s="8" t="s">
        <v>967</v>
      </c>
      <c r="C104" s="8" t="s">
        <v>968</v>
      </c>
      <c r="D104" s="8" t="s">
        <v>588</v>
      </c>
      <c r="E104" s="8" t="s">
        <v>940</v>
      </c>
      <c r="F104" s="25"/>
      <c r="G104" s="25"/>
      <c r="H104" s="25"/>
      <c r="I104" s="25"/>
      <c r="J104" s="25"/>
      <c r="K104" s="25"/>
      <c r="L104" s="25"/>
      <c r="M104" s="25"/>
      <c r="N104" s="25"/>
      <c r="O104" s="25"/>
      <c r="P104" s="25"/>
      <c r="Q104" s="25"/>
      <c r="R104" s="25"/>
      <c r="S104" s="25"/>
      <c r="T104" s="25"/>
      <c r="U104" s="25"/>
      <c r="V104" s="25"/>
      <c r="W104" s="25"/>
    </row>
    <row r="105" spans="1:23" x14ac:dyDescent="0.25">
      <c r="A105" s="8" t="s">
        <v>969</v>
      </c>
      <c r="B105" s="8" t="s">
        <v>970</v>
      </c>
      <c r="C105" s="8" t="s">
        <v>971</v>
      </c>
      <c r="D105" s="8" t="s">
        <v>588</v>
      </c>
      <c r="E105" s="8" t="s">
        <v>940</v>
      </c>
      <c r="F105" s="25"/>
      <c r="G105" s="25"/>
      <c r="H105" s="25"/>
      <c r="I105" s="25"/>
      <c r="J105" s="25"/>
      <c r="K105" s="25"/>
      <c r="L105" s="25"/>
      <c r="M105" s="25"/>
      <c r="N105" s="25"/>
      <c r="O105" s="25"/>
      <c r="P105" s="25"/>
      <c r="Q105" s="25"/>
      <c r="R105" s="25"/>
      <c r="S105" s="25"/>
      <c r="T105" s="25"/>
      <c r="U105" s="25"/>
      <c r="V105" s="25"/>
      <c r="W105" s="25"/>
    </row>
    <row r="107" spans="1:23" x14ac:dyDescent="0.25">
      <c r="A107" s="7" t="s">
        <v>937</v>
      </c>
      <c r="B107" s="108">
        <v>1</v>
      </c>
      <c r="C107" s="7" t="s">
        <v>972</v>
      </c>
      <c r="D107" s="7" t="s">
        <v>588</v>
      </c>
      <c r="E107" s="7" t="s">
        <v>940</v>
      </c>
      <c r="F107" s="54">
        <v>337032.71696757129</v>
      </c>
      <c r="G107" s="54">
        <v>335625.4893811894</v>
      </c>
      <c r="H107" s="54">
        <v>346304.09829691797</v>
      </c>
      <c r="I107" s="54">
        <v>369245.74013361905</v>
      </c>
      <c r="J107" s="54">
        <v>385346.86902555742</v>
      </c>
      <c r="K107" s="54">
        <v>380244.33576102764</v>
      </c>
      <c r="L107" s="54">
        <v>386903.08623216604</v>
      </c>
      <c r="M107" s="54">
        <v>415536.93562619603</v>
      </c>
      <c r="N107" s="54">
        <v>407870.6762020521</v>
      </c>
      <c r="O107" s="54">
        <v>415755.35812211776</v>
      </c>
      <c r="P107" s="54">
        <v>429404.51203250058</v>
      </c>
      <c r="Q107" s="54">
        <v>409372.88431711582</v>
      </c>
      <c r="R107" s="54">
        <v>422598.07594306016</v>
      </c>
      <c r="S107" s="25">
        <v>434479.12984531699</v>
      </c>
      <c r="T107" s="25">
        <v>429650.56523585966</v>
      </c>
      <c r="U107" s="25">
        <v>423181.56090774602</v>
      </c>
      <c r="V107" s="25">
        <v>431258.79689062969</v>
      </c>
      <c r="W107" s="25">
        <v>430039.59376468498</v>
      </c>
    </row>
    <row r="108" spans="1:23" x14ac:dyDescent="0.25">
      <c r="A108" s="7" t="s">
        <v>937</v>
      </c>
      <c r="B108" s="108" t="s">
        <v>859</v>
      </c>
      <c r="C108" s="7" t="s">
        <v>753</v>
      </c>
      <c r="D108" s="7" t="s">
        <v>588</v>
      </c>
      <c r="E108" s="7" t="s">
        <v>940</v>
      </c>
      <c r="F108" s="54">
        <v>308110.42817297118</v>
      </c>
      <c r="G108" s="54">
        <v>306478.13299358718</v>
      </c>
      <c r="H108" s="54">
        <v>316521.09276162402</v>
      </c>
      <c r="I108" s="54">
        <v>340453.8723955389</v>
      </c>
      <c r="J108" s="54">
        <v>354967.92154914176</v>
      </c>
      <c r="K108" s="54">
        <v>353593.42642991326</v>
      </c>
      <c r="L108" s="54">
        <v>360359.90600799606</v>
      </c>
      <c r="M108" s="54">
        <v>388602.52032696875</v>
      </c>
      <c r="N108" s="54">
        <v>382213.73746082408</v>
      </c>
      <c r="O108" s="54">
        <v>389679.1588565174</v>
      </c>
      <c r="P108" s="54">
        <v>403789.0348540991</v>
      </c>
      <c r="Q108" s="54">
        <v>384324.32895675249</v>
      </c>
      <c r="R108" s="54">
        <v>396799.01762129139</v>
      </c>
      <c r="S108" s="25">
        <v>408279.66333652084</v>
      </c>
      <c r="T108" s="25">
        <v>403879.17398555204</v>
      </c>
      <c r="U108" s="25">
        <v>397861.47572935891</v>
      </c>
      <c r="V108" s="25">
        <v>405736.76599026716</v>
      </c>
      <c r="W108" s="25">
        <v>403630.50949500001</v>
      </c>
    </row>
    <row r="109" spans="1:23" s="93" customFormat="1" x14ac:dyDescent="0.25">
      <c r="A109" s="101" t="s">
        <v>937</v>
      </c>
      <c r="B109" s="101" t="s">
        <v>941</v>
      </c>
      <c r="C109" s="101" t="s">
        <v>942</v>
      </c>
      <c r="D109" s="101" t="s">
        <v>588</v>
      </c>
      <c r="E109" s="101" t="s">
        <v>940</v>
      </c>
      <c r="F109" s="100">
        <v>219524.75081730218</v>
      </c>
      <c r="G109" s="100">
        <v>214845.39985879016</v>
      </c>
      <c r="H109" s="100">
        <v>220110.089316784</v>
      </c>
      <c r="I109" s="100">
        <v>237730.34046233291</v>
      </c>
      <c r="J109" s="100">
        <v>245486.58354010741</v>
      </c>
      <c r="K109" s="100">
        <v>241609.59912919326</v>
      </c>
      <c r="L109" s="100">
        <v>243646.70599798107</v>
      </c>
      <c r="M109" s="100">
        <v>266709.09625400661</v>
      </c>
      <c r="N109" s="100">
        <v>255965.85760072363</v>
      </c>
      <c r="O109" s="100">
        <v>262391.47648717253</v>
      </c>
      <c r="P109" s="100">
        <v>268617.22929994785</v>
      </c>
      <c r="Q109" s="100">
        <v>266586.30338526028</v>
      </c>
      <c r="R109" s="100">
        <v>277964.06107436132</v>
      </c>
      <c r="S109" s="100">
        <v>271667.94500023266</v>
      </c>
      <c r="T109" s="100">
        <v>266198.72562842193</v>
      </c>
      <c r="U109" s="100">
        <v>258696.23147703958</v>
      </c>
      <c r="V109" s="100">
        <v>262121.74671026712</v>
      </c>
      <c r="W109" s="100">
        <v>256724.48532500002</v>
      </c>
    </row>
    <row r="110" spans="1:23" s="93" customFormat="1" x14ac:dyDescent="0.25">
      <c r="A110" s="101" t="s">
        <v>937</v>
      </c>
      <c r="B110" s="101" t="s">
        <v>943</v>
      </c>
      <c r="C110" s="101" t="s">
        <v>944</v>
      </c>
      <c r="D110" s="101" t="s">
        <v>588</v>
      </c>
      <c r="E110" s="101" t="s">
        <v>940</v>
      </c>
      <c r="F110" s="100">
        <v>32505.424188270001</v>
      </c>
      <c r="G110" s="100">
        <v>32036.327715879997</v>
      </c>
      <c r="H110" s="100">
        <v>33239.889434409997</v>
      </c>
      <c r="I110" s="100">
        <v>35738.401213949997</v>
      </c>
      <c r="J110" s="100">
        <v>37708.165127845343</v>
      </c>
      <c r="K110" s="100">
        <v>36983.250960970006</v>
      </c>
      <c r="L110" s="100">
        <v>37902.850186589989</v>
      </c>
      <c r="M110" s="100">
        <v>39287.790950300005</v>
      </c>
      <c r="N110" s="100">
        <v>42089.51306587772</v>
      </c>
      <c r="O110" s="100">
        <v>39951.885072950361</v>
      </c>
      <c r="P110" s="100">
        <v>40936.983508587917</v>
      </c>
      <c r="Q110" s="100">
        <v>28289.698180192001</v>
      </c>
      <c r="R110" s="100">
        <v>29084.264397346004</v>
      </c>
      <c r="S110" s="100">
        <v>38254.640028540001</v>
      </c>
      <c r="T110" s="100">
        <v>36843.900086149995</v>
      </c>
      <c r="U110" s="100">
        <v>36704.141393760001</v>
      </c>
      <c r="V110" s="100">
        <v>37141.539000000004</v>
      </c>
      <c r="W110" s="100">
        <v>37264.399400000002</v>
      </c>
    </row>
    <row r="111" spans="1:23" s="93" customFormat="1" x14ac:dyDescent="0.25">
      <c r="A111" s="101" t="s">
        <v>937</v>
      </c>
      <c r="B111" s="101" t="s">
        <v>945</v>
      </c>
      <c r="C111" s="101" t="s">
        <v>767</v>
      </c>
      <c r="D111" s="101" t="s">
        <v>588</v>
      </c>
      <c r="E111" s="101" t="s">
        <v>940</v>
      </c>
      <c r="F111" s="100">
        <v>36728.320203280004</v>
      </c>
      <c r="G111" s="100">
        <v>36790.879223750002</v>
      </c>
      <c r="H111" s="100">
        <v>37273.307964300002</v>
      </c>
      <c r="I111" s="100">
        <v>38779.637298339992</v>
      </c>
      <c r="J111" s="100">
        <v>40487.34372112999</v>
      </c>
      <c r="K111" s="100">
        <v>41832.904217511998</v>
      </c>
      <c r="L111" s="100">
        <v>42665.854443494005</v>
      </c>
      <c r="M111" s="100">
        <v>45315.328649907999</v>
      </c>
      <c r="N111" s="100">
        <v>44918.180680787998</v>
      </c>
      <c r="O111" s="100">
        <v>45306.998016540005</v>
      </c>
      <c r="P111" s="100">
        <v>48416.129321762688</v>
      </c>
      <c r="Q111" s="100">
        <v>49156.463379220077</v>
      </c>
      <c r="R111" s="100">
        <v>48465.509542333253</v>
      </c>
      <c r="S111" s="100">
        <v>50695.294154755626</v>
      </c>
      <c r="T111" s="100">
        <v>51916.580696655794</v>
      </c>
      <c r="U111" s="100">
        <v>53034.117431523235</v>
      </c>
      <c r="V111" s="100">
        <v>54079.136879999998</v>
      </c>
      <c r="W111" s="100">
        <v>55207.461320000002</v>
      </c>
    </row>
    <row r="112" spans="1:23" s="93" customFormat="1" x14ac:dyDescent="0.25">
      <c r="A112" s="101" t="s">
        <v>937</v>
      </c>
      <c r="B112" s="101" t="s">
        <v>946</v>
      </c>
      <c r="C112" s="101" t="s">
        <v>947</v>
      </c>
      <c r="D112" s="101" t="s">
        <v>588</v>
      </c>
      <c r="E112" s="101" t="s">
        <v>940</v>
      </c>
      <c r="F112" s="100">
        <v>18366.367075119</v>
      </c>
      <c r="G112" s="100">
        <v>21825.269379166995</v>
      </c>
      <c r="H112" s="100">
        <v>24918.023242129995</v>
      </c>
      <c r="I112" s="100">
        <v>27194.235942915999</v>
      </c>
      <c r="J112" s="100">
        <v>30244.466376058997</v>
      </c>
      <c r="K112" s="100">
        <v>32109.203326237999</v>
      </c>
      <c r="L112" s="100">
        <v>35075.219248931004</v>
      </c>
      <c r="M112" s="100">
        <v>36194.578610754092</v>
      </c>
      <c r="N112" s="100">
        <v>38190.818486434713</v>
      </c>
      <c r="O112" s="100">
        <v>40956.300005854471</v>
      </c>
      <c r="P112" s="100">
        <v>44683.801865698864</v>
      </c>
      <c r="Q112" s="100">
        <v>39157.742900880199</v>
      </c>
      <c r="R112" s="100">
        <v>40174.667293650804</v>
      </c>
      <c r="S112" s="100">
        <v>46514.738868992608</v>
      </c>
      <c r="T112" s="100">
        <v>47759.864784324374</v>
      </c>
      <c r="U112" s="100">
        <v>48253.825131036094</v>
      </c>
      <c r="V112" s="100">
        <v>51208.135300000002</v>
      </c>
      <c r="W112" s="100">
        <v>53234.857649999998</v>
      </c>
    </row>
    <row r="113" spans="1:23" s="93" customFormat="1" x14ac:dyDescent="0.25">
      <c r="A113" s="101" t="s">
        <v>937</v>
      </c>
      <c r="B113" s="101" t="s">
        <v>948</v>
      </c>
      <c r="C113" s="101" t="s">
        <v>949</v>
      </c>
      <c r="D113" s="101" t="s">
        <v>588</v>
      </c>
      <c r="E113" s="101" t="s">
        <v>940</v>
      </c>
      <c r="F113" s="100">
        <v>985.56588899999997</v>
      </c>
      <c r="G113" s="100">
        <v>980.25681599999996</v>
      </c>
      <c r="H113" s="100">
        <v>979.78280400000006</v>
      </c>
      <c r="I113" s="100">
        <v>1011.2574779999999</v>
      </c>
      <c r="J113" s="100">
        <v>1041.3627839999999</v>
      </c>
      <c r="K113" s="100">
        <v>1058.4687960000001</v>
      </c>
      <c r="L113" s="100">
        <v>1069.2761310000001</v>
      </c>
      <c r="M113" s="100">
        <v>1095.725862</v>
      </c>
      <c r="N113" s="100">
        <v>1049.3676270000001</v>
      </c>
      <c r="O113" s="100">
        <v>1072.499274</v>
      </c>
      <c r="P113" s="100">
        <v>1134.8908581017108</v>
      </c>
      <c r="Q113" s="100">
        <v>1134.1211112000001</v>
      </c>
      <c r="R113" s="100">
        <v>1110.5153136000001</v>
      </c>
      <c r="S113" s="100">
        <v>1147.045284</v>
      </c>
      <c r="T113" s="100">
        <v>1160.1027899999999</v>
      </c>
      <c r="U113" s="100">
        <v>1173.160296</v>
      </c>
      <c r="V113" s="100">
        <v>1186.2081000000001</v>
      </c>
      <c r="W113" s="100">
        <v>1199.3058000000001</v>
      </c>
    </row>
    <row r="114" spans="1:23" s="4" customFormat="1" x14ac:dyDescent="0.25">
      <c r="A114" s="7" t="s">
        <v>937</v>
      </c>
      <c r="B114" s="7" t="s">
        <v>860</v>
      </c>
      <c r="C114" s="7" t="s">
        <v>785</v>
      </c>
      <c r="D114" s="7" t="s">
        <v>588</v>
      </c>
      <c r="E114" s="7" t="s">
        <v>940</v>
      </c>
      <c r="F114" s="54">
        <v>28922.288794600117</v>
      </c>
      <c r="G114" s="54">
        <v>29147.356387602202</v>
      </c>
      <c r="H114" s="54">
        <v>29783.005535293931</v>
      </c>
      <c r="I114" s="54">
        <v>28791.86773808016</v>
      </c>
      <c r="J114" s="54">
        <v>30378.947476415666</v>
      </c>
      <c r="K114" s="54">
        <v>26650.909331114388</v>
      </c>
      <c r="L114" s="54">
        <v>26543.180224169999</v>
      </c>
      <c r="M114" s="54">
        <v>26934.415299227265</v>
      </c>
      <c r="N114" s="54">
        <v>25656.938741228008</v>
      </c>
      <c r="O114" s="54">
        <v>26076.199265600371</v>
      </c>
      <c r="P114" s="54">
        <v>25615.477178401481</v>
      </c>
      <c r="Q114" s="54">
        <v>25048.555360363316</v>
      </c>
      <c r="R114" s="54">
        <v>25799.058321768742</v>
      </c>
      <c r="S114" s="54">
        <v>26199.466508796118</v>
      </c>
      <c r="T114" s="54">
        <v>25771.391250307599</v>
      </c>
      <c r="U114" s="54">
        <v>25320.085178387137</v>
      </c>
      <c r="V114" s="54">
        <v>25522.030900362548</v>
      </c>
      <c r="W114" s="54">
        <v>26409.084269685001</v>
      </c>
    </row>
    <row r="115" spans="1:23" s="93" customFormat="1" x14ac:dyDescent="0.25">
      <c r="A115" s="101" t="s">
        <v>937</v>
      </c>
      <c r="B115" s="101" t="s">
        <v>950</v>
      </c>
      <c r="C115" s="101" t="s">
        <v>951</v>
      </c>
      <c r="D115" s="101" t="s">
        <v>588</v>
      </c>
      <c r="E115" s="101" t="s">
        <v>940</v>
      </c>
      <c r="F115" s="100">
        <v>23.666955505110167</v>
      </c>
      <c r="G115" s="100">
        <v>23.518370793064005</v>
      </c>
      <c r="H115" s="100">
        <v>23.178991044286512</v>
      </c>
      <c r="I115" s="100">
        <v>25.031308775274738</v>
      </c>
      <c r="J115" s="100">
        <v>25.610014111411125</v>
      </c>
      <c r="K115" s="100">
        <v>25.780141322158183</v>
      </c>
      <c r="L115" s="100">
        <v>25.763745102235738</v>
      </c>
      <c r="M115" s="100">
        <v>26.061959356140793</v>
      </c>
      <c r="N115" s="100">
        <v>26.540440689452812</v>
      </c>
      <c r="O115" s="100">
        <v>26.362458892455241</v>
      </c>
      <c r="P115" s="100">
        <v>26.783379352813292</v>
      </c>
      <c r="Q115" s="100">
        <v>19.854638999999999</v>
      </c>
      <c r="R115" s="100">
        <v>20.800097999999998</v>
      </c>
      <c r="S115" s="100">
        <v>21.074456195</v>
      </c>
      <c r="T115" s="100">
        <v>21.510592930000001</v>
      </c>
      <c r="U115" s="100">
        <v>20.786441369999999</v>
      </c>
      <c r="V115" s="100">
        <v>20.621861470000002</v>
      </c>
      <c r="W115" s="100">
        <v>20.793269684999999</v>
      </c>
    </row>
    <row r="116" spans="1:23" s="93" customFormat="1" x14ac:dyDescent="0.25">
      <c r="A116" s="101" t="s">
        <v>937</v>
      </c>
      <c r="B116" s="101" t="s">
        <v>952</v>
      </c>
      <c r="C116" s="101" t="s">
        <v>953</v>
      </c>
      <c r="D116" s="101" t="s">
        <v>588</v>
      </c>
      <c r="E116" s="101" t="s">
        <v>940</v>
      </c>
      <c r="F116" s="100">
        <v>752.03721950757301</v>
      </c>
      <c r="G116" s="100">
        <v>752.90007858079252</v>
      </c>
      <c r="H116" s="100">
        <v>955.12790573957705</v>
      </c>
      <c r="I116" s="100">
        <v>1457.9908444600517</v>
      </c>
      <c r="J116" s="100">
        <v>1378.9071043308404</v>
      </c>
      <c r="K116" s="100">
        <v>1160.1409780868726</v>
      </c>
      <c r="L116" s="100">
        <v>1133.2357036598273</v>
      </c>
      <c r="M116" s="100">
        <v>1132.6890955939482</v>
      </c>
      <c r="N116" s="100">
        <v>1138.1657687257532</v>
      </c>
      <c r="O116" s="100">
        <v>1243.3813478964332</v>
      </c>
      <c r="P116" s="100">
        <v>964.24718415822065</v>
      </c>
      <c r="Q116" s="100">
        <v>785.76407572578159</v>
      </c>
      <c r="R116" s="100">
        <v>641.8246655595708</v>
      </c>
      <c r="S116" s="100">
        <v>641.82500000000005</v>
      </c>
      <c r="T116" s="100">
        <v>641.82500000000005</v>
      </c>
      <c r="U116" s="100">
        <v>641.82500000000005</v>
      </c>
      <c r="V116" s="100">
        <v>641.82500000000005</v>
      </c>
      <c r="W116" s="100">
        <v>641.82500000000005</v>
      </c>
    </row>
    <row r="117" spans="1:23" s="93" customFormat="1" x14ac:dyDescent="0.25">
      <c r="A117" s="101" t="s">
        <v>937</v>
      </c>
      <c r="B117" s="101" t="s">
        <v>954</v>
      </c>
      <c r="C117" s="101" t="s">
        <v>955</v>
      </c>
      <c r="D117" s="101" t="s">
        <v>588</v>
      </c>
      <c r="E117" s="101" t="s">
        <v>940</v>
      </c>
      <c r="F117" s="100">
        <v>28146.584619587433</v>
      </c>
      <c r="G117" s="100">
        <v>28370.937938228344</v>
      </c>
      <c r="H117" s="100">
        <v>28804.698638510068</v>
      </c>
      <c r="I117" s="100">
        <v>27308.845584844832</v>
      </c>
      <c r="J117" s="100">
        <v>28974.430357973415</v>
      </c>
      <c r="K117" s="100">
        <v>25464.988211705357</v>
      </c>
      <c r="L117" s="100">
        <v>25384.180775407935</v>
      </c>
      <c r="M117" s="100">
        <v>25775.664244277177</v>
      </c>
      <c r="N117" s="100">
        <v>24492.232531812802</v>
      </c>
      <c r="O117" s="100">
        <v>24806.455458811484</v>
      </c>
      <c r="P117" s="100">
        <v>24624.446614890447</v>
      </c>
      <c r="Q117" s="100">
        <v>24242.936645637536</v>
      </c>
      <c r="R117" s="100">
        <v>25136.43355820917</v>
      </c>
      <c r="S117" s="100">
        <v>25536.56705260112</v>
      </c>
      <c r="T117" s="100">
        <v>25108.055657377598</v>
      </c>
      <c r="U117" s="100">
        <v>24657.473737017135</v>
      </c>
      <c r="V117" s="100">
        <v>24859.584038892546</v>
      </c>
      <c r="W117" s="100">
        <v>25746.466</v>
      </c>
    </row>
    <row r="118" spans="1:23" s="4" customFormat="1" x14ac:dyDescent="0.25">
      <c r="A118" s="7" t="s">
        <v>937</v>
      </c>
      <c r="B118" s="7" t="s">
        <v>861</v>
      </c>
      <c r="C118" s="7" t="s">
        <v>799</v>
      </c>
      <c r="D118" s="7" t="s">
        <v>588</v>
      </c>
      <c r="E118" s="7" t="s">
        <v>940</v>
      </c>
      <c r="F118" s="54">
        <v>0</v>
      </c>
      <c r="G118" s="54">
        <v>0</v>
      </c>
      <c r="H118" s="54">
        <v>0</v>
      </c>
      <c r="I118" s="54">
        <v>0</v>
      </c>
      <c r="J118" s="54">
        <v>0</v>
      </c>
      <c r="K118" s="54">
        <v>0</v>
      </c>
      <c r="L118" s="54">
        <v>0</v>
      </c>
      <c r="M118" s="54">
        <v>0</v>
      </c>
      <c r="N118" s="54">
        <v>0</v>
      </c>
      <c r="O118" s="54">
        <v>0</v>
      </c>
      <c r="P118" s="54">
        <v>0</v>
      </c>
      <c r="Q118" s="54">
        <v>0</v>
      </c>
      <c r="R118" s="54">
        <v>0</v>
      </c>
      <c r="S118" s="54">
        <v>0</v>
      </c>
      <c r="T118" s="54">
        <v>0</v>
      </c>
      <c r="U118" s="54">
        <v>0</v>
      </c>
      <c r="V118" s="54">
        <v>0</v>
      </c>
      <c r="W118" s="54">
        <v>0</v>
      </c>
    </row>
    <row r="119" spans="1:23" s="93" customFormat="1" x14ac:dyDescent="0.25">
      <c r="A119" s="101" t="s">
        <v>937</v>
      </c>
      <c r="B119" s="101" t="s">
        <v>956</v>
      </c>
      <c r="C119" s="101" t="s">
        <v>957</v>
      </c>
      <c r="D119" s="101" t="s">
        <v>588</v>
      </c>
      <c r="E119" s="101" t="s">
        <v>940</v>
      </c>
      <c r="F119" s="100" t="s">
        <v>627</v>
      </c>
      <c r="G119" s="100" t="s">
        <v>627</v>
      </c>
      <c r="H119" s="100" t="s">
        <v>627</v>
      </c>
      <c r="I119" s="100" t="s">
        <v>627</v>
      </c>
      <c r="J119" s="100" t="s">
        <v>627</v>
      </c>
      <c r="K119" s="100" t="s">
        <v>627</v>
      </c>
      <c r="L119" s="100" t="s">
        <v>627</v>
      </c>
      <c r="M119" s="100" t="s">
        <v>627</v>
      </c>
      <c r="N119" s="100" t="s">
        <v>627</v>
      </c>
      <c r="O119" s="100" t="s">
        <v>627</v>
      </c>
      <c r="P119" s="100" t="s">
        <v>627</v>
      </c>
      <c r="Q119" s="100" t="s">
        <v>627</v>
      </c>
      <c r="R119" s="100" t="s">
        <v>627</v>
      </c>
      <c r="S119" s="100" t="s">
        <v>627</v>
      </c>
      <c r="T119" s="100" t="s">
        <v>627</v>
      </c>
      <c r="U119" s="100"/>
      <c r="V119" s="100"/>
      <c r="W119" s="100"/>
    </row>
    <row r="120" spans="1:23" s="93" customFormat="1" x14ac:dyDescent="0.25">
      <c r="A120" s="101" t="s">
        <v>937</v>
      </c>
      <c r="B120" s="101" t="s">
        <v>958</v>
      </c>
      <c r="C120" s="101" t="s">
        <v>959</v>
      </c>
      <c r="D120" s="101" t="s">
        <v>588</v>
      </c>
      <c r="E120" s="101" t="s">
        <v>940</v>
      </c>
      <c r="F120" s="100" t="s">
        <v>627</v>
      </c>
      <c r="G120" s="100" t="s">
        <v>627</v>
      </c>
      <c r="H120" s="100" t="s">
        <v>627</v>
      </c>
      <c r="I120" s="100" t="s">
        <v>627</v>
      </c>
      <c r="J120" s="100" t="s">
        <v>627</v>
      </c>
      <c r="K120" s="100" t="s">
        <v>627</v>
      </c>
      <c r="L120" s="100" t="s">
        <v>627</v>
      </c>
      <c r="M120" s="100" t="s">
        <v>627</v>
      </c>
      <c r="N120" s="100" t="s">
        <v>627</v>
      </c>
      <c r="O120" s="100" t="s">
        <v>627</v>
      </c>
      <c r="P120" s="100" t="s">
        <v>627</v>
      </c>
      <c r="Q120" s="100" t="s">
        <v>627</v>
      </c>
      <c r="R120" s="100" t="s">
        <v>627</v>
      </c>
      <c r="S120" s="100" t="s">
        <v>627</v>
      </c>
      <c r="T120" s="100" t="s">
        <v>627</v>
      </c>
      <c r="U120" s="100"/>
      <c r="V120" s="100"/>
      <c r="W120" s="100"/>
    </row>
    <row r="121" spans="1:23" s="93" customFormat="1" x14ac:dyDescent="0.25">
      <c r="A121" s="101" t="s">
        <v>937</v>
      </c>
      <c r="B121" s="101" t="s">
        <v>960</v>
      </c>
      <c r="C121" s="101" t="s">
        <v>807</v>
      </c>
      <c r="D121" s="101" t="s">
        <v>588</v>
      </c>
      <c r="E121" s="101" t="s">
        <v>940</v>
      </c>
      <c r="F121" s="100" t="s">
        <v>627</v>
      </c>
      <c r="G121" s="100" t="s">
        <v>627</v>
      </c>
      <c r="H121" s="100" t="s">
        <v>627</v>
      </c>
      <c r="I121" s="100" t="s">
        <v>627</v>
      </c>
      <c r="J121" s="100" t="s">
        <v>627</v>
      </c>
      <c r="K121" s="100" t="s">
        <v>627</v>
      </c>
      <c r="L121" s="100" t="s">
        <v>627</v>
      </c>
      <c r="M121" s="100" t="s">
        <v>627</v>
      </c>
      <c r="N121" s="100" t="s">
        <v>627</v>
      </c>
      <c r="O121" s="100" t="s">
        <v>627</v>
      </c>
      <c r="P121" s="100" t="s">
        <v>627</v>
      </c>
      <c r="Q121" s="100" t="s">
        <v>627</v>
      </c>
      <c r="R121" s="100" t="s">
        <v>627</v>
      </c>
      <c r="S121" s="100" t="s">
        <v>627</v>
      </c>
      <c r="T121" s="100" t="s">
        <v>627</v>
      </c>
      <c r="U121" s="100"/>
      <c r="V121" s="100"/>
      <c r="W121" s="100"/>
    </row>
    <row r="122" spans="1:23" s="20" customFormat="1"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row>
    <row r="123" spans="1:23" x14ac:dyDescent="0.25">
      <c r="A123" s="7" t="s">
        <v>937</v>
      </c>
      <c r="B123" s="108">
        <v>1</v>
      </c>
      <c r="C123" s="7" t="s">
        <v>973</v>
      </c>
      <c r="D123" s="7" t="s">
        <v>590</v>
      </c>
      <c r="E123" s="7" t="s">
        <v>940</v>
      </c>
      <c r="F123" s="54">
        <v>4564.3408565239779</v>
      </c>
      <c r="G123" s="54">
        <v>4555.0098809528581</v>
      </c>
      <c r="H123" s="54">
        <v>4584.6368821701799</v>
      </c>
      <c r="I123" s="54">
        <v>4734.5171521717402</v>
      </c>
      <c r="J123" s="54">
        <v>4871.1439458334817</v>
      </c>
      <c r="K123" s="54">
        <v>4702.3444413168345</v>
      </c>
      <c r="L123" s="54">
        <v>4526.9471096489979</v>
      </c>
      <c r="M123" s="54">
        <v>4620.6896450051281</v>
      </c>
      <c r="N123" s="54">
        <v>4889.8918096671623</v>
      </c>
      <c r="O123" s="54">
        <v>4871.7352325214397</v>
      </c>
      <c r="P123" s="54">
        <v>4896.0961463614185</v>
      </c>
      <c r="Q123" s="54">
        <v>4358.4624661234275</v>
      </c>
      <c r="R123" s="54">
        <v>4509.6096623805161</v>
      </c>
      <c r="S123" s="25">
        <v>8061.4650536930003</v>
      </c>
      <c r="T123" s="25">
        <v>4155.5389739645598</v>
      </c>
      <c r="U123" s="25">
        <v>4110.817996063849</v>
      </c>
      <c r="V123" s="25">
        <v>4104.1374375591004</v>
      </c>
      <c r="W123" s="25">
        <v>4127.6445865200003</v>
      </c>
    </row>
    <row r="124" spans="1:23" x14ac:dyDescent="0.25">
      <c r="A124" s="7" t="s">
        <v>937</v>
      </c>
      <c r="B124" s="108" t="s">
        <v>859</v>
      </c>
      <c r="C124" s="7" t="s">
        <v>753</v>
      </c>
      <c r="D124" s="7" t="s">
        <v>590</v>
      </c>
      <c r="E124" s="7" t="s">
        <v>940</v>
      </c>
      <c r="F124" s="54">
        <v>520.04651206725543</v>
      </c>
      <c r="G124" s="54">
        <v>518.7351745212984</v>
      </c>
      <c r="H124" s="54">
        <v>520.98694992651883</v>
      </c>
      <c r="I124" s="54">
        <v>538.33298595840597</v>
      </c>
      <c r="J124" s="54">
        <v>547.70592934826459</v>
      </c>
      <c r="K124" s="54">
        <v>553.11013778561335</v>
      </c>
      <c r="L124" s="54">
        <v>438.1374353595092</v>
      </c>
      <c r="M124" s="54">
        <v>453.79485411983933</v>
      </c>
      <c r="N124" s="54">
        <v>451.74974364521375</v>
      </c>
      <c r="O124" s="54">
        <v>458.9524622244225</v>
      </c>
      <c r="P124" s="54">
        <v>478.53249223728523</v>
      </c>
      <c r="Q124" s="54">
        <v>475.15234240978538</v>
      </c>
      <c r="R124" s="54">
        <v>470.91099546955155</v>
      </c>
      <c r="S124" s="25">
        <v>467.74410284138634</v>
      </c>
      <c r="T124" s="25">
        <v>469.44496895995007</v>
      </c>
      <c r="U124" s="25">
        <v>471.77126515283209</v>
      </c>
      <c r="V124" s="25">
        <v>475.86730955910087</v>
      </c>
      <c r="W124" s="25">
        <v>477.55265501999997</v>
      </c>
    </row>
    <row r="125" spans="1:23" s="93" customFormat="1" x14ac:dyDescent="0.25">
      <c r="A125" s="101" t="s">
        <v>937</v>
      </c>
      <c r="B125" s="101" t="s">
        <v>941</v>
      </c>
      <c r="C125" s="101" t="s">
        <v>942</v>
      </c>
      <c r="D125" s="101" t="s">
        <v>590</v>
      </c>
      <c r="E125" s="101" t="s">
        <v>940</v>
      </c>
      <c r="F125" s="100">
        <v>53.077168888469501</v>
      </c>
      <c r="G125" s="100">
        <v>52.117291432808415</v>
      </c>
      <c r="H125" s="100">
        <v>52.938869816894879</v>
      </c>
      <c r="I125" s="100">
        <v>57.553383229847867</v>
      </c>
      <c r="J125" s="100">
        <v>58.530986179102129</v>
      </c>
      <c r="K125" s="100">
        <v>57.362481972497228</v>
      </c>
      <c r="L125" s="100">
        <v>57.834542659191236</v>
      </c>
      <c r="M125" s="100">
        <v>63.253500418281206</v>
      </c>
      <c r="N125" s="100">
        <v>61.02557930925969</v>
      </c>
      <c r="O125" s="100">
        <v>62.615087998621</v>
      </c>
      <c r="P125" s="100">
        <v>63.751532512903452</v>
      </c>
      <c r="Q125" s="100">
        <v>63.329539209386034</v>
      </c>
      <c r="R125" s="100">
        <v>64.262210303440739</v>
      </c>
      <c r="S125" s="100">
        <v>63.441179776370248</v>
      </c>
      <c r="T125" s="100">
        <v>62.988491167063749</v>
      </c>
      <c r="U125" s="100">
        <v>61.889485837611538</v>
      </c>
      <c r="V125" s="100">
        <v>62.798436209100828</v>
      </c>
      <c r="W125" s="100">
        <v>61.266482970000013</v>
      </c>
    </row>
    <row r="126" spans="1:23" s="93" customFormat="1" x14ac:dyDescent="0.25">
      <c r="A126" s="101" t="s">
        <v>937</v>
      </c>
      <c r="B126" s="101" t="s">
        <v>943</v>
      </c>
      <c r="C126" s="101" t="s">
        <v>944</v>
      </c>
      <c r="D126" s="101" t="s">
        <v>590</v>
      </c>
      <c r="E126" s="101" t="s">
        <v>940</v>
      </c>
      <c r="F126" s="100">
        <v>8.1568835417160006</v>
      </c>
      <c r="G126" s="100">
        <v>8.1076083085200015</v>
      </c>
      <c r="H126" s="100">
        <v>8.4347963285039995</v>
      </c>
      <c r="I126" s="100">
        <v>9.0666937025279992</v>
      </c>
      <c r="J126" s="100">
        <v>9.5468044070125</v>
      </c>
      <c r="K126" s="100">
        <v>9.471416138016</v>
      </c>
      <c r="L126" s="100">
        <v>9.7479469795680007</v>
      </c>
      <c r="M126" s="100">
        <v>10.16944700352</v>
      </c>
      <c r="N126" s="100">
        <v>10.789321393316257</v>
      </c>
      <c r="O126" s="100">
        <v>10.356173864844326</v>
      </c>
      <c r="P126" s="100">
        <v>10.68456899190204</v>
      </c>
      <c r="Q126" s="100">
        <v>7.7967249569999995</v>
      </c>
      <c r="R126" s="100">
        <v>8.0127676893600004</v>
      </c>
      <c r="S126" s="100">
        <v>10.183055799</v>
      </c>
      <c r="T126" s="100">
        <v>9.9318909375000004</v>
      </c>
      <c r="U126" s="100">
        <v>9.9580310759999993</v>
      </c>
      <c r="V126" s="100">
        <v>10.110072000000001</v>
      </c>
      <c r="W126" s="100">
        <v>10.193526</v>
      </c>
    </row>
    <row r="127" spans="1:23" s="93" customFormat="1" x14ac:dyDescent="0.25">
      <c r="A127" s="101" t="s">
        <v>937</v>
      </c>
      <c r="B127" s="101" t="s">
        <v>945</v>
      </c>
      <c r="C127" s="101" t="s">
        <v>767</v>
      </c>
      <c r="D127" s="101" t="s">
        <v>590</v>
      </c>
      <c r="E127" s="101" t="s">
        <v>940</v>
      </c>
      <c r="F127" s="100">
        <v>249.6383590911</v>
      </c>
      <c r="G127" s="100">
        <v>248.37634212299997</v>
      </c>
      <c r="H127" s="100">
        <v>248.686340847</v>
      </c>
      <c r="I127" s="100">
        <v>256.6898705868</v>
      </c>
      <c r="J127" s="100">
        <v>265.00930451309995</v>
      </c>
      <c r="K127" s="100">
        <v>270.10150446594002</v>
      </c>
      <c r="L127" s="100">
        <v>273.06674154228</v>
      </c>
      <c r="M127" s="100">
        <v>281.45342701266003</v>
      </c>
      <c r="N127" s="100">
        <v>271.61773599156004</v>
      </c>
      <c r="O127" s="100">
        <v>276.98875790879998</v>
      </c>
      <c r="P127" s="100">
        <v>293.47419123026123</v>
      </c>
      <c r="Q127" s="100">
        <v>294.37022704898538</v>
      </c>
      <c r="R127" s="100">
        <v>288.67135171973479</v>
      </c>
      <c r="S127" s="100">
        <v>298.61390422027796</v>
      </c>
      <c r="T127" s="100">
        <v>302.72241008221533</v>
      </c>
      <c r="U127" s="100">
        <v>306.70870395644693</v>
      </c>
      <c r="V127" s="100">
        <v>310.60936935000007</v>
      </c>
      <c r="W127" s="100">
        <v>314.60807805000002</v>
      </c>
    </row>
    <row r="128" spans="1:23" s="93" customFormat="1" x14ac:dyDescent="0.25">
      <c r="A128" s="101" t="s">
        <v>937</v>
      </c>
      <c r="B128" s="101" t="s">
        <v>946</v>
      </c>
      <c r="C128" s="101" t="s">
        <v>947</v>
      </c>
      <c r="D128" s="101" t="s">
        <v>590</v>
      </c>
      <c r="E128" s="101" t="s">
        <v>940</v>
      </c>
      <c r="F128" s="100">
        <v>208.27813155596996</v>
      </c>
      <c r="G128" s="100">
        <v>209.24279009697</v>
      </c>
      <c r="H128" s="100">
        <v>210.03623129412</v>
      </c>
      <c r="I128" s="100">
        <v>214.10371345922999</v>
      </c>
      <c r="J128" s="100">
        <v>213.67214080904998</v>
      </c>
      <c r="K128" s="100">
        <v>215.21249084916002</v>
      </c>
      <c r="L128" s="100">
        <v>96.516134968469999</v>
      </c>
      <c r="M128" s="100">
        <v>97.922365265378076</v>
      </c>
      <c r="N128" s="100">
        <v>107.36313638107769</v>
      </c>
      <c r="O128" s="100">
        <v>108.01744311215717</v>
      </c>
      <c r="P128" s="100">
        <v>109.59048054030787</v>
      </c>
      <c r="Q128" s="100">
        <v>108.62483200241398</v>
      </c>
      <c r="R128" s="100">
        <v>108.95510638101599</v>
      </c>
      <c r="S128" s="100">
        <v>94.463194605738167</v>
      </c>
      <c r="T128" s="100">
        <v>92.747537873171012</v>
      </c>
      <c r="U128" s="100">
        <v>92.148534922773592</v>
      </c>
      <c r="V128" s="100">
        <v>91.271061000000003</v>
      </c>
      <c r="W128" s="100">
        <v>90.394289999999984</v>
      </c>
    </row>
    <row r="129" spans="1:23" s="93" customFormat="1" x14ac:dyDescent="0.25">
      <c r="A129" s="101" t="s">
        <v>937</v>
      </c>
      <c r="B129" s="101" t="s">
        <v>948</v>
      </c>
      <c r="C129" s="101" t="s">
        <v>949</v>
      </c>
      <c r="D129" s="101" t="s">
        <v>590</v>
      </c>
      <c r="E129" s="101" t="s">
        <v>940</v>
      </c>
      <c r="F129" s="100">
        <v>0.89596899000000008</v>
      </c>
      <c r="G129" s="100">
        <v>0.89114255999999992</v>
      </c>
      <c r="H129" s="100">
        <v>0.89071164000000003</v>
      </c>
      <c r="I129" s="100">
        <v>0.91932497999999996</v>
      </c>
      <c r="J129" s="100">
        <v>0.94669344</v>
      </c>
      <c r="K129" s="100">
        <v>0.96224436000000002</v>
      </c>
      <c r="L129" s="100">
        <v>0.97206921000000013</v>
      </c>
      <c r="M129" s="100">
        <v>0.99611442000000017</v>
      </c>
      <c r="N129" s="100">
        <v>0.95397056999999996</v>
      </c>
      <c r="O129" s="100">
        <v>0.9749993400000001</v>
      </c>
      <c r="P129" s="100">
        <v>1.0317189619106464</v>
      </c>
      <c r="Q129" s="100">
        <v>1.031019192</v>
      </c>
      <c r="R129" s="100">
        <v>1.0095593760000001</v>
      </c>
      <c r="S129" s="100">
        <v>1.0427684400000001</v>
      </c>
      <c r="T129" s="100">
        <v>1.0546388999999998</v>
      </c>
      <c r="U129" s="100">
        <v>1.0665093600000002</v>
      </c>
      <c r="V129" s="100">
        <v>1.078371</v>
      </c>
      <c r="W129" s="100">
        <v>1.0902780000000001</v>
      </c>
    </row>
    <row r="130" spans="1:23" s="4" customFormat="1" x14ac:dyDescent="0.25">
      <c r="A130" s="7" t="s">
        <v>937</v>
      </c>
      <c r="B130" s="7" t="s">
        <v>860</v>
      </c>
      <c r="C130" s="7" t="s">
        <v>785</v>
      </c>
      <c r="D130" s="7" t="s">
        <v>590</v>
      </c>
      <c r="E130" s="7" t="s">
        <v>940</v>
      </c>
      <c r="F130" s="54">
        <v>4044.2943444567227</v>
      </c>
      <c r="G130" s="54">
        <v>4036.2747064315599</v>
      </c>
      <c r="H130" s="54">
        <v>4063.6499322436612</v>
      </c>
      <c r="I130" s="54">
        <v>4196.1841662133347</v>
      </c>
      <c r="J130" s="54">
        <v>4323.4380164852173</v>
      </c>
      <c r="K130" s="54">
        <v>4149.2343035312215</v>
      </c>
      <c r="L130" s="54">
        <v>4088.8096742894891</v>
      </c>
      <c r="M130" s="54">
        <v>4166.8947908852888</v>
      </c>
      <c r="N130" s="54">
        <v>4438.1420660219483</v>
      </c>
      <c r="O130" s="54">
        <v>4412.7827702970171</v>
      </c>
      <c r="P130" s="54">
        <v>4417.5636541241329</v>
      </c>
      <c r="Q130" s="54">
        <v>3883.3101237136425</v>
      </c>
      <c r="R130" s="54">
        <v>4038.6986669109647</v>
      </c>
      <c r="S130" s="54">
        <v>7593.7209508516144</v>
      </c>
      <c r="T130" s="54">
        <v>3686.0940050046102</v>
      </c>
      <c r="U130" s="54">
        <v>3639.0467309110172</v>
      </c>
      <c r="V130" s="54">
        <v>3628.2701279999997</v>
      </c>
      <c r="W130" s="54">
        <v>3650.0919315000001</v>
      </c>
    </row>
    <row r="131" spans="1:23" s="93" customFormat="1" x14ac:dyDescent="0.25">
      <c r="A131" s="101" t="s">
        <v>937</v>
      </c>
      <c r="B131" s="101" t="s">
        <v>950</v>
      </c>
      <c r="C131" s="101" t="s">
        <v>951</v>
      </c>
      <c r="D131" s="101" t="s">
        <v>590</v>
      </c>
      <c r="E131" s="101" t="s">
        <v>940</v>
      </c>
      <c r="F131" s="100">
        <v>1806.8044707373854</v>
      </c>
      <c r="G131" s="100">
        <v>1795.4610800781907</v>
      </c>
      <c r="H131" s="100">
        <v>1769.5518393549171</v>
      </c>
      <c r="I131" s="100">
        <v>1910.9631821384462</v>
      </c>
      <c r="J131" s="100">
        <v>1955.1432368288363</v>
      </c>
      <c r="K131" s="100">
        <v>1968.1312447247185</v>
      </c>
      <c r="L131" s="100">
        <v>1966.8795094327556</v>
      </c>
      <c r="M131" s="100">
        <v>1989.6460561090666</v>
      </c>
      <c r="N131" s="100">
        <v>2026.1747178545909</v>
      </c>
      <c r="O131" s="100">
        <v>2012.5870679156008</v>
      </c>
      <c r="P131" s="100">
        <v>2044.7213645907927</v>
      </c>
      <c r="Q131" s="100">
        <v>1515.7611000000002</v>
      </c>
      <c r="R131" s="100">
        <v>1587.9402000000002</v>
      </c>
      <c r="S131" s="100">
        <v>1608.8855055000001</v>
      </c>
      <c r="T131" s="100">
        <v>1642.1814570000001</v>
      </c>
      <c r="U131" s="100">
        <v>1586.8976130000001</v>
      </c>
      <c r="V131" s="100">
        <v>1574.3331029999999</v>
      </c>
      <c r="W131" s="100">
        <v>1587.4189065000003</v>
      </c>
    </row>
    <row r="132" spans="1:23" s="93" customFormat="1" x14ac:dyDescent="0.25">
      <c r="A132" s="101" t="s">
        <v>937</v>
      </c>
      <c r="B132" s="101" t="s">
        <v>952</v>
      </c>
      <c r="C132" s="101" t="s">
        <v>953</v>
      </c>
      <c r="D132" s="101" t="s">
        <v>590</v>
      </c>
      <c r="E132" s="101" t="s">
        <v>940</v>
      </c>
      <c r="F132" s="100">
        <v>0</v>
      </c>
      <c r="G132" s="100">
        <v>0</v>
      </c>
      <c r="H132" s="100">
        <v>0</v>
      </c>
      <c r="I132" s="100">
        <v>0</v>
      </c>
      <c r="J132" s="100">
        <v>0</v>
      </c>
      <c r="K132" s="100">
        <v>0</v>
      </c>
      <c r="L132" s="100">
        <v>0</v>
      </c>
      <c r="M132" s="100">
        <v>0</v>
      </c>
      <c r="N132" s="100">
        <v>0</v>
      </c>
      <c r="O132" s="100">
        <v>0</v>
      </c>
      <c r="P132" s="100">
        <v>0</v>
      </c>
      <c r="Q132" s="100">
        <v>0</v>
      </c>
      <c r="R132" s="100">
        <v>0</v>
      </c>
      <c r="S132" s="100">
        <v>0</v>
      </c>
      <c r="T132" s="100">
        <v>0</v>
      </c>
      <c r="U132" s="100">
        <v>0</v>
      </c>
      <c r="V132" s="100">
        <v>0</v>
      </c>
      <c r="W132" s="100">
        <v>0</v>
      </c>
    </row>
    <row r="133" spans="1:23" s="93" customFormat="1" x14ac:dyDescent="0.25">
      <c r="A133" s="101" t="s">
        <v>937</v>
      </c>
      <c r="B133" s="101" t="s">
        <v>954</v>
      </c>
      <c r="C133" s="101" t="s">
        <v>955</v>
      </c>
      <c r="D133" s="101" t="s">
        <v>590</v>
      </c>
      <c r="E133" s="101" t="s">
        <v>940</v>
      </c>
      <c r="F133" s="100">
        <v>2237.4898737193375</v>
      </c>
      <c r="G133" s="100">
        <v>2240.8136263533693</v>
      </c>
      <c r="H133" s="100">
        <v>2294.0980928887438</v>
      </c>
      <c r="I133" s="100">
        <v>2285.2209840748883</v>
      </c>
      <c r="J133" s="100">
        <v>2368.2947796563813</v>
      </c>
      <c r="K133" s="100">
        <v>2181.1030588065032</v>
      </c>
      <c r="L133" s="100">
        <v>2121.9301648567334</v>
      </c>
      <c r="M133" s="100">
        <v>2177.2487347762221</v>
      </c>
      <c r="N133" s="100">
        <v>2411.9673481673576</v>
      </c>
      <c r="O133" s="100">
        <v>2400.1957023814161</v>
      </c>
      <c r="P133" s="100">
        <v>2372.8422895333401</v>
      </c>
      <c r="Q133" s="100">
        <v>2367.5490237136423</v>
      </c>
      <c r="R133" s="100">
        <v>2450.7584669109642</v>
      </c>
      <c r="S133" s="100">
        <v>5984.835445351614</v>
      </c>
      <c r="T133" s="100">
        <v>2043.9125480046098</v>
      </c>
      <c r="U133" s="100">
        <v>2052.1491179110171</v>
      </c>
      <c r="V133" s="100">
        <v>2053.9370249999997</v>
      </c>
      <c r="W133" s="100">
        <v>2062.6730249999996</v>
      </c>
    </row>
    <row r="134" spans="1:23" s="4" customFormat="1" x14ac:dyDescent="0.25">
      <c r="A134" s="7" t="s">
        <v>937</v>
      </c>
      <c r="B134" s="7" t="s">
        <v>861</v>
      </c>
      <c r="C134" s="7" t="s">
        <v>799</v>
      </c>
      <c r="D134" s="7" t="s">
        <v>590</v>
      </c>
      <c r="E134" s="7" t="s">
        <v>940</v>
      </c>
      <c r="F134" s="54">
        <v>0</v>
      </c>
      <c r="G134" s="54">
        <v>0</v>
      </c>
      <c r="H134" s="54">
        <v>0</v>
      </c>
      <c r="I134" s="54">
        <v>0</v>
      </c>
      <c r="J134" s="54">
        <v>0</v>
      </c>
      <c r="K134" s="54">
        <v>0</v>
      </c>
      <c r="L134" s="54">
        <v>0</v>
      </c>
      <c r="M134" s="54">
        <v>0</v>
      </c>
      <c r="N134" s="54">
        <v>0</v>
      </c>
      <c r="O134" s="54">
        <v>0</v>
      </c>
      <c r="P134" s="54">
        <v>0</v>
      </c>
      <c r="Q134" s="54">
        <v>0</v>
      </c>
      <c r="R134" s="54">
        <v>0</v>
      </c>
      <c r="S134" s="54">
        <v>0</v>
      </c>
      <c r="T134" s="54">
        <v>0</v>
      </c>
      <c r="U134" s="54">
        <v>0</v>
      </c>
      <c r="V134" s="54">
        <v>0</v>
      </c>
      <c r="W134" s="54">
        <v>0</v>
      </c>
    </row>
    <row r="135" spans="1:23" s="93" customFormat="1" x14ac:dyDescent="0.25">
      <c r="A135" s="101" t="s">
        <v>937</v>
      </c>
      <c r="B135" s="101" t="s">
        <v>956</v>
      </c>
      <c r="C135" s="101" t="s">
        <v>957</v>
      </c>
      <c r="D135" s="101" t="s">
        <v>590</v>
      </c>
      <c r="E135" s="101" t="s">
        <v>940</v>
      </c>
      <c r="F135" s="100" t="s">
        <v>627</v>
      </c>
      <c r="G135" s="100" t="s">
        <v>627</v>
      </c>
      <c r="H135" s="100" t="s">
        <v>627</v>
      </c>
      <c r="I135" s="100" t="s">
        <v>627</v>
      </c>
      <c r="J135" s="100" t="s">
        <v>627</v>
      </c>
      <c r="K135" s="100" t="s">
        <v>627</v>
      </c>
      <c r="L135" s="100" t="s">
        <v>627</v>
      </c>
      <c r="M135" s="100" t="s">
        <v>627</v>
      </c>
      <c r="N135" s="100" t="s">
        <v>627</v>
      </c>
      <c r="O135" s="100" t="s">
        <v>627</v>
      </c>
      <c r="P135" s="100" t="s">
        <v>627</v>
      </c>
      <c r="Q135" s="100" t="s">
        <v>627</v>
      </c>
      <c r="R135" s="100" t="s">
        <v>627</v>
      </c>
      <c r="S135" s="100" t="s">
        <v>627</v>
      </c>
      <c r="T135" s="100" t="s">
        <v>627</v>
      </c>
      <c r="U135" s="100"/>
      <c r="V135" s="100"/>
      <c r="W135" s="100"/>
    </row>
    <row r="136" spans="1:23" s="93" customFormat="1" x14ac:dyDescent="0.25">
      <c r="A136" s="101" t="s">
        <v>937</v>
      </c>
      <c r="B136" s="101" t="s">
        <v>958</v>
      </c>
      <c r="C136" s="101" t="s">
        <v>959</v>
      </c>
      <c r="D136" s="101" t="s">
        <v>590</v>
      </c>
      <c r="E136" s="101" t="s">
        <v>940</v>
      </c>
      <c r="F136" s="100" t="s">
        <v>627</v>
      </c>
      <c r="G136" s="100" t="s">
        <v>627</v>
      </c>
      <c r="H136" s="100" t="s">
        <v>627</v>
      </c>
      <c r="I136" s="100" t="s">
        <v>627</v>
      </c>
      <c r="J136" s="100" t="s">
        <v>627</v>
      </c>
      <c r="K136" s="100" t="s">
        <v>627</v>
      </c>
      <c r="L136" s="100" t="s">
        <v>627</v>
      </c>
      <c r="M136" s="100" t="s">
        <v>627</v>
      </c>
      <c r="N136" s="100" t="s">
        <v>627</v>
      </c>
      <c r="O136" s="100" t="s">
        <v>627</v>
      </c>
      <c r="P136" s="100" t="s">
        <v>627</v>
      </c>
      <c r="Q136" s="100" t="s">
        <v>627</v>
      </c>
      <c r="R136" s="100" t="s">
        <v>627</v>
      </c>
      <c r="S136" s="100" t="s">
        <v>627</v>
      </c>
      <c r="T136" s="100" t="s">
        <v>627</v>
      </c>
      <c r="U136" s="100"/>
      <c r="V136" s="100"/>
      <c r="W136" s="100"/>
    </row>
    <row r="137" spans="1:23" s="93" customFormat="1" x14ac:dyDescent="0.25">
      <c r="A137" s="101" t="s">
        <v>937</v>
      </c>
      <c r="B137" s="101" t="s">
        <v>960</v>
      </c>
      <c r="C137" s="101" t="s">
        <v>807</v>
      </c>
      <c r="D137" s="101" t="s">
        <v>590</v>
      </c>
      <c r="E137" s="101" t="s">
        <v>940</v>
      </c>
      <c r="F137" s="100"/>
      <c r="G137" s="100"/>
      <c r="H137" s="100"/>
      <c r="I137" s="100"/>
      <c r="J137" s="100"/>
      <c r="K137" s="100"/>
      <c r="L137" s="100"/>
      <c r="M137" s="100"/>
      <c r="N137" s="100"/>
      <c r="O137" s="100"/>
      <c r="P137" s="100"/>
      <c r="Q137" s="100"/>
      <c r="R137" s="100"/>
      <c r="S137" s="100"/>
      <c r="T137" s="100"/>
      <c r="U137" s="100"/>
      <c r="V137" s="100"/>
      <c r="W137" s="100"/>
    </row>
    <row r="138" spans="1:23" s="20" customFormat="1"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row>
    <row r="139" spans="1:23" x14ac:dyDescent="0.25">
      <c r="A139" s="7" t="s">
        <v>937</v>
      </c>
      <c r="B139" s="108">
        <v>1</v>
      </c>
      <c r="C139" s="7" t="s">
        <v>974</v>
      </c>
      <c r="D139" s="7" t="s">
        <v>593</v>
      </c>
      <c r="E139" s="7" t="s">
        <v>940</v>
      </c>
      <c r="F139" s="54">
        <v>2192.9690839729055</v>
      </c>
      <c r="G139" s="54">
        <v>2201.8184969430135</v>
      </c>
      <c r="H139" s="54">
        <v>2268.777432086516</v>
      </c>
      <c r="I139" s="54">
        <v>2409.2077028295171</v>
      </c>
      <c r="J139" s="54">
        <v>2496.6871066491576</v>
      </c>
      <c r="K139" s="54">
        <v>2511.9543165266909</v>
      </c>
      <c r="L139" s="54">
        <v>2325.2611830902488</v>
      </c>
      <c r="M139" s="54">
        <v>2482.0248305733421</v>
      </c>
      <c r="N139" s="54">
        <v>2467.7015108306591</v>
      </c>
      <c r="O139" s="54">
        <v>2521.000334004756</v>
      </c>
      <c r="P139" s="54">
        <v>2621.5748609006682</v>
      </c>
      <c r="Q139" s="54">
        <v>2512.3399871577053</v>
      </c>
      <c r="R139" s="54">
        <v>2604.8004087020258</v>
      </c>
      <c r="S139" s="25">
        <v>2648.3519941712184</v>
      </c>
      <c r="T139" s="25">
        <v>2651.9273589481331</v>
      </c>
      <c r="U139" s="25">
        <v>2615.0747934313713</v>
      </c>
      <c r="V139" s="25">
        <v>2663.8629501513901</v>
      </c>
      <c r="W139" s="25">
        <v>2663.0395074399994</v>
      </c>
    </row>
    <row r="140" spans="1:23" x14ac:dyDescent="0.25">
      <c r="A140" s="7" t="s">
        <v>937</v>
      </c>
      <c r="B140" s="108" t="s">
        <v>859</v>
      </c>
      <c r="C140" s="7" t="s">
        <v>753</v>
      </c>
      <c r="D140" s="7" t="s">
        <v>593</v>
      </c>
      <c r="E140" s="7" t="s">
        <v>940</v>
      </c>
      <c r="F140" s="54">
        <v>2192.9690839729055</v>
      </c>
      <c r="G140" s="54">
        <v>2201.8184969430135</v>
      </c>
      <c r="H140" s="54">
        <v>2268.777432086516</v>
      </c>
      <c r="I140" s="54">
        <v>2409.2077028295171</v>
      </c>
      <c r="J140" s="54">
        <v>2496.6871066491576</v>
      </c>
      <c r="K140" s="54">
        <v>2511.9543165266909</v>
      </c>
      <c r="L140" s="54">
        <v>2325.2611830902488</v>
      </c>
      <c r="M140" s="54">
        <v>2482.0248305733421</v>
      </c>
      <c r="N140" s="54">
        <v>2467.7015108306591</v>
      </c>
      <c r="O140" s="54">
        <v>2521.000334004756</v>
      </c>
      <c r="P140" s="54">
        <v>2621.5748609006682</v>
      </c>
      <c r="Q140" s="54">
        <v>2512.3399871577053</v>
      </c>
      <c r="R140" s="54">
        <v>2604.8004087020258</v>
      </c>
      <c r="S140" s="25">
        <v>2648.3519941712184</v>
      </c>
      <c r="T140" s="25">
        <v>2651.9273589481331</v>
      </c>
      <c r="U140" s="25">
        <v>2615.0747934313713</v>
      </c>
      <c r="V140" s="25">
        <v>2663.8629501513901</v>
      </c>
      <c r="W140" s="25">
        <v>2663.0395074399994</v>
      </c>
    </row>
    <row r="141" spans="1:23" s="93" customFormat="1" x14ac:dyDescent="0.25">
      <c r="A141" s="101" t="s">
        <v>937</v>
      </c>
      <c r="B141" s="101" t="s">
        <v>941</v>
      </c>
      <c r="C141" s="101" t="s">
        <v>942</v>
      </c>
      <c r="D141" s="101" t="s">
        <v>593</v>
      </c>
      <c r="E141" s="101" t="s">
        <v>940</v>
      </c>
      <c r="F141" s="100">
        <v>1009.1309996583353</v>
      </c>
      <c r="G141" s="100">
        <v>986.60013471394336</v>
      </c>
      <c r="H141" s="100">
        <v>1014.1455633150958</v>
      </c>
      <c r="I141" s="100">
        <v>1101.9397176515777</v>
      </c>
      <c r="J141" s="100">
        <v>1134.905636349838</v>
      </c>
      <c r="K141" s="100">
        <v>1119.045299109551</v>
      </c>
      <c r="L141" s="100">
        <v>1129.4489767539787</v>
      </c>
      <c r="M141" s="100">
        <v>1239.9137592296047</v>
      </c>
      <c r="N141" s="100">
        <v>1186.5499229575971</v>
      </c>
      <c r="O141" s="100">
        <v>1218.0927878824198</v>
      </c>
      <c r="P141" s="100">
        <v>1249.7614281330646</v>
      </c>
      <c r="Q141" s="100">
        <v>1240.5652128709069</v>
      </c>
      <c r="R141" s="100">
        <v>1328.0596998788665</v>
      </c>
      <c r="S141" s="100">
        <v>1290.9700012566609</v>
      </c>
      <c r="T141" s="100">
        <v>1270.1632098634459</v>
      </c>
      <c r="U141" s="100">
        <v>1223.0730670533808</v>
      </c>
      <c r="V141" s="100">
        <v>1243.8924966513903</v>
      </c>
      <c r="W141" s="100">
        <v>1215.5614984399999</v>
      </c>
    </row>
    <row r="142" spans="1:23" s="93" customFormat="1" x14ac:dyDescent="0.25">
      <c r="A142" s="101" t="s">
        <v>937</v>
      </c>
      <c r="B142" s="101" t="s">
        <v>943</v>
      </c>
      <c r="C142" s="101" t="s">
        <v>944</v>
      </c>
      <c r="D142" s="101" t="s">
        <v>593</v>
      </c>
      <c r="E142" s="101" t="s">
        <v>940</v>
      </c>
      <c r="F142" s="100">
        <v>144.70201154214001</v>
      </c>
      <c r="G142" s="100">
        <v>141.86362449339998</v>
      </c>
      <c r="H142" s="100">
        <v>147.04430611415998</v>
      </c>
      <c r="I142" s="100">
        <v>157.60872814542</v>
      </c>
      <c r="J142" s="100">
        <v>166.60088255845025</v>
      </c>
      <c r="K142" s="100">
        <v>162.18810855883999</v>
      </c>
      <c r="L142" s="100">
        <v>165.74469296651998</v>
      </c>
      <c r="M142" s="100">
        <v>171.38171344519998</v>
      </c>
      <c r="N142" s="100">
        <v>184.2973807731872</v>
      </c>
      <c r="O142" s="100">
        <v>173.24970515586782</v>
      </c>
      <c r="P142" s="100">
        <v>176.79264984560302</v>
      </c>
      <c r="Q142" s="100">
        <v>119.71511626151998</v>
      </c>
      <c r="R142" s="100">
        <v>124.74049730628002</v>
      </c>
      <c r="S142" s="100">
        <v>164.73639822819999</v>
      </c>
      <c r="T142" s="100">
        <v>157.40650750949999</v>
      </c>
      <c r="U142" s="100">
        <v>156.21694179079998</v>
      </c>
      <c r="V142" s="100">
        <v>157.81588500000001</v>
      </c>
      <c r="W142" s="100">
        <v>157.894904</v>
      </c>
    </row>
    <row r="143" spans="1:23" s="93" customFormat="1" x14ac:dyDescent="0.25">
      <c r="A143" s="101" t="s">
        <v>937</v>
      </c>
      <c r="B143" s="101" t="s">
        <v>945</v>
      </c>
      <c r="C143" s="101" t="s">
        <v>767</v>
      </c>
      <c r="D143" s="101" t="s">
        <v>593</v>
      </c>
      <c r="E143" s="101" t="s">
        <v>940</v>
      </c>
      <c r="F143" s="100">
        <v>565.33078297620011</v>
      </c>
      <c r="G143" s="100">
        <v>566.97929811799997</v>
      </c>
      <c r="H143" s="100">
        <v>573.00670623800011</v>
      </c>
      <c r="I143" s="100">
        <v>590.21761110559999</v>
      </c>
      <c r="J143" s="100">
        <v>614.45936783619982</v>
      </c>
      <c r="K143" s="100">
        <v>631.17717865867996</v>
      </c>
      <c r="L143" s="100">
        <v>642.84017545415986</v>
      </c>
      <c r="M143" s="100">
        <v>680.51741306252006</v>
      </c>
      <c r="N143" s="100">
        <v>665.81202929832</v>
      </c>
      <c r="O143" s="100">
        <v>674.33546060159995</v>
      </c>
      <c r="P143" s="100">
        <v>712.64910855873563</v>
      </c>
      <c r="Q143" s="100">
        <v>727.32284564748045</v>
      </c>
      <c r="R143" s="100">
        <v>718.25497307220746</v>
      </c>
      <c r="S143" s="100">
        <v>745.9112780273208</v>
      </c>
      <c r="T143" s="100">
        <v>771.75327429320566</v>
      </c>
      <c r="U143" s="100">
        <v>785.15211120538345</v>
      </c>
      <c r="V143" s="100">
        <v>789.84842650000007</v>
      </c>
      <c r="W143" s="100">
        <v>804.49088899999992</v>
      </c>
    </row>
    <row r="144" spans="1:23" s="93" customFormat="1" x14ac:dyDescent="0.25">
      <c r="A144" s="101" t="s">
        <v>937</v>
      </c>
      <c r="B144" s="101" t="s">
        <v>946</v>
      </c>
      <c r="C144" s="101" t="s">
        <v>947</v>
      </c>
      <c r="D144" s="101" t="s">
        <v>593</v>
      </c>
      <c r="E144" s="101" t="s">
        <v>940</v>
      </c>
      <c r="F144" s="100">
        <v>471.16004801623001</v>
      </c>
      <c r="G144" s="100">
        <v>503.74444729767004</v>
      </c>
      <c r="H144" s="100">
        <v>531.95113633925996</v>
      </c>
      <c r="I144" s="100">
        <v>556.72744836692004</v>
      </c>
      <c r="J144" s="100">
        <v>577.92622022466992</v>
      </c>
      <c r="K144" s="100">
        <v>596.70281827962003</v>
      </c>
      <c r="L144" s="100">
        <v>384.35741929558998</v>
      </c>
      <c r="M144" s="100">
        <v>387.27103559601699</v>
      </c>
      <c r="N144" s="100">
        <v>428.22569326155468</v>
      </c>
      <c r="O144" s="100">
        <v>452.44381088486836</v>
      </c>
      <c r="P144" s="100">
        <v>479.32564695191019</v>
      </c>
      <c r="Q144" s="100">
        <v>421.69285095379792</v>
      </c>
      <c r="R144" s="100">
        <v>430.76463457267198</v>
      </c>
      <c r="S144" s="100">
        <v>443.65566697903648</v>
      </c>
      <c r="T144" s="100">
        <v>449.49067148198105</v>
      </c>
      <c r="U144" s="100">
        <v>447.48393146180769</v>
      </c>
      <c r="V144" s="100">
        <v>469.12238000000002</v>
      </c>
      <c r="W144" s="100">
        <v>481.87329999999997</v>
      </c>
    </row>
    <row r="145" spans="1:23" s="93" customFormat="1" x14ac:dyDescent="0.25">
      <c r="A145" s="101" t="s">
        <v>937</v>
      </c>
      <c r="B145" s="101" t="s">
        <v>948</v>
      </c>
      <c r="C145" s="101" t="s">
        <v>949</v>
      </c>
      <c r="D145" s="101" t="s">
        <v>593</v>
      </c>
      <c r="E145" s="101" t="s">
        <v>940</v>
      </c>
      <c r="F145" s="100">
        <v>2.6452417799999992</v>
      </c>
      <c r="G145" s="100">
        <v>2.6309923199999998</v>
      </c>
      <c r="H145" s="100">
        <v>2.6297200800000002</v>
      </c>
      <c r="I145" s="100">
        <v>2.7141975599999992</v>
      </c>
      <c r="J145" s="100">
        <v>2.7949996799999997</v>
      </c>
      <c r="K145" s="100">
        <v>2.8409119199999999</v>
      </c>
      <c r="L145" s="100">
        <v>2.8699186199999995</v>
      </c>
      <c r="M145" s="100">
        <v>2.9409092399999999</v>
      </c>
      <c r="N145" s="100">
        <v>2.8164845399999998</v>
      </c>
      <c r="O145" s="100">
        <v>2.8785694799999999</v>
      </c>
      <c r="P145" s="100">
        <v>3.046027411355241</v>
      </c>
      <c r="Q145" s="100">
        <v>3.0439614239999999</v>
      </c>
      <c r="R145" s="100">
        <v>2.9806038720000001</v>
      </c>
      <c r="S145" s="100">
        <v>3.0786496800000003</v>
      </c>
      <c r="T145" s="100">
        <v>3.1136957999999995</v>
      </c>
      <c r="U145" s="100">
        <v>3.14874192</v>
      </c>
      <c r="V145" s="100">
        <v>3.1837619999999993</v>
      </c>
      <c r="W145" s="100">
        <v>3.2189160000000001</v>
      </c>
    </row>
    <row r="146" spans="1:23" s="4" customFormat="1" x14ac:dyDescent="0.25">
      <c r="A146" s="7" t="s">
        <v>937</v>
      </c>
      <c r="B146" s="7" t="s">
        <v>860</v>
      </c>
      <c r="C146" s="7" t="s">
        <v>785</v>
      </c>
      <c r="D146" s="7" t="s">
        <v>593</v>
      </c>
      <c r="E146" s="7" t="s">
        <v>940</v>
      </c>
      <c r="F146" s="54">
        <v>0</v>
      </c>
      <c r="G146" s="54">
        <v>0</v>
      </c>
      <c r="H146" s="54">
        <v>0</v>
      </c>
      <c r="I146" s="54">
        <v>0</v>
      </c>
      <c r="J146" s="54">
        <v>0</v>
      </c>
      <c r="K146" s="54">
        <v>0</v>
      </c>
      <c r="L146" s="54">
        <v>0</v>
      </c>
      <c r="M146" s="54">
        <v>0</v>
      </c>
      <c r="N146" s="54">
        <v>0</v>
      </c>
      <c r="O146" s="54">
        <v>0</v>
      </c>
      <c r="P146" s="54">
        <v>0</v>
      </c>
      <c r="Q146" s="54">
        <v>0</v>
      </c>
      <c r="R146" s="54">
        <v>0</v>
      </c>
      <c r="S146" s="54">
        <v>0</v>
      </c>
      <c r="T146" s="54">
        <v>0</v>
      </c>
      <c r="U146" s="54">
        <v>0</v>
      </c>
      <c r="V146" s="54">
        <v>0</v>
      </c>
      <c r="W146" s="54">
        <v>0</v>
      </c>
    </row>
    <row r="147" spans="1:23" s="93" customFormat="1" x14ac:dyDescent="0.25">
      <c r="A147" s="101" t="s">
        <v>937</v>
      </c>
      <c r="B147" s="101" t="s">
        <v>950</v>
      </c>
      <c r="C147" s="101" t="s">
        <v>951</v>
      </c>
      <c r="D147" s="101" t="s">
        <v>593</v>
      </c>
      <c r="E147" s="101" t="s">
        <v>940</v>
      </c>
      <c r="F147" s="100">
        <v>0</v>
      </c>
      <c r="G147" s="100">
        <v>0</v>
      </c>
      <c r="H147" s="100">
        <v>0</v>
      </c>
      <c r="I147" s="100">
        <v>0</v>
      </c>
      <c r="J147" s="100">
        <v>0</v>
      </c>
      <c r="K147" s="100">
        <v>0</v>
      </c>
      <c r="L147" s="100">
        <v>0</v>
      </c>
      <c r="M147" s="100">
        <v>0</v>
      </c>
      <c r="N147" s="100">
        <v>0</v>
      </c>
      <c r="O147" s="100">
        <v>0</v>
      </c>
      <c r="P147" s="100">
        <v>0</v>
      </c>
      <c r="Q147" s="100">
        <v>0</v>
      </c>
      <c r="R147" s="100">
        <v>0</v>
      </c>
      <c r="S147" s="100">
        <v>0</v>
      </c>
      <c r="T147" s="100">
        <v>0</v>
      </c>
      <c r="U147" s="100">
        <v>0</v>
      </c>
      <c r="V147" s="100">
        <v>0</v>
      </c>
      <c r="W147" s="100">
        <v>0</v>
      </c>
    </row>
    <row r="148" spans="1:23" s="93" customFormat="1" x14ac:dyDescent="0.25">
      <c r="A148" s="101" t="s">
        <v>937</v>
      </c>
      <c r="B148" s="101" t="s">
        <v>952</v>
      </c>
      <c r="C148" s="101" t="s">
        <v>953</v>
      </c>
      <c r="D148" s="101" t="s">
        <v>593</v>
      </c>
      <c r="E148" s="101" t="s">
        <v>940</v>
      </c>
      <c r="F148" s="100">
        <v>0</v>
      </c>
      <c r="G148" s="100">
        <v>0</v>
      </c>
      <c r="H148" s="100">
        <v>0</v>
      </c>
      <c r="I148" s="100">
        <v>0</v>
      </c>
      <c r="J148" s="100">
        <v>0</v>
      </c>
      <c r="K148" s="100">
        <v>0</v>
      </c>
      <c r="L148" s="100">
        <v>0</v>
      </c>
      <c r="M148" s="100">
        <v>0</v>
      </c>
      <c r="N148" s="100">
        <v>0</v>
      </c>
      <c r="O148" s="100">
        <v>0</v>
      </c>
      <c r="P148" s="100">
        <v>0</v>
      </c>
      <c r="Q148" s="100">
        <v>0</v>
      </c>
      <c r="R148" s="100">
        <v>0</v>
      </c>
      <c r="S148" s="100">
        <v>0</v>
      </c>
      <c r="T148" s="100">
        <v>0</v>
      </c>
      <c r="U148" s="100">
        <v>0</v>
      </c>
      <c r="V148" s="100">
        <v>0</v>
      </c>
      <c r="W148" s="100">
        <v>0</v>
      </c>
    </row>
    <row r="149" spans="1:23" s="93" customFormat="1" x14ac:dyDescent="0.25">
      <c r="A149" s="101" t="s">
        <v>937</v>
      </c>
      <c r="B149" s="101" t="s">
        <v>954</v>
      </c>
      <c r="C149" s="101" t="s">
        <v>955</v>
      </c>
      <c r="D149" s="101" t="s">
        <v>593</v>
      </c>
      <c r="E149" s="101" t="s">
        <v>940</v>
      </c>
      <c r="F149" s="100">
        <v>0</v>
      </c>
      <c r="G149" s="100">
        <v>0</v>
      </c>
      <c r="H149" s="100">
        <v>0</v>
      </c>
      <c r="I149" s="100">
        <v>0</v>
      </c>
      <c r="J149" s="100">
        <v>0</v>
      </c>
      <c r="K149" s="100">
        <v>0</v>
      </c>
      <c r="L149" s="100">
        <v>0</v>
      </c>
      <c r="M149" s="100">
        <v>0</v>
      </c>
      <c r="N149" s="100">
        <v>0</v>
      </c>
      <c r="O149" s="100">
        <v>0</v>
      </c>
      <c r="P149" s="100">
        <v>0</v>
      </c>
      <c r="Q149" s="100">
        <v>0</v>
      </c>
      <c r="R149" s="100">
        <v>0</v>
      </c>
      <c r="S149" s="100">
        <v>0</v>
      </c>
      <c r="T149" s="100">
        <v>0</v>
      </c>
      <c r="U149" s="100">
        <v>0</v>
      </c>
      <c r="V149" s="100">
        <v>0</v>
      </c>
      <c r="W149" s="100">
        <v>0</v>
      </c>
    </row>
    <row r="150" spans="1:23" s="4" customFormat="1" x14ac:dyDescent="0.25">
      <c r="A150" s="7" t="s">
        <v>937</v>
      </c>
      <c r="B150" s="7" t="s">
        <v>861</v>
      </c>
      <c r="C150" s="7" t="s">
        <v>799</v>
      </c>
      <c r="D150" s="7" t="s">
        <v>593</v>
      </c>
      <c r="E150" s="7" t="s">
        <v>940</v>
      </c>
      <c r="F150" s="54">
        <v>0</v>
      </c>
      <c r="G150" s="54">
        <v>0</v>
      </c>
      <c r="H150" s="54">
        <v>0</v>
      </c>
      <c r="I150" s="54">
        <v>0</v>
      </c>
      <c r="J150" s="54">
        <v>0</v>
      </c>
      <c r="K150" s="54">
        <v>0</v>
      </c>
      <c r="L150" s="54">
        <v>0</v>
      </c>
      <c r="M150" s="54">
        <v>0</v>
      </c>
      <c r="N150" s="54">
        <v>0</v>
      </c>
      <c r="O150" s="54">
        <v>0</v>
      </c>
      <c r="P150" s="54">
        <v>0</v>
      </c>
      <c r="Q150" s="54">
        <v>0</v>
      </c>
      <c r="R150" s="54">
        <v>0</v>
      </c>
      <c r="S150" s="54">
        <v>0</v>
      </c>
      <c r="T150" s="54">
        <v>0</v>
      </c>
      <c r="U150" s="54">
        <v>0</v>
      </c>
      <c r="V150" s="54">
        <v>0</v>
      </c>
      <c r="W150" s="54">
        <v>0</v>
      </c>
    </row>
    <row r="151" spans="1:23" s="93" customFormat="1" x14ac:dyDescent="0.25">
      <c r="A151" s="101" t="s">
        <v>937</v>
      </c>
      <c r="B151" s="101" t="s">
        <v>956</v>
      </c>
      <c r="C151" s="101" t="s">
        <v>957</v>
      </c>
      <c r="D151" s="101" t="s">
        <v>593</v>
      </c>
      <c r="E151" s="101" t="s">
        <v>940</v>
      </c>
      <c r="F151" s="100" t="s">
        <v>627</v>
      </c>
      <c r="G151" s="100" t="s">
        <v>627</v>
      </c>
      <c r="H151" s="100" t="s">
        <v>627</v>
      </c>
      <c r="I151" s="100" t="s">
        <v>627</v>
      </c>
      <c r="J151" s="100" t="s">
        <v>627</v>
      </c>
      <c r="K151" s="100" t="s">
        <v>627</v>
      </c>
      <c r="L151" s="100" t="s">
        <v>627</v>
      </c>
      <c r="M151" s="100" t="s">
        <v>627</v>
      </c>
      <c r="N151" s="100" t="s">
        <v>627</v>
      </c>
      <c r="O151" s="100" t="s">
        <v>627</v>
      </c>
      <c r="P151" s="100" t="s">
        <v>627</v>
      </c>
      <c r="Q151" s="100" t="s">
        <v>627</v>
      </c>
      <c r="R151" s="100" t="s">
        <v>627</v>
      </c>
      <c r="S151" s="100" t="s">
        <v>627</v>
      </c>
      <c r="T151" s="100" t="s">
        <v>627</v>
      </c>
      <c r="U151" s="100"/>
      <c r="V151" s="100"/>
      <c r="W151" s="100"/>
    </row>
    <row r="152" spans="1:23" s="93" customFormat="1" x14ac:dyDescent="0.25">
      <c r="A152" s="101" t="s">
        <v>937</v>
      </c>
      <c r="B152" s="101" t="s">
        <v>958</v>
      </c>
      <c r="C152" s="101" t="s">
        <v>959</v>
      </c>
      <c r="D152" s="101" t="s">
        <v>593</v>
      </c>
      <c r="E152" s="101" t="s">
        <v>940</v>
      </c>
      <c r="F152" s="100" t="s">
        <v>627</v>
      </c>
      <c r="G152" s="100" t="s">
        <v>627</v>
      </c>
      <c r="H152" s="100" t="s">
        <v>627</v>
      </c>
      <c r="I152" s="100" t="s">
        <v>627</v>
      </c>
      <c r="J152" s="100" t="s">
        <v>627</v>
      </c>
      <c r="K152" s="100" t="s">
        <v>627</v>
      </c>
      <c r="L152" s="100" t="s">
        <v>627</v>
      </c>
      <c r="M152" s="100" t="s">
        <v>627</v>
      </c>
      <c r="N152" s="100" t="s">
        <v>627</v>
      </c>
      <c r="O152" s="100" t="s">
        <v>627</v>
      </c>
      <c r="P152" s="100" t="s">
        <v>627</v>
      </c>
      <c r="Q152" s="100" t="s">
        <v>627</v>
      </c>
      <c r="R152" s="100" t="s">
        <v>627</v>
      </c>
      <c r="S152" s="100" t="s">
        <v>627</v>
      </c>
      <c r="T152" s="100" t="s">
        <v>627</v>
      </c>
      <c r="U152" s="100"/>
      <c r="V152" s="100"/>
      <c r="W152" s="100"/>
    </row>
    <row r="153" spans="1:23" s="93" customFormat="1" x14ac:dyDescent="0.25">
      <c r="A153" s="101" t="s">
        <v>937</v>
      </c>
      <c r="B153" s="101" t="s">
        <v>960</v>
      </c>
      <c r="C153" s="101" t="s">
        <v>807</v>
      </c>
      <c r="D153" s="101" t="s">
        <v>593</v>
      </c>
      <c r="E153" s="101" t="s">
        <v>940</v>
      </c>
      <c r="F153" s="100" t="s">
        <v>627</v>
      </c>
      <c r="G153" s="100" t="s">
        <v>627</v>
      </c>
      <c r="H153" s="100" t="s">
        <v>627</v>
      </c>
      <c r="I153" s="100" t="s">
        <v>627</v>
      </c>
      <c r="J153" s="100" t="s">
        <v>627</v>
      </c>
      <c r="K153" s="100" t="s">
        <v>627</v>
      </c>
      <c r="L153" s="100" t="s">
        <v>627</v>
      </c>
      <c r="M153" s="100" t="s">
        <v>627</v>
      </c>
      <c r="N153" s="100" t="s">
        <v>627</v>
      </c>
      <c r="O153" s="100" t="s">
        <v>627</v>
      </c>
      <c r="P153" s="100" t="s">
        <v>627</v>
      </c>
      <c r="Q153" s="100" t="s">
        <v>627</v>
      </c>
      <c r="R153" s="100" t="s">
        <v>627</v>
      </c>
      <c r="S153" s="100" t="s">
        <v>627</v>
      </c>
      <c r="T153" s="100" t="s">
        <v>627</v>
      </c>
      <c r="U153" s="100"/>
      <c r="V153" s="100"/>
      <c r="W153" s="100"/>
    </row>
    <row r="154" spans="1:23" s="20" customFormat="1" x14ac:dyDescent="0.25">
      <c r="A154" s="26"/>
      <c r="B154" s="26"/>
      <c r="C154" s="26"/>
      <c r="D154" s="26"/>
      <c r="E154" s="26"/>
      <c r="F154" s="26" t="s">
        <v>976</v>
      </c>
      <c r="G154" s="26" t="s">
        <v>975</v>
      </c>
      <c r="H154" s="26"/>
      <c r="I154" s="26"/>
      <c r="J154" s="26"/>
      <c r="K154" s="26"/>
      <c r="L154" s="26"/>
      <c r="M154" s="26"/>
      <c r="N154" s="26"/>
      <c r="O154" s="26"/>
      <c r="P154" s="26"/>
      <c r="Q154" s="26"/>
      <c r="R154" s="26"/>
      <c r="S154" s="26"/>
      <c r="T154" s="26"/>
      <c r="U154" s="26"/>
      <c r="V154" s="26"/>
      <c r="W154" s="26"/>
    </row>
    <row r="155" spans="1:23" s="19" customFormat="1" ht="15.75" x14ac:dyDescent="0.25">
      <c r="A155" s="47" t="s">
        <v>331</v>
      </c>
      <c r="C155" s="137" t="s">
        <v>977</v>
      </c>
    </row>
    <row r="156" spans="1:23" s="4" customFormat="1" x14ac:dyDescent="0.25">
      <c r="A156" s="7" t="s">
        <v>931</v>
      </c>
      <c r="B156" s="7" t="s">
        <v>932</v>
      </c>
      <c r="C156" s="7" t="s">
        <v>933</v>
      </c>
      <c r="D156" s="7" t="s">
        <v>934</v>
      </c>
      <c r="E156" s="7" t="s">
        <v>935</v>
      </c>
      <c r="F156" s="7">
        <v>2000</v>
      </c>
      <c r="G156" s="7">
        <v>2001</v>
      </c>
      <c r="H156" s="7">
        <v>2002</v>
      </c>
      <c r="I156" s="7">
        <v>2003</v>
      </c>
      <c r="J156" s="7">
        <v>2004</v>
      </c>
      <c r="K156" s="7">
        <v>2005</v>
      </c>
      <c r="L156" s="7">
        <v>2006</v>
      </c>
      <c r="M156" s="7">
        <v>2007</v>
      </c>
      <c r="N156" s="7">
        <v>2008</v>
      </c>
      <c r="O156" s="7">
        <v>2009</v>
      </c>
      <c r="P156" s="7">
        <v>2010</v>
      </c>
      <c r="Q156" s="7">
        <v>2011</v>
      </c>
      <c r="R156" s="7">
        <v>2012</v>
      </c>
      <c r="S156" s="7">
        <v>2013</v>
      </c>
      <c r="T156" s="7">
        <v>2014</v>
      </c>
      <c r="U156" s="7">
        <v>2015</v>
      </c>
      <c r="V156" s="7"/>
      <c r="W156" s="7"/>
    </row>
    <row r="157" spans="1:23" s="4" customFormat="1" x14ac:dyDescent="0.25">
      <c r="A157" s="7" t="s">
        <v>937</v>
      </c>
      <c r="B157" s="108">
        <v>1</v>
      </c>
      <c r="C157" s="7" t="s">
        <v>938</v>
      </c>
      <c r="D157" s="7" t="s">
        <v>939</v>
      </c>
      <c r="E157" s="7" t="s">
        <v>940</v>
      </c>
      <c r="F157" s="136">
        <f t="shared" ref="F157:F167" si="19">IFERROR(((F4/F81)-1),"CHECK")</f>
        <v>4.4181120726991541E-3</v>
      </c>
      <c r="G157" s="136">
        <f t="shared" ref="G157:T157" si="20">IFERROR(((G4/G81)-1),"CHECK")</f>
        <v>6.3735056034410764E-3</v>
      </c>
      <c r="H157" s="136">
        <f t="shared" si="20"/>
        <v>1.1310124932992327E-2</v>
      </c>
      <c r="I157" s="136">
        <f t="shared" si="20"/>
        <v>1.1646407538592918E-2</v>
      </c>
      <c r="J157" s="136">
        <f t="shared" si="20"/>
        <v>1.5689930002050545E-2</v>
      </c>
      <c r="K157" s="136">
        <f t="shared" si="20"/>
        <v>2.2956707870378734E-2</v>
      </c>
      <c r="L157" s="136">
        <f t="shared" si="20"/>
        <v>3.0874704564054056E-2</v>
      </c>
      <c r="M157" s="136">
        <f t="shared" si="20"/>
        <v>3.3402507453602626E-2</v>
      </c>
      <c r="N157" s="136">
        <f t="shared" si="20"/>
        <v>4.1959509846582366E-2</v>
      </c>
      <c r="O157" s="136">
        <f t="shared" si="20"/>
        <v>3.5284126565127583E-2</v>
      </c>
      <c r="P157" s="136">
        <f t="shared" si="20"/>
        <v>3.3671460513287954E-2</v>
      </c>
      <c r="Q157" s="136">
        <f t="shared" si="20"/>
        <v>4.0772525205446941E-2</v>
      </c>
      <c r="R157" s="136">
        <f t="shared" si="20"/>
        <v>4.5837086211786726E-2</v>
      </c>
      <c r="S157" s="32">
        <f t="shared" si="20"/>
        <v>3.7910449094749055E-2</v>
      </c>
      <c r="T157" s="32">
        <f t="shared" si="20"/>
        <v>4.9770832104455209E-2</v>
      </c>
      <c r="U157" s="32">
        <f t="shared" ref="U157:U171" si="21">IFERROR(((U4/U81)-1),"CHECK")</f>
        <v>5.0997170778269041E-2</v>
      </c>
      <c r="V157" s="32"/>
      <c r="W157" s="7"/>
    </row>
    <row r="158" spans="1:23" s="4" customFormat="1" x14ac:dyDescent="0.25">
      <c r="A158" s="7" t="s">
        <v>937</v>
      </c>
      <c r="B158" s="108" t="s">
        <v>859</v>
      </c>
      <c r="C158" s="7" t="s">
        <v>753</v>
      </c>
      <c r="D158" s="7" t="s">
        <v>939</v>
      </c>
      <c r="E158" s="7" t="s">
        <v>940</v>
      </c>
      <c r="F158" s="32">
        <f t="shared" si="19"/>
        <v>4.6258557461404948E-3</v>
      </c>
      <c r="G158" s="32">
        <f t="shared" ref="G158:T158" si="22">IFERROR(((G5/G82)-1),"CHECK")</f>
        <v>6.8015345386132076E-3</v>
      </c>
      <c r="H158" s="32">
        <f t="shared" si="22"/>
        <v>1.2281594113463745E-2</v>
      </c>
      <c r="I158" s="32">
        <f t="shared" si="22"/>
        <v>1.2780003816972529E-2</v>
      </c>
      <c r="J158" s="32">
        <f t="shared" si="22"/>
        <v>1.7086451445615269E-2</v>
      </c>
      <c r="K158" s="32">
        <f t="shared" si="22"/>
        <v>2.4893121743700508E-2</v>
      </c>
      <c r="L158" s="32">
        <f t="shared" si="22"/>
        <v>3.342805022243267E-2</v>
      </c>
      <c r="M158" s="32">
        <f t="shared" si="22"/>
        <v>3.6002877425216129E-2</v>
      </c>
      <c r="N158" s="32">
        <f t="shared" si="22"/>
        <v>4.6003488683256544E-2</v>
      </c>
      <c r="O158" s="32">
        <f t="shared" si="22"/>
        <v>3.8771913291206772E-2</v>
      </c>
      <c r="P158" s="32">
        <f t="shared" si="22"/>
        <v>3.6876410502644452E-2</v>
      </c>
      <c r="Q158" s="32">
        <f t="shared" si="22"/>
        <v>4.4568653447304429E-2</v>
      </c>
      <c r="R158" s="32">
        <f t="shared" si="22"/>
        <v>4.9978866056171523E-2</v>
      </c>
      <c r="S158" s="32">
        <f t="shared" si="22"/>
        <v>5.0300992254350918E-2</v>
      </c>
      <c r="T158" s="32">
        <f t="shared" si="22"/>
        <v>5.3091023477910726E-2</v>
      </c>
      <c r="U158" s="32">
        <f t="shared" si="21"/>
        <v>5.4388847452471634E-2</v>
      </c>
      <c r="V158" s="32"/>
      <c r="W158" s="7"/>
    </row>
    <row r="159" spans="1:23" s="93" customFormat="1" x14ac:dyDescent="0.25">
      <c r="A159" s="101" t="s">
        <v>937</v>
      </c>
      <c r="B159" s="101" t="s">
        <v>941</v>
      </c>
      <c r="C159" s="101" t="s">
        <v>942</v>
      </c>
      <c r="D159" s="101" t="s">
        <v>939</v>
      </c>
      <c r="E159" s="101" t="s">
        <v>940</v>
      </c>
      <c r="F159" s="32">
        <f t="shared" si="19"/>
        <v>0</v>
      </c>
      <c r="G159" s="32">
        <f t="shared" ref="G159:T159" si="23">IFERROR(((G6/G83)-1),"CHECK")</f>
        <v>0</v>
      </c>
      <c r="H159" s="32">
        <f t="shared" si="23"/>
        <v>0</v>
      </c>
      <c r="I159" s="32">
        <f t="shared" si="23"/>
        <v>0</v>
      </c>
      <c r="J159" s="32">
        <f t="shared" si="23"/>
        <v>0</v>
      </c>
      <c r="K159" s="32">
        <f t="shared" si="23"/>
        <v>0</v>
      </c>
      <c r="L159" s="32">
        <f t="shared" si="23"/>
        <v>0</v>
      </c>
      <c r="M159" s="32">
        <f t="shared" si="23"/>
        <v>0</v>
      </c>
      <c r="N159" s="32">
        <f t="shared" si="23"/>
        <v>0</v>
      </c>
      <c r="O159" s="32">
        <f t="shared" si="23"/>
        <v>0</v>
      </c>
      <c r="P159" s="32">
        <f t="shared" si="23"/>
        <v>0</v>
      </c>
      <c r="Q159" s="32">
        <f t="shared" si="23"/>
        <v>0</v>
      </c>
      <c r="R159" s="32">
        <f t="shared" si="23"/>
        <v>0</v>
      </c>
      <c r="S159" s="32">
        <f t="shared" si="23"/>
        <v>0</v>
      </c>
      <c r="T159" s="32">
        <f t="shared" si="23"/>
        <v>0</v>
      </c>
      <c r="U159" s="32">
        <f t="shared" si="21"/>
        <v>0</v>
      </c>
      <c r="V159" s="32"/>
      <c r="W159" s="103"/>
    </row>
    <row r="160" spans="1:23" s="93" customFormat="1" x14ac:dyDescent="0.25">
      <c r="A160" s="101" t="s">
        <v>937</v>
      </c>
      <c r="B160" s="101" t="s">
        <v>943</v>
      </c>
      <c r="C160" s="101" t="s">
        <v>944</v>
      </c>
      <c r="D160" s="101" t="s">
        <v>939</v>
      </c>
      <c r="E160" s="101" t="s">
        <v>940</v>
      </c>
      <c r="F160" s="32">
        <f t="shared" si="19"/>
        <v>0</v>
      </c>
      <c r="G160" s="32">
        <f t="shared" ref="G160:T160" si="24">IFERROR(((G7/G84)-1),"CHECK")</f>
        <v>0</v>
      </c>
      <c r="H160" s="32">
        <f t="shared" si="24"/>
        <v>0</v>
      </c>
      <c r="I160" s="32">
        <f t="shared" si="24"/>
        <v>0</v>
      </c>
      <c r="J160" s="32">
        <f t="shared" si="24"/>
        <v>0</v>
      </c>
      <c r="K160" s="32">
        <f t="shared" si="24"/>
        <v>0</v>
      </c>
      <c r="L160" s="32">
        <f t="shared" si="24"/>
        <v>0</v>
      </c>
      <c r="M160" s="32">
        <f t="shared" si="24"/>
        <v>0</v>
      </c>
      <c r="N160" s="32">
        <f t="shared" si="24"/>
        <v>0</v>
      </c>
      <c r="O160" s="32">
        <f t="shared" si="24"/>
        <v>0</v>
      </c>
      <c r="P160" s="32">
        <f t="shared" si="24"/>
        <v>0</v>
      </c>
      <c r="Q160" s="32">
        <f t="shared" si="24"/>
        <v>0</v>
      </c>
      <c r="R160" s="32">
        <f t="shared" si="24"/>
        <v>0</v>
      </c>
      <c r="S160" s="32">
        <f t="shared" si="24"/>
        <v>0</v>
      </c>
      <c r="T160" s="32">
        <f t="shared" si="24"/>
        <v>0</v>
      </c>
      <c r="U160" s="32">
        <f t="shared" si="21"/>
        <v>0</v>
      </c>
      <c r="V160" s="32"/>
      <c r="W160" s="103"/>
    </row>
    <row r="161" spans="1:23" s="93" customFormat="1" x14ac:dyDescent="0.25">
      <c r="A161" s="101" t="s">
        <v>937</v>
      </c>
      <c r="B161" s="101" t="s">
        <v>945</v>
      </c>
      <c r="C161" s="101" t="s">
        <v>767</v>
      </c>
      <c r="D161" s="101" t="s">
        <v>939</v>
      </c>
      <c r="E161" s="101" t="s">
        <v>940</v>
      </c>
      <c r="F161" s="32">
        <f t="shared" si="19"/>
        <v>3.82149505955649E-2</v>
      </c>
      <c r="G161" s="32">
        <f t="shared" ref="G161:T161" si="25">IFERROR(((G8/G85)-1),"CHECK")</f>
        <v>5.5852911598065491E-2</v>
      </c>
      <c r="H161" s="32">
        <f t="shared" si="25"/>
        <v>0.10287787479441346</v>
      </c>
      <c r="I161" s="32">
        <f t="shared" si="25"/>
        <v>0.1109114870807022</v>
      </c>
      <c r="J161" s="32">
        <f t="shared" si="25"/>
        <v>0.14791611426564466</v>
      </c>
      <c r="K161" s="32">
        <f t="shared" si="25"/>
        <v>0.20785853856522873</v>
      </c>
      <c r="L161" s="32">
        <f t="shared" si="25"/>
        <v>0.27863302397978051</v>
      </c>
      <c r="M161" s="32">
        <f t="shared" si="25"/>
        <v>0.30473850498266475</v>
      </c>
      <c r="N161" s="32">
        <f t="shared" si="25"/>
        <v>0.38711036989104386</v>
      </c>
      <c r="O161" s="32">
        <f t="shared" si="25"/>
        <v>0.32982347510308374</v>
      </c>
      <c r="P161" s="32">
        <f t="shared" si="25"/>
        <v>0.30426105277920024</v>
      </c>
      <c r="Q161" s="32">
        <f t="shared" si="25"/>
        <v>0.34466207304819507</v>
      </c>
      <c r="R161" s="32">
        <f t="shared" si="25"/>
        <v>0.40462353965601783</v>
      </c>
      <c r="S161" s="32">
        <f t="shared" si="25"/>
        <v>0.40057981025681921</v>
      </c>
      <c r="T161" s="32">
        <f t="shared" si="25"/>
        <v>0.4083759534344138</v>
      </c>
      <c r="U161" s="32">
        <f t="shared" si="21"/>
        <v>0.40348832372164134</v>
      </c>
      <c r="V161" s="32"/>
      <c r="W161" s="103"/>
    </row>
    <row r="162" spans="1:23" s="93" customFormat="1" x14ac:dyDescent="0.25">
      <c r="A162" s="101" t="s">
        <v>937</v>
      </c>
      <c r="B162" s="101" t="s">
        <v>946</v>
      </c>
      <c r="C162" s="101" t="s">
        <v>947</v>
      </c>
      <c r="D162" s="101" t="s">
        <v>939</v>
      </c>
      <c r="E162" s="101" t="s">
        <v>940</v>
      </c>
      <c r="F162" s="32">
        <f t="shared" si="19"/>
        <v>1.6326250453069235E-4</v>
      </c>
      <c r="G162" s="32">
        <f t="shared" ref="G162:T162" si="26">IFERROR(((G9/G86)-1),"CHECK")</f>
        <v>1.157070529451687E-4</v>
      </c>
      <c r="H162" s="32">
        <f t="shared" si="26"/>
        <v>9.7957836272977161E-5</v>
      </c>
      <c r="I162" s="32">
        <f t="shared" si="26"/>
        <v>-2.276997737249431E-4</v>
      </c>
      <c r="J162" s="32">
        <f t="shared" si="26"/>
        <v>-5.3425546121976808E-5</v>
      </c>
      <c r="K162" s="32">
        <f t="shared" si="26"/>
        <v>-1.3127044824523537E-4</v>
      </c>
      <c r="L162" s="32">
        <f t="shared" si="26"/>
        <v>-1.3538873004537155E-4</v>
      </c>
      <c r="M162" s="32">
        <f t="shared" si="26"/>
        <v>-1.6271089411623585E-4</v>
      </c>
      <c r="N162" s="32">
        <f t="shared" si="26"/>
        <v>-8.7051795109338581E-4</v>
      </c>
      <c r="O162" s="32">
        <f t="shared" si="26"/>
        <v>-7.9330759434381726E-4</v>
      </c>
      <c r="P162" s="32">
        <f t="shared" si="26"/>
        <v>-7.2130805698267242E-4</v>
      </c>
      <c r="Q162" s="32">
        <f t="shared" si="26"/>
        <v>-8.1992128164765088E-4</v>
      </c>
      <c r="R162" s="32">
        <f t="shared" si="26"/>
        <v>-7.9644069607220924E-4</v>
      </c>
      <c r="S162" s="32">
        <f t="shared" si="26"/>
        <v>-6.8671926761643132E-4</v>
      </c>
      <c r="T162" s="32">
        <f t="shared" si="26"/>
        <v>-6.665882281401414E-4</v>
      </c>
      <c r="U162" s="32">
        <f t="shared" si="21"/>
        <v>-6.5752918689854223E-4</v>
      </c>
      <c r="V162" s="32"/>
      <c r="W162" s="103"/>
    </row>
    <row r="163" spans="1:23" s="93" customFormat="1" x14ac:dyDescent="0.25">
      <c r="A163" s="101" t="s">
        <v>937</v>
      </c>
      <c r="B163" s="101" t="s">
        <v>948</v>
      </c>
      <c r="C163" s="101" t="s">
        <v>949</v>
      </c>
      <c r="D163" s="101" t="s">
        <v>939</v>
      </c>
      <c r="E163" s="101" t="s">
        <v>940</v>
      </c>
      <c r="F163" s="32">
        <f t="shared" si="19"/>
        <v>0</v>
      </c>
      <c r="G163" s="32">
        <f t="shared" ref="G163:T163" si="27">IFERROR(((G10/G87)-1),"CHECK")</f>
        <v>0</v>
      </c>
      <c r="H163" s="32">
        <f t="shared" si="27"/>
        <v>0</v>
      </c>
      <c r="I163" s="32">
        <f t="shared" si="27"/>
        <v>0</v>
      </c>
      <c r="J163" s="32">
        <f t="shared" si="27"/>
        <v>0</v>
      </c>
      <c r="K163" s="32">
        <f t="shared" si="27"/>
        <v>0</v>
      </c>
      <c r="L163" s="32">
        <f t="shared" si="27"/>
        <v>0</v>
      </c>
      <c r="M163" s="32">
        <f t="shared" si="27"/>
        <v>0</v>
      </c>
      <c r="N163" s="32">
        <f t="shared" si="27"/>
        <v>0</v>
      </c>
      <c r="O163" s="32">
        <f t="shared" si="27"/>
        <v>0</v>
      </c>
      <c r="P163" s="32">
        <f t="shared" si="27"/>
        <v>0</v>
      </c>
      <c r="Q163" s="32">
        <f t="shared" si="27"/>
        <v>0</v>
      </c>
      <c r="R163" s="32">
        <f t="shared" si="27"/>
        <v>0</v>
      </c>
      <c r="S163" s="32">
        <f t="shared" si="27"/>
        <v>0</v>
      </c>
      <c r="T163" s="32">
        <f t="shared" si="27"/>
        <v>0</v>
      </c>
      <c r="U163" s="32">
        <f t="shared" si="21"/>
        <v>0</v>
      </c>
      <c r="V163" s="32"/>
      <c r="W163" s="103"/>
    </row>
    <row r="164" spans="1:23" s="4" customFormat="1" x14ac:dyDescent="0.25">
      <c r="A164" s="7" t="s">
        <v>937</v>
      </c>
      <c r="B164" s="7" t="s">
        <v>860</v>
      </c>
      <c r="C164" s="7" t="s">
        <v>785</v>
      </c>
      <c r="D164" s="7" t="s">
        <v>939</v>
      </c>
      <c r="E164" s="7" t="s">
        <v>940</v>
      </c>
      <c r="F164" s="32">
        <f t="shared" si="19"/>
        <v>2.4594133586715028E-3</v>
      </c>
      <c r="G164" s="32">
        <f t="shared" ref="G164:T164" si="28">IFERROR(((G11/G88)-1),"CHECK")</f>
        <v>2.3852143813383186E-3</v>
      </c>
      <c r="H164" s="32">
        <f t="shared" si="28"/>
        <v>2.1452413597098374E-3</v>
      </c>
      <c r="I164" s="32">
        <f t="shared" si="28"/>
        <v>-1.5418514242127035E-4</v>
      </c>
      <c r="J164" s="32">
        <f t="shared" si="28"/>
        <v>1.282509092020101E-3</v>
      </c>
      <c r="K164" s="32">
        <f t="shared" si="28"/>
        <v>5.3348614847092968E-4</v>
      </c>
      <c r="L164" s="32">
        <f t="shared" si="28"/>
        <v>6.0637017254094872E-4</v>
      </c>
      <c r="M164" s="32">
        <f t="shared" si="28"/>
        <v>6.6611984961317816E-4</v>
      </c>
      <c r="N164" s="32">
        <f t="shared" si="28"/>
        <v>-9.7921526407401815E-3</v>
      </c>
      <c r="O164" s="32">
        <f t="shared" si="28"/>
        <v>-9.6341076968119443E-3</v>
      </c>
      <c r="P164" s="32">
        <f t="shared" si="28"/>
        <v>-9.7493625481605006E-3</v>
      </c>
      <c r="Q164" s="32">
        <f t="shared" si="28"/>
        <v>-1.0046366649256289E-2</v>
      </c>
      <c r="R164" s="32">
        <f t="shared" si="28"/>
        <v>-9.6695356024738555E-3</v>
      </c>
      <c r="S164" s="32">
        <f t="shared" si="28"/>
        <v>-0.1129311049618219</v>
      </c>
      <c r="T164" s="32">
        <f t="shared" si="28"/>
        <v>3.8972725948931419E-3</v>
      </c>
      <c r="U164" s="32">
        <f t="shared" si="21"/>
        <v>4.0383366934577669E-3</v>
      </c>
      <c r="V164" s="32"/>
      <c r="W164" s="102"/>
    </row>
    <row r="165" spans="1:23" s="93" customFormat="1" x14ac:dyDescent="0.25">
      <c r="A165" s="101" t="s">
        <v>937</v>
      </c>
      <c r="B165" s="101" t="s">
        <v>950</v>
      </c>
      <c r="C165" s="101" t="s">
        <v>951</v>
      </c>
      <c r="D165" s="101" t="s">
        <v>939</v>
      </c>
      <c r="E165" s="101" t="s">
        <v>940</v>
      </c>
      <c r="F165" s="32">
        <f t="shared" si="19"/>
        <v>0</v>
      </c>
      <c r="G165" s="32">
        <f t="shared" ref="G165:T165" si="29">IFERROR(((G12/G89)-1),"CHECK")</f>
        <v>0</v>
      </c>
      <c r="H165" s="32">
        <f t="shared" si="29"/>
        <v>0</v>
      </c>
      <c r="I165" s="32">
        <f t="shared" si="29"/>
        <v>0</v>
      </c>
      <c r="J165" s="32">
        <f t="shared" si="29"/>
        <v>0</v>
      </c>
      <c r="K165" s="32">
        <f t="shared" si="29"/>
        <v>0</v>
      </c>
      <c r="L165" s="32">
        <f t="shared" si="29"/>
        <v>0</v>
      </c>
      <c r="M165" s="32">
        <f t="shared" si="29"/>
        <v>0</v>
      </c>
      <c r="N165" s="32">
        <f t="shared" si="29"/>
        <v>0</v>
      </c>
      <c r="O165" s="32">
        <f t="shared" si="29"/>
        <v>0</v>
      </c>
      <c r="P165" s="32">
        <f t="shared" si="29"/>
        <v>0</v>
      </c>
      <c r="Q165" s="32">
        <f t="shared" si="29"/>
        <v>0</v>
      </c>
      <c r="R165" s="32">
        <f t="shared" si="29"/>
        <v>0</v>
      </c>
      <c r="S165" s="32">
        <f t="shared" si="29"/>
        <v>0</v>
      </c>
      <c r="T165" s="32">
        <f t="shared" si="29"/>
        <v>0</v>
      </c>
      <c r="U165" s="32">
        <f t="shared" si="21"/>
        <v>0</v>
      </c>
      <c r="V165" s="32"/>
      <c r="W165" s="103"/>
    </row>
    <row r="166" spans="1:23" s="93" customFormat="1" x14ac:dyDescent="0.25">
      <c r="A166" s="101" t="s">
        <v>937</v>
      </c>
      <c r="B166" s="101" t="s">
        <v>952</v>
      </c>
      <c r="C166" s="101" t="s">
        <v>953</v>
      </c>
      <c r="D166" s="101" t="s">
        <v>939</v>
      </c>
      <c r="E166" s="101" t="s">
        <v>940</v>
      </c>
      <c r="F166" s="32">
        <f t="shared" si="19"/>
        <v>0</v>
      </c>
      <c r="G166" s="32">
        <f t="shared" ref="G166:T166" si="30">IFERROR(((G13/G90)-1),"CHECK")</f>
        <v>0</v>
      </c>
      <c r="H166" s="32">
        <f t="shared" si="30"/>
        <v>0</v>
      </c>
      <c r="I166" s="32">
        <f t="shared" si="30"/>
        <v>0</v>
      </c>
      <c r="J166" s="32">
        <f t="shared" si="30"/>
        <v>0</v>
      </c>
      <c r="K166" s="32">
        <f t="shared" si="30"/>
        <v>0</v>
      </c>
      <c r="L166" s="32">
        <f t="shared" si="30"/>
        <v>0</v>
      </c>
      <c r="M166" s="32">
        <f t="shared" si="30"/>
        <v>0</v>
      </c>
      <c r="N166" s="32">
        <f t="shared" si="30"/>
        <v>0</v>
      </c>
      <c r="O166" s="32">
        <f t="shared" si="30"/>
        <v>0</v>
      </c>
      <c r="P166" s="32">
        <f t="shared" si="30"/>
        <v>0</v>
      </c>
      <c r="Q166" s="32">
        <f t="shared" si="30"/>
        <v>0</v>
      </c>
      <c r="R166" s="32">
        <f t="shared" si="30"/>
        <v>0</v>
      </c>
      <c r="S166" s="32">
        <f t="shared" si="30"/>
        <v>0</v>
      </c>
      <c r="T166" s="32">
        <f t="shared" si="30"/>
        <v>0</v>
      </c>
      <c r="U166" s="32">
        <f t="shared" si="21"/>
        <v>0</v>
      </c>
      <c r="V166" s="32"/>
      <c r="W166" s="103"/>
    </row>
    <row r="167" spans="1:23" s="93" customFormat="1" x14ac:dyDescent="0.25">
      <c r="A167" s="101" t="s">
        <v>937</v>
      </c>
      <c r="B167" s="101" t="s">
        <v>954</v>
      </c>
      <c r="C167" s="101" t="s">
        <v>955</v>
      </c>
      <c r="D167" s="101" t="s">
        <v>939</v>
      </c>
      <c r="E167" s="101" t="s">
        <v>940</v>
      </c>
      <c r="F167" s="32">
        <f t="shared" si="19"/>
        <v>2.6684523492666035E-3</v>
      </c>
      <c r="G167" s="32">
        <f t="shared" ref="G167:T167" si="31">IFERROR(((G14/G91)-1),"CHECK")</f>
        <v>2.5856107561674779E-3</v>
      </c>
      <c r="H167" s="32">
        <f t="shared" si="31"/>
        <v>2.3347927517562983E-3</v>
      </c>
      <c r="I167" s="32">
        <f t="shared" si="31"/>
        <v>-1.7186781239453275E-4</v>
      </c>
      <c r="J167" s="32">
        <f t="shared" si="31"/>
        <v>1.4199826184224662E-3</v>
      </c>
      <c r="K167" s="32">
        <f t="shared" si="31"/>
        <v>5.9434984277606517E-4</v>
      </c>
      <c r="L167" s="32">
        <f t="shared" si="31"/>
        <v>6.7527994198601782E-4</v>
      </c>
      <c r="M167" s="32">
        <f t="shared" si="31"/>
        <v>7.4114637052402621E-4</v>
      </c>
      <c r="N167" s="32">
        <f t="shared" si="31"/>
        <v>-1.0953517529405765E-2</v>
      </c>
      <c r="O167" s="32">
        <f t="shared" si="31"/>
        <v>-1.0796409111863747E-2</v>
      </c>
      <c r="P167" s="32">
        <f t="shared" si="31"/>
        <v>-1.0845644706643953E-2</v>
      </c>
      <c r="Q167" s="32">
        <f t="shared" si="31"/>
        <v>-1.0922766766138903E-2</v>
      </c>
      <c r="R167" s="32">
        <f t="shared" si="31"/>
        <v>-1.0458376961210214E-2</v>
      </c>
      <c r="S167" s="32">
        <f t="shared" si="31"/>
        <v>-0.12107018398841429</v>
      </c>
      <c r="T167" s="32">
        <f t="shared" si="31"/>
        <v>4.228196244618676E-3</v>
      </c>
      <c r="U167" s="32">
        <f t="shared" si="21"/>
        <v>4.3784491318050733E-3</v>
      </c>
      <c r="V167" s="32"/>
      <c r="W167" s="103"/>
    </row>
    <row r="168" spans="1:23" s="4" customFormat="1" x14ac:dyDescent="0.25">
      <c r="A168" s="7" t="s">
        <v>937</v>
      </c>
      <c r="B168" s="7" t="s">
        <v>861</v>
      </c>
      <c r="C168" s="7" t="s">
        <v>799</v>
      </c>
      <c r="D168" s="7" t="s">
        <v>939</v>
      </c>
      <c r="E168" s="7" t="s">
        <v>940</v>
      </c>
      <c r="F168" s="32" t="str">
        <f t="shared" ref="F168:O168" si="32">IFERROR(((F15/F92)-1),"CHECK")</f>
        <v>CHECK</v>
      </c>
      <c r="G168" s="32" t="str">
        <f t="shared" si="32"/>
        <v>CHECK</v>
      </c>
      <c r="H168" s="32" t="str">
        <f t="shared" si="32"/>
        <v>CHECK</v>
      </c>
      <c r="I168" s="32" t="str">
        <f t="shared" si="32"/>
        <v>CHECK</v>
      </c>
      <c r="J168" s="32" t="str">
        <f t="shared" si="32"/>
        <v>CHECK</v>
      </c>
      <c r="K168" s="32" t="str">
        <f t="shared" si="32"/>
        <v>CHECK</v>
      </c>
      <c r="L168" s="32" t="str">
        <f t="shared" si="32"/>
        <v>CHECK</v>
      </c>
      <c r="M168" s="32" t="str">
        <f t="shared" si="32"/>
        <v>CHECK</v>
      </c>
      <c r="N168" s="32" t="str">
        <f t="shared" si="32"/>
        <v>CHECK</v>
      </c>
      <c r="O168" s="32" t="str">
        <f t="shared" si="32"/>
        <v>CHECK</v>
      </c>
      <c r="P168" s="32" t="str">
        <f t="shared" ref="P168:T171" si="33">IFERROR(((P15/P92)-1),"CHECK")</f>
        <v>CHECK</v>
      </c>
      <c r="Q168" s="32" t="str">
        <f t="shared" si="33"/>
        <v>CHECK</v>
      </c>
      <c r="R168" s="32" t="str">
        <f t="shared" si="33"/>
        <v>CHECK</v>
      </c>
      <c r="S168" s="32" t="str">
        <f t="shared" si="33"/>
        <v>CHECK</v>
      </c>
      <c r="T168" s="32" t="str">
        <f t="shared" si="33"/>
        <v>CHECK</v>
      </c>
      <c r="U168" s="32" t="str">
        <f t="shared" si="21"/>
        <v>CHECK</v>
      </c>
      <c r="V168" s="32"/>
      <c r="W168" s="102"/>
    </row>
    <row r="169" spans="1:23" s="93" customFormat="1" x14ac:dyDescent="0.25">
      <c r="A169" s="101" t="s">
        <v>937</v>
      </c>
      <c r="B169" s="101" t="s">
        <v>956</v>
      </c>
      <c r="C169" s="101" t="s">
        <v>957</v>
      </c>
      <c r="D169" s="101" t="s">
        <v>939</v>
      </c>
      <c r="E169" s="101" t="s">
        <v>940</v>
      </c>
      <c r="F169" s="32" t="str">
        <f t="shared" ref="F169:O169" si="34">IFERROR(((F16/F93)-1),"CHECK")</f>
        <v>CHECK</v>
      </c>
      <c r="G169" s="32" t="str">
        <f t="shared" si="34"/>
        <v>CHECK</v>
      </c>
      <c r="H169" s="32" t="str">
        <f t="shared" si="34"/>
        <v>CHECK</v>
      </c>
      <c r="I169" s="32" t="str">
        <f t="shared" si="34"/>
        <v>CHECK</v>
      </c>
      <c r="J169" s="32" t="str">
        <f t="shared" si="34"/>
        <v>CHECK</v>
      </c>
      <c r="K169" s="32" t="str">
        <f t="shared" si="34"/>
        <v>CHECK</v>
      </c>
      <c r="L169" s="32" t="str">
        <f t="shared" si="34"/>
        <v>CHECK</v>
      </c>
      <c r="M169" s="32" t="str">
        <f t="shared" si="34"/>
        <v>CHECK</v>
      </c>
      <c r="N169" s="32" t="str">
        <f t="shared" si="34"/>
        <v>CHECK</v>
      </c>
      <c r="O169" s="32" t="str">
        <f t="shared" si="34"/>
        <v>CHECK</v>
      </c>
      <c r="P169" s="32" t="str">
        <f t="shared" si="33"/>
        <v>CHECK</v>
      </c>
      <c r="Q169" s="32" t="str">
        <f t="shared" si="33"/>
        <v>CHECK</v>
      </c>
      <c r="R169" s="32" t="str">
        <f t="shared" si="33"/>
        <v>CHECK</v>
      </c>
      <c r="S169" s="32" t="str">
        <f t="shared" si="33"/>
        <v>CHECK</v>
      </c>
      <c r="T169" s="32" t="str">
        <f t="shared" si="33"/>
        <v>CHECK</v>
      </c>
      <c r="U169" s="32" t="str">
        <f t="shared" si="21"/>
        <v>CHECK</v>
      </c>
      <c r="V169" s="32"/>
      <c r="W169" s="103"/>
    </row>
    <row r="170" spans="1:23" s="93" customFormat="1" x14ac:dyDescent="0.25">
      <c r="A170" s="101" t="s">
        <v>937</v>
      </c>
      <c r="B170" s="101" t="s">
        <v>958</v>
      </c>
      <c r="C170" s="101" t="s">
        <v>959</v>
      </c>
      <c r="D170" s="101" t="s">
        <v>939</v>
      </c>
      <c r="E170" s="101" t="s">
        <v>940</v>
      </c>
      <c r="F170" s="32" t="str">
        <f t="shared" ref="F170:O170" si="35">IFERROR(((F17/F94)-1),"CHECK")</f>
        <v>CHECK</v>
      </c>
      <c r="G170" s="32" t="str">
        <f t="shared" si="35"/>
        <v>CHECK</v>
      </c>
      <c r="H170" s="32" t="str">
        <f t="shared" si="35"/>
        <v>CHECK</v>
      </c>
      <c r="I170" s="32" t="str">
        <f t="shared" si="35"/>
        <v>CHECK</v>
      </c>
      <c r="J170" s="32" t="str">
        <f t="shared" si="35"/>
        <v>CHECK</v>
      </c>
      <c r="K170" s="32" t="str">
        <f t="shared" si="35"/>
        <v>CHECK</v>
      </c>
      <c r="L170" s="32" t="str">
        <f t="shared" si="35"/>
        <v>CHECK</v>
      </c>
      <c r="M170" s="32" t="str">
        <f t="shared" si="35"/>
        <v>CHECK</v>
      </c>
      <c r="N170" s="32" t="str">
        <f t="shared" si="35"/>
        <v>CHECK</v>
      </c>
      <c r="O170" s="32" t="str">
        <f t="shared" si="35"/>
        <v>CHECK</v>
      </c>
      <c r="P170" s="32" t="str">
        <f t="shared" si="33"/>
        <v>CHECK</v>
      </c>
      <c r="Q170" s="32" t="str">
        <f t="shared" si="33"/>
        <v>CHECK</v>
      </c>
      <c r="R170" s="32" t="str">
        <f t="shared" si="33"/>
        <v>CHECK</v>
      </c>
      <c r="S170" s="32" t="str">
        <f t="shared" si="33"/>
        <v>CHECK</v>
      </c>
      <c r="T170" s="32" t="str">
        <f t="shared" si="33"/>
        <v>CHECK</v>
      </c>
      <c r="U170" s="32" t="str">
        <f t="shared" si="21"/>
        <v>CHECK</v>
      </c>
      <c r="V170" s="32"/>
      <c r="W170" s="103"/>
    </row>
    <row r="171" spans="1:23" s="93" customFormat="1" x14ac:dyDescent="0.25">
      <c r="A171" s="101" t="s">
        <v>937</v>
      </c>
      <c r="B171" s="101" t="s">
        <v>960</v>
      </c>
      <c r="C171" s="101" t="s">
        <v>807</v>
      </c>
      <c r="D171" s="101" t="s">
        <v>939</v>
      </c>
      <c r="E171" s="101" t="s">
        <v>940</v>
      </c>
      <c r="F171" s="32" t="str">
        <f t="shared" ref="F171:O171" si="36">IFERROR(((F18/F95)-1),"CHECK")</f>
        <v>CHECK</v>
      </c>
      <c r="G171" s="32" t="str">
        <f t="shared" si="36"/>
        <v>CHECK</v>
      </c>
      <c r="H171" s="32" t="str">
        <f t="shared" si="36"/>
        <v>CHECK</v>
      </c>
      <c r="I171" s="32" t="str">
        <f t="shared" si="36"/>
        <v>CHECK</v>
      </c>
      <c r="J171" s="32" t="str">
        <f t="shared" si="36"/>
        <v>CHECK</v>
      </c>
      <c r="K171" s="32" t="str">
        <f t="shared" si="36"/>
        <v>CHECK</v>
      </c>
      <c r="L171" s="32" t="str">
        <f t="shared" si="36"/>
        <v>CHECK</v>
      </c>
      <c r="M171" s="32" t="str">
        <f t="shared" si="36"/>
        <v>CHECK</v>
      </c>
      <c r="N171" s="32" t="str">
        <f t="shared" si="36"/>
        <v>CHECK</v>
      </c>
      <c r="O171" s="32" t="str">
        <f t="shared" si="36"/>
        <v>CHECK</v>
      </c>
      <c r="P171" s="32" t="str">
        <f t="shared" si="33"/>
        <v>CHECK</v>
      </c>
      <c r="Q171" s="32" t="str">
        <f t="shared" si="33"/>
        <v>CHECK</v>
      </c>
      <c r="R171" s="32" t="str">
        <f t="shared" si="33"/>
        <v>CHECK</v>
      </c>
      <c r="S171" s="32" t="str">
        <f t="shared" si="33"/>
        <v>CHECK</v>
      </c>
      <c r="T171" s="32" t="str">
        <f t="shared" si="33"/>
        <v>CHECK</v>
      </c>
      <c r="U171" s="32" t="str">
        <f t="shared" si="21"/>
        <v>CHECK</v>
      </c>
      <c r="V171" s="32"/>
      <c r="W171" s="103"/>
    </row>
    <row r="172" spans="1:23" x14ac:dyDescent="0.25">
      <c r="A172" s="8"/>
      <c r="B172" s="8"/>
      <c r="C172" s="8"/>
      <c r="D172" s="8"/>
      <c r="E172" s="8"/>
      <c r="F172" s="32"/>
      <c r="G172" s="32"/>
      <c r="H172" s="32"/>
      <c r="I172" s="32"/>
      <c r="J172" s="32"/>
      <c r="K172" s="32"/>
      <c r="L172" s="32"/>
      <c r="M172" s="32"/>
      <c r="N172" s="32"/>
      <c r="O172" s="32"/>
      <c r="P172" s="32"/>
      <c r="Q172" s="32"/>
      <c r="R172" s="32"/>
      <c r="S172" s="32"/>
      <c r="T172" s="32"/>
      <c r="U172" s="32"/>
      <c r="V172" s="32"/>
      <c r="W172" s="32"/>
    </row>
    <row r="173" spans="1:23" s="221" customFormat="1" x14ac:dyDescent="0.25">
      <c r="A173" s="26"/>
      <c r="B173" s="26"/>
      <c r="C173" s="26" t="s">
        <v>961</v>
      </c>
      <c r="D173" s="26"/>
      <c r="E173" s="26"/>
      <c r="F173" s="32">
        <f t="shared" ref="F173:U173" si="37">IFERROR(((F20/F97)-1),"CHECK")</f>
        <v>0</v>
      </c>
      <c r="G173" s="32">
        <f t="shared" si="37"/>
        <v>0</v>
      </c>
      <c r="H173" s="32">
        <f t="shared" si="37"/>
        <v>0</v>
      </c>
      <c r="I173" s="32">
        <f t="shared" si="37"/>
        <v>0</v>
      </c>
      <c r="J173" s="32">
        <f t="shared" si="37"/>
        <v>0</v>
      </c>
      <c r="K173" s="32">
        <f t="shared" si="37"/>
        <v>0</v>
      </c>
      <c r="L173" s="32">
        <f t="shared" si="37"/>
        <v>0</v>
      </c>
      <c r="M173" s="32">
        <f t="shared" si="37"/>
        <v>0</v>
      </c>
      <c r="N173" s="32">
        <f t="shared" si="37"/>
        <v>0</v>
      </c>
      <c r="O173" s="32">
        <f t="shared" si="37"/>
        <v>0</v>
      </c>
      <c r="P173" s="32">
        <f t="shared" si="37"/>
        <v>0</v>
      </c>
      <c r="Q173" s="32">
        <f t="shared" si="37"/>
        <v>0</v>
      </c>
      <c r="R173" s="32">
        <f t="shared" si="37"/>
        <v>0</v>
      </c>
      <c r="S173" s="32">
        <f t="shared" si="37"/>
        <v>0</v>
      </c>
      <c r="T173" s="32">
        <f t="shared" si="37"/>
        <v>0</v>
      </c>
      <c r="U173" s="32">
        <f t="shared" si="37"/>
        <v>0</v>
      </c>
      <c r="V173" s="32"/>
      <c r="W173" s="32"/>
    </row>
    <row r="174" spans="1:23" x14ac:dyDescent="0.25">
      <c r="A174" s="8" t="s">
        <v>962</v>
      </c>
      <c r="B174" s="8" t="s">
        <v>963</v>
      </c>
      <c r="C174" s="8" t="s">
        <v>964</v>
      </c>
      <c r="D174" s="8" t="s">
        <v>588</v>
      </c>
      <c r="E174" s="8" t="s">
        <v>940</v>
      </c>
      <c r="F174" s="32">
        <f>IFERROR(((F21/F98)-1),"CHECK")</f>
        <v>0</v>
      </c>
      <c r="G174" s="32">
        <f>IFERROR(((G21/G98)-1),"CHECK")</f>
        <v>0</v>
      </c>
      <c r="H174" s="32">
        <f>IFERROR(((H21/H98)-1),"CHECK")</f>
        <v>0</v>
      </c>
      <c r="I174" s="32">
        <f t="shared" ref="I174:U174" si="38">IFERROR(((I21/I98)-1),"CHECK")</f>
        <v>0</v>
      </c>
      <c r="J174" s="32">
        <f t="shared" si="38"/>
        <v>0</v>
      </c>
      <c r="K174" s="32">
        <f t="shared" si="38"/>
        <v>0</v>
      </c>
      <c r="L174" s="32">
        <f t="shared" si="38"/>
        <v>0</v>
      </c>
      <c r="M174" s="32">
        <f t="shared" si="38"/>
        <v>0</v>
      </c>
      <c r="N174" s="32">
        <f t="shared" si="38"/>
        <v>0</v>
      </c>
      <c r="O174" s="32">
        <f t="shared" si="38"/>
        <v>0</v>
      </c>
      <c r="P174" s="32">
        <f t="shared" si="38"/>
        <v>0</v>
      </c>
      <c r="Q174" s="32">
        <f t="shared" si="38"/>
        <v>0</v>
      </c>
      <c r="R174" s="32">
        <f t="shared" si="38"/>
        <v>0</v>
      </c>
      <c r="S174" s="32">
        <f t="shared" si="38"/>
        <v>0</v>
      </c>
      <c r="T174" s="32">
        <f t="shared" si="38"/>
        <v>0</v>
      </c>
      <c r="U174" s="32">
        <f t="shared" si="38"/>
        <v>0</v>
      </c>
      <c r="V174" s="32"/>
      <c r="W174" s="32"/>
    </row>
    <row r="175" spans="1:23" x14ac:dyDescent="0.25">
      <c r="A175" s="8"/>
      <c r="B175" s="8" t="s">
        <v>963</v>
      </c>
      <c r="C175" s="8" t="s">
        <v>964</v>
      </c>
      <c r="D175" s="8" t="s">
        <v>590</v>
      </c>
      <c r="E175" s="8" t="s">
        <v>940</v>
      </c>
      <c r="F175" s="32">
        <f t="shared" ref="F175:U175" si="39">IFERROR(((F22/F99)-1),"CHECK")</f>
        <v>0</v>
      </c>
      <c r="G175" s="32">
        <f t="shared" si="39"/>
        <v>0</v>
      </c>
      <c r="H175" s="32">
        <f t="shared" si="39"/>
        <v>0</v>
      </c>
      <c r="I175" s="32">
        <f t="shared" si="39"/>
        <v>0</v>
      </c>
      <c r="J175" s="32">
        <f t="shared" si="39"/>
        <v>0</v>
      </c>
      <c r="K175" s="32">
        <f t="shared" si="39"/>
        <v>0</v>
      </c>
      <c r="L175" s="32">
        <f t="shared" si="39"/>
        <v>0</v>
      </c>
      <c r="M175" s="32">
        <f t="shared" si="39"/>
        <v>0</v>
      </c>
      <c r="N175" s="32">
        <f t="shared" si="39"/>
        <v>0</v>
      </c>
      <c r="O175" s="32">
        <f t="shared" si="39"/>
        <v>0</v>
      </c>
      <c r="P175" s="32">
        <f t="shared" si="39"/>
        <v>0</v>
      </c>
      <c r="Q175" s="32">
        <f t="shared" si="39"/>
        <v>0</v>
      </c>
      <c r="R175" s="32">
        <f t="shared" si="39"/>
        <v>0</v>
      </c>
      <c r="S175" s="32">
        <f t="shared" si="39"/>
        <v>0</v>
      </c>
      <c r="T175" s="32">
        <f t="shared" si="39"/>
        <v>0</v>
      </c>
      <c r="U175" s="32">
        <f t="shared" si="39"/>
        <v>0</v>
      </c>
      <c r="V175" s="32"/>
      <c r="W175" s="32"/>
    </row>
    <row r="176" spans="1:23" x14ac:dyDescent="0.25">
      <c r="A176" s="8"/>
      <c r="B176" s="8" t="s">
        <v>963</v>
      </c>
      <c r="C176" s="8" t="s">
        <v>964</v>
      </c>
      <c r="D176" s="8" t="s">
        <v>593</v>
      </c>
      <c r="E176" s="8" t="s">
        <v>940</v>
      </c>
      <c r="F176" s="32">
        <f t="shared" ref="F176:U176" si="40">IFERROR(((F23/F100)-1),"CHECK")</f>
        <v>0</v>
      </c>
      <c r="G176" s="32">
        <f t="shared" si="40"/>
        <v>0</v>
      </c>
      <c r="H176" s="32">
        <f t="shared" si="40"/>
        <v>0</v>
      </c>
      <c r="I176" s="32">
        <f t="shared" si="40"/>
        <v>0</v>
      </c>
      <c r="J176" s="32">
        <f t="shared" si="40"/>
        <v>0</v>
      </c>
      <c r="K176" s="32">
        <f t="shared" si="40"/>
        <v>0</v>
      </c>
      <c r="L176" s="32">
        <f t="shared" si="40"/>
        <v>0</v>
      </c>
      <c r="M176" s="32">
        <f t="shared" si="40"/>
        <v>0</v>
      </c>
      <c r="N176" s="32">
        <f t="shared" si="40"/>
        <v>0</v>
      </c>
      <c r="O176" s="32">
        <f t="shared" si="40"/>
        <v>0</v>
      </c>
      <c r="P176" s="32">
        <f t="shared" si="40"/>
        <v>0</v>
      </c>
      <c r="Q176" s="32">
        <f t="shared" si="40"/>
        <v>0</v>
      </c>
      <c r="R176" s="32">
        <f t="shared" si="40"/>
        <v>0</v>
      </c>
      <c r="S176" s="32">
        <f t="shared" si="40"/>
        <v>0</v>
      </c>
      <c r="T176" s="32">
        <f t="shared" si="40"/>
        <v>0</v>
      </c>
      <c r="U176" s="32">
        <f t="shared" si="40"/>
        <v>0</v>
      </c>
      <c r="V176" s="32"/>
      <c r="W176" s="32"/>
    </row>
    <row r="177" spans="1:23" s="221" customFormat="1" x14ac:dyDescent="0.25">
      <c r="A177" s="8" t="s">
        <v>962</v>
      </c>
      <c r="B177" s="8" t="s">
        <v>965</v>
      </c>
      <c r="C177" s="8" t="s">
        <v>966</v>
      </c>
      <c r="D177" s="8" t="s">
        <v>588</v>
      </c>
      <c r="E177" s="8" t="s">
        <v>940</v>
      </c>
      <c r="F177" s="32">
        <f t="shared" ref="F177:H180" si="41">IFERROR(((F24/F101)-1),"CHECK")</f>
        <v>0</v>
      </c>
      <c r="G177" s="32">
        <f t="shared" si="41"/>
        <v>0</v>
      </c>
      <c r="H177" s="32">
        <f t="shared" si="41"/>
        <v>0</v>
      </c>
      <c r="I177" s="32">
        <f t="shared" ref="I177:T177" si="42">IFERROR(((I24/I101)-1),"CHECK")</f>
        <v>0</v>
      </c>
      <c r="J177" s="32">
        <f t="shared" si="42"/>
        <v>0</v>
      </c>
      <c r="K177" s="32">
        <f t="shared" si="42"/>
        <v>0</v>
      </c>
      <c r="L177" s="32">
        <f t="shared" si="42"/>
        <v>0</v>
      </c>
      <c r="M177" s="32">
        <f t="shared" si="42"/>
        <v>0</v>
      </c>
      <c r="N177" s="32">
        <f t="shared" si="42"/>
        <v>0</v>
      </c>
      <c r="O177" s="32">
        <f t="shared" si="42"/>
        <v>0</v>
      </c>
      <c r="P177" s="32">
        <f t="shared" si="42"/>
        <v>0</v>
      </c>
      <c r="Q177" s="32">
        <f t="shared" si="42"/>
        <v>0</v>
      </c>
      <c r="R177" s="32">
        <f t="shared" si="42"/>
        <v>0</v>
      </c>
      <c r="S177" s="32">
        <f t="shared" si="42"/>
        <v>0</v>
      </c>
      <c r="T177" s="32">
        <f t="shared" si="42"/>
        <v>0</v>
      </c>
      <c r="U177" s="32">
        <f>IFERROR(((U24/U101)-1),"CHECK")</f>
        <v>0</v>
      </c>
      <c r="V177" s="32"/>
      <c r="W177" s="32"/>
    </row>
    <row r="178" spans="1:23" s="221" customFormat="1" x14ac:dyDescent="0.25">
      <c r="A178" s="8"/>
      <c r="B178" s="8" t="s">
        <v>965</v>
      </c>
      <c r="C178" s="8" t="s">
        <v>966</v>
      </c>
      <c r="D178" s="8" t="s">
        <v>590</v>
      </c>
      <c r="E178" s="8" t="s">
        <v>940</v>
      </c>
      <c r="F178" s="32">
        <f t="shared" si="41"/>
        <v>0</v>
      </c>
      <c r="G178" s="32">
        <f t="shared" si="41"/>
        <v>0</v>
      </c>
      <c r="H178" s="32">
        <f t="shared" si="41"/>
        <v>0</v>
      </c>
      <c r="I178" s="32">
        <f t="shared" ref="I178:T178" si="43">IFERROR(((I25/I102)-1),"CHECK")</f>
        <v>0</v>
      </c>
      <c r="J178" s="32">
        <f t="shared" si="43"/>
        <v>0</v>
      </c>
      <c r="K178" s="32">
        <f t="shared" si="43"/>
        <v>0</v>
      </c>
      <c r="L178" s="32">
        <f t="shared" si="43"/>
        <v>0</v>
      </c>
      <c r="M178" s="32">
        <f t="shared" si="43"/>
        <v>0</v>
      </c>
      <c r="N178" s="32">
        <f t="shared" si="43"/>
        <v>0</v>
      </c>
      <c r="O178" s="32">
        <f t="shared" si="43"/>
        <v>0</v>
      </c>
      <c r="P178" s="32">
        <f t="shared" si="43"/>
        <v>0</v>
      </c>
      <c r="Q178" s="32">
        <f t="shared" si="43"/>
        <v>0</v>
      </c>
      <c r="R178" s="32">
        <f t="shared" si="43"/>
        <v>0</v>
      </c>
      <c r="S178" s="32">
        <f t="shared" si="43"/>
        <v>0</v>
      </c>
      <c r="T178" s="32">
        <f t="shared" si="43"/>
        <v>0</v>
      </c>
      <c r="U178" s="32">
        <f>IFERROR(((U25/U102)-1),"CHECK")</f>
        <v>0</v>
      </c>
      <c r="V178" s="32"/>
      <c r="W178" s="32"/>
    </row>
    <row r="179" spans="1:23" s="221" customFormat="1" x14ac:dyDescent="0.25">
      <c r="A179" s="8"/>
      <c r="B179" s="8" t="s">
        <v>965</v>
      </c>
      <c r="C179" s="8" t="s">
        <v>966</v>
      </c>
      <c r="D179" s="8" t="s">
        <v>593</v>
      </c>
      <c r="E179" s="8" t="s">
        <v>940</v>
      </c>
      <c r="F179" s="32">
        <f t="shared" si="41"/>
        <v>0</v>
      </c>
      <c r="G179" s="32">
        <f t="shared" si="41"/>
        <v>0</v>
      </c>
      <c r="H179" s="32">
        <f t="shared" si="41"/>
        <v>0</v>
      </c>
      <c r="I179" s="32">
        <f t="shared" ref="I179:T179" si="44">IFERROR(((I26/I103)-1),"CHECK")</f>
        <v>0</v>
      </c>
      <c r="J179" s="32">
        <f t="shared" si="44"/>
        <v>0</v>
      </c>
      <c r="K179" s="32">
        <f t="shared" si="44"/>
        <v>0</v>
      </c>
      <c r="L179" s="32">
        <f t="shared" si="44"/>
        <v>0</v>
      </c>
      <c r="M179" s="32">
        <f t="shared" si="44"/>
        <v>0</v>
      </c>
      <c r="N179" s="32">
        <f t="shared" si="44"/>
        <v>0</v>
      </c>
      <c r="O179" s="32">
        <f t="shared" si="44"/>
        <v>0</v>
      </c>
      <c r="P179" s="32">
        <f t="shared" si="44"/>
        <v>0</v>
      </c>
      <c r="Q179" s="32">
        <f t="shared" si="44"/>
        <v>0</v>
      </c>
      <c r="R179" s="32">
        <f t="shared" si="44"/>
        <v>0</v>
      </c>
      <c r="S179" s="32">
        <f t="shared" si="44"/>
        <v>0</v>
      </c>
      <c r="T179" s="32">
        <f t="shared" si="44"/>
        <v>0</v>
      </c>
      <c r="U179" s="32">
        <f>IFERROR(((U26/U103)-1),"CHECK")</f>
        <v>0</v>
      </c>
      <c r="V179" s="32"/>
      <c r="W179" s="32"/>
    </row>
    <row r="180" spans="1:23" s="221" customFormat="1" x14ac:dyDescent="0.25">
      <c r="A180" s="8" t="s">
        <v>962</v>
      </c>
      <c r="B180" s="8" t="s">
        <v>967</v>
      </c>
      <c r="C180" s="8" t="s">
        <v>968</v>
      </c>
      <c r="D180" s="8" t="s">
        <v>588</v>
      </c>
      <c r="E180" s="8" t="s">
        <v>940</v>
      </c>
      <c r="F180" s="32" t="str">
        <f t="shared" si="41"/>
        <v>CHECK</v>
      </c>
      <c r="G180" s="32" t="str">
        <f t="shared" si="41"/>
        <v>CHECK</v>
      </c>
      <c r="H180" s="32" t="str">
        <f t="shared" si="41"/>
        <v>CHECK</v>
      </c>
      <c r="I180" s="32" t="str">
        <f t="shared" ref="I180:T180" si="45">IFERROR(((I27/I104)-1),"CHECK")</f>
        <v>CHECK</v>
      </c>
      <c r="J180" s="32" t="str">
        <f t="shared" si="45"/>
        <v>CHECK</v>
      </c>
      <c r="K180" s="32" t="str">
        <f t="shared" si="45"/>
        <v>CHECK</v>
      </c>
      <c r="L180" s="32" t="str">
        <f t="shared" si="45"/>
        <v>CHECK</v>
      </c>
      <c r="M180" s="32" t="str">
        <f t="shared" si="45"/>
        <v>CHECK</v>
      </c>
      <c r="N180" s="32" t="str">
        <f t="shared" si="45"/>
        <v>CHECK</v>
      </c>
      <c r="O180" s="32" t="str">
        <f t="shared" si="45"/>
        <v>CHECK</v>
      </c>
      <c r="P180" s="32" t="str">
        <f t="shared" si="45"/>
        <v>CHECK</v>
      </c>
      <c r="Q180" s="32" t="str">
        <f t="shared" si="45"/>
        <v>CHECK</v>
      </c>
      <c r="R180" s="32" t="str">
        <f t="shared" si="45"/>
        <v>CHECK</v>
      </c>
      <c r="S180" s="32" t="str">
        <f t="shared" si="45"/>
        <v>CHECK</v>
      </c>
      <c r="T180" s="32" t="str">
        <f t="shared" si="45"/>
        <v>CHECK</v>
      </c>
      <c r="U180" s="32" t="str">
        <f>IFERROR(((U27/U104)-1),"CHECK")</f>
        <v>CHECK</v>
      </c>
      <c r="V180" s="32"/>
      <c r="W180" s="32"/>
    </row>
    <row r="181" spans="1:23" x14ac:dyDescent="0.25">
      <c r="A181" s="8" t="s">
        <v>969</v>
      </c>
      <c r="B181" s="8" t="s">
        <v>970</v>
      </c>
      <c r="C181" s="8" t="s">
        <v>971</v>
      </c>
      <c r="D181" s="8" t="s">
        <v>588</v>
      </c>
      <c r="E181" s="8" t="s">
        <v>940</v>
      </c>
      <c r="F181" s="32" t="str">
        <f t="shared" ref="F181:T181" si="46">IFERROR(((F28/F105)-1),"CHECK")</f>
        <v>CHECK</v>
      </c>
      <c r="G181" s="32" t="str">
        <f t="shared" si="46"/>
        <v>CHECK</v>
      </c>
      <c r="H181" s="32" t="str">
        <f t="shared" si="46"/>
        <v>CHECK</v>
      </c>
      <c r="I181" s="32" t="str">
        <f t="shared" si="46"/>
        <v>CHECK</v>
      </c>
      <c r="J181" s="32" t="str">
        <f t="shared" si="46"/>
        <v>CHECK</v>
      </c>
      <c r="K181" s="32" t="str">
        <f t="shared" si="46"/>
        <v>CHECK</v>
      </c>
      <c r="L181" s="32" t="str">
        <f t="shared" si="46"/>
        <v>CHECK</v>
      </c>
      <c r="M181" s="32" t="str">
        <f t="shared" si="46"/>
        <v>CHECK</v>
      </c>
      <c r="N181" s="32" t="str">
        <f t="shared" si="46"/>
        <v>CHECK</v>
      </c>
      <c r="O181" s="32" t="str">
        <f t="shared" si="46"/>
        <v>CHECK</v>
      </c>
      <c r="P181" s="32" t="str">
        <f t="shared" si="46"/>
        <v>CHECK</v>
      </c>
      <c r="Q181" s="32" t="str">
        <f t="shared" si="46"/>
        <v>CHECK</v>
      </c>
      <c r="R181" s="32" t="str">
        <f t="shared" si="46"/>
        <v>CHECK</v>
      </c>
      <c r="S181" s="32" t="str">
        <f t="shared" si="46"/>
        <v>CHECK</v>
      </c>
      <c r="T181" s="32" t="str">
        <f t="shared" si="46"/>
        <v>CHECK</v>
      </c>
      <c r="U181" s="32" t="str">
        <f>IFERROR(((U28/U105)-1),"CHECK")</f>
        <v>CHECK</v>
      </c>
      <c r="V181" s="32"/>
      <c r="W181" s="32"/>
    </row>
    <row r="183" spans="1:23" s="4" customFormat="1" x14ac:dyDescent="0.25">
      <c r="A183" s="7" t="s">
        <v>937</v>
      </c>
      <c r="B183" s="108">
        <v>1</v>
      </c>
      <c r="C183" s="7" t="s">
        <v>972</v>
      </c>
      <c r="D183" s="7" t="s">
        <v>588</v>
      </c>
      <c r="E183" s="7" t="s">
        <v>940</v>
      </c>
      <c r="F183" s="136">
        <f t="shared" ref="F183:F197" si="47">IFERROR(((F30/F107)-1),"CHECK")</f>
        <v>4.2523815451049884E-3</v>
      </c>
      <c r="G183" s="136">
        <f t="shared" ref="G183:T183" si="48">IFERROR(((G30/G107)-1),"CHECK")</f>
        <v>6.1924245094069352E-3</v>
      </c>
      <c r="H183" s="136">
        <f t="shared" si="48"/>
        <v>1.1134439630954285E-2</v>
      </c>
      <c r="I183" s="136">
        <f t="shared" si="48"/>
        <v>1.170337916609876E-2</v>
      </c>
      <c r="J183" s="136">
        <f t="shared" si="48"/>
        <v>1.5594714688780265E-2</v>
      </c>
      <c r="K183" s="136">
        <f t="shared" si="48"/>
        <v>2.2920608400694542E-2</v>
      </c>
      <c r="L183" s="136">
        <f t="shared" si="48"/>
        <v>3.0776386373111642E-2</v>
      </c>
      <c r="M183" s="136">
        <f t="shared" si="48"/>
        <v>3.3271601553223062E-2</v>
      </c>
      <c r="N183" s="136">
        <f t="shared" si="48"/>
        <v>4.2656270947779795E-2</v>
      </c>
      <c r="O183" s="136">
        <f t="shared" si="48"/>
        <v>3.5981709363242187E-2</v>
      </c>
      <c r="P183" s="136">
        <f t="shared" si="48"/>
        <v>3.4344811193593561E-2</v>
      </c>
      <c r="Q183" s="136">
        <f t="shared" si="48"/>
        <v>4.1423072520493376E-2</v>
      </c>
      <c r="R183" s="136">
        <f t="shared" si="48"/>
        <v>4.6438618468502391E-2</v>
      </c>
      <c r="S183" s="136">
        <f t="shared" si="48"/>
        <v>4.6769794794242259E-2</v>
      </c>
      <c r="T183" s="136">
        <f t="shared" si="48"/>
        <v>4.9382422215394906E-2</v>
      </c>
      <c r="U183" s="136">
        <f>IFERROR(((U30/U107)-1),"CHECK")</f>
        <v>5.0600182299680441E-2</v>
      </c>
      <c r="V183" s="136"/>
      <c r="W183" s="7"/>
    </row>
    <row r="184" spans="1:23" s="4" customFormat="1" x14ac:dyDescent="0.25">
      <c r="A184" s="7" t="s">
        <v>937</v>
      </c>
      <c r="B184" s="108" t="s">
        <v>859</v>
      </c>
      <c r="C184" s="7" t="s">
        <v>753</v>
      </c>
      <c r="D184" s="7" t="s">
        <v>588</v>
      </c>
      <c r="E184" s="7" t="s">
        <v>940</v>
      </c>
      <c r="F184" s="136">
        <f t="shared" si="47"/>
        <v>4.6515520887366879E-3</v>
      </c>
      <c r="G184" s="136">
        <f t="shared" ref="G184:U184" si="49">IFERROR(((G31/G108)-1),"CHECK")</f>
        <v>6.7813500628093326E-3</v>
      </c>
      <c r="H184" s="136">
        <f t="shared" si="49"/>
        <v>1.2182133085655078E-2</v>
      </c>
      <c r="I184" s="136">
        <f t="shared" si="49"/>
        <v>1.2693123070810275E-2</v>
      </c>
      <c r="J184" s="136">
        <f t="shared" si="49"/>
        <v>1.6929345199539148E-2</v>
      </c>
      <c r="K184" s="136">
        <f t="shared" si="49"/>
        <v>2.4648171784630746E-2</v>
      </c>
      <c r="L184" s="136">
        <f t="shared" si="49"/>
        <v>3.3043295528460526E-2</v>
      </c>
      <c r="M184" s="136">
        <f t="shared" si="49"/>
        <v>3.5577688330918011E-2</v>
      </c>
      <c r="N184" s="136">
        <f t="shared" si="49"/>
        <v>4.5519667061972635E-2</v>
      </c>
      <c r="O184" s="136">
        <f t="shared" si="49"/>
        <v>3.8389501009133964E-2</v>
      </c>
      <c r="P184" s="136">
        <f t="shared" si="49"/>
        <v>3.6523569533685407E-2</v>
      </c>
      <c r="Q184" s="136">
        <f t="shared" si="49"/>
        <v>4.412284468439065E-2</v>
      </c>
      <c r="R184" s="136">
        <f t="shared" si="49"/>
        <v>4.9457962199324745E-2</v>
      </c>
      <c r="S184" s="136">
        <f t="shared" si="49"/>
        <v>4.977103091342916E-2</v>
      </c>
      <c r="T184" s="136">
        <f t="shared" si="49"/>
        <v>5.2533497600743662E-2</v>
      </c>
      <c r="U184" s="136">
        <f t="shared" si="49"/>
        <v>5.3820400903457299E-2</v>
      </c>
      <c r="V184" s="136"/>
      <c r="W184" s="7"/>
    </row>
    <row r="185" spans="1:23" s="93" customFormat="1" x14ac:dyDescent="0.25">
      <c r="A185" s="101" t="s">
        <v>937</v>
      </c>
      <c r="B185" s="101" t="s">
        <v>941</v>
      </c>
      <c r="C185" s="101" t="s">
        <v>942</v>
      </c>
      <c r="D185" s="101" t="s">
        <v>588</v>
      </c>
      <c r="E185" s="101" t="s">
        <v>940</v>
      </c>
      <c r="F185" s="136">
        <f t="shared" si="47"/>
        <v>0</v>
      </c>
      <c r="G185" s="136">
        <f t="shared" ref="G185:U185" si="50">IFERROR(((G32/G109)-1),"CHECK")</f>
        <v>0</v>
      </c>
      <c r="H185" s="136">
        <f t="shared" si="50"/>
        <v>0</v>
      </c>
      <c r="I185" s="136">
        <f t="shared" si="50"/>
        <v>0</v>
      </c>
      <c r="J185" s="136">
        <f t="shared" si="50"/>
        <v>0</v>
      </c>
      <c r="K185" s="136">
        <f t="shared" si="50"/>
        <v>0</v>
      </c>
      <c r="L185" s="136">
        <f t="shared" si="50"/>
        <v>0</v>
      </c>
      <c r="M185" s="136">
        <f t="shared" si="50"/>
        <v>0</v>
      </c>
      <c r="N185" s="136">
        <f t="shared" si="50"/>
        <v>0</v>
      </c>
      <c r="O185" s="136">
        <f t="shared" si="50"/>
        <v>0</v>
      </c>
      <c r="P185" s="136">
        <f t="shared" si="50"/>
        <v>0</v>
      </c>
      <c r="Q185" s="136">
        <f t="shared" si="50"/>
        <v>0</v>
      </c>
      <c r="R185" s="136">
        <f t="shared" si="50"/>
        <v>0</v>
      </c>
      <c r="S185" s="136">
        <f t="shared" si="50"/>
        <v>0</v>
      </c>
      <c r="T185" s="136">
        <f t="shared" si="50"/>
        <v>0</v>
      </c>
      <c r="U185" s="136">
        <f t="shared" si="50"/>
        <v>0</v>
      </c>
      <c r="V185" s="136"/>
      <c r="W185" s="103"/>
    </row>
    <row r="186" spans="1:23" s="93" customFormat="1" x14ac:dyDescent="0.25">
      <c r="A186" s="101" t="s">
        <v>937</v>
      </c>
      <c r="B186" s="101" t="s">
        <v>943</v>
      </c>
      <c r="C186" s="101" t="s">
        <v>944</v>
      </c>
      <c r="D186" s="101" t="s">
        <v>588</v>
      </c>
      <c r="E186" s="101" t="s">
        <v>940</v>
      </c>
      <c r="F186" s="136">
        <f t="shared" si="47"/>
        <v>0</v>
      </c>
      <c r="G186" s="136">
        <f t="shared" ref="G186:U186" si="51">IFERROR(((G33/G110)-1),"CHECK")</f>
        <v>0</v>
      </c>
      <c r="H186" s="136">
        <f t="shared" si="51"/>
        <v>0</v>
      </c>
      <c r="I186" s="136">
        <f t="shared" si="51"/>
        <v>0</v>
      </c>
      <c r="J186" s="136">
        <f t="shared" si="51"/>
        <v>0</v>
      </c>
      <c r="K186" s="136">
        <f t="shared" si="51"/>
        <v>0</v>
      </c>
      <c r="L186" s="136">
        <f t="shared" si="51"/>
        <v>0</v>
      </c>
      <c r="M186" s="136">
        <f t="shared" si="51"/>
        <v>0</v>
      </c>
      <c r="N186" s="136">
        <f t="shared" si="51"/>
        <v>0</v>
      </c>
      <c r="O186" s="136">
        <f t="shared" si="51"/>
        <v>0</v>
      </c>
      <c r="P186" s="136">
        <f t="shared" si="51"/>
        <v>0</v>
      </c>
      <c r="Q186" s="136">
        <f t="shared" si="51"/>
        <v>0</v>
      </c>
      <c r="R186" s="136">
        <f t="shared" si="51"/>
        <v>0</v>
      </c>
      <c r="S186" s="136">
        <f t="shared" si="51"/>
        <v>0</v>
      </c>
      <c r="T186" s="136">
        <f t="shared" si="51"/>
        <v>0</v>
      </c>
      <c r="U186" s="136">
        <f t="shared" si="51"/>
        <v>0</v>
      </c>
      <c r="V186" s="136"/>
      <c r="W186" s="103"/>
    </row>
    <row r="187" spans="1:23" s="93" customFormat="1" x14ac:dyDescent="0.25">
      <c r="A187" s="101" t="s">
        <v>937</v>
      </c>
      <c r="B187" s="101" t="s">
        <v>945</v>
      </c>
      <c r="C187" s="101" t="s">
        <v>767</v>
      </c>
      <c r="D187" s="101" t="s">
        <v>588</v>
      </c>
      <c r="E187" s="101" t="s">
        <v>940</v>
      </c>
      <c r="F187" s="136">
        <f t="shared" si="47"/>
        <v>3.9021433536770456E-2</v>
      </c>
      <c r="G187" s="136">
        <f t="shared" ref="G187:U187" si="52">IFERROR(((G34/G111)-1),"CHECK")</f>
        <v>5.6490509340264561E-2</v>
      </c>
      <c r="H187" s="136">
        <f t="shared" si="52"/>
        <v>0.10344941962576093</v>
      </c>
      <c r="I187" s="136">
        <f t="shared" si="52"/>
        <v>0.11143536152762135</v>
      </c>
      <c r="J187" s="136">
        <f t="shared" si="52"/>
        <v>0.14842599998804351</v>
      </c>
      <c r="K187" s="136">
        <f t="shared" si="52"/>
        <v>0.20833914545460286</v>
      </c>
      <c r="L187" s="136">
        <f t="shared" si="52"/>
        <v>0.2790868488664755</v>
      </c>
      <c r="M187" s="136">
        <f t="shared" si="52"/>
        <v>0.30509718818579468</v>
      </c>
      <c r="N187" s="136">
        <f t="shared" si="52"/>
        <v>0.38733185120229807</v>
      </c>
      <c r="O187" s="136">
        <f t="shared" si="52"/>
        <v>0.33018273372911389</v>
      </c>
      <c r="P187" s="136">
        <f t="shared" si="52"/>
        <v>0.30460545066340838</v>
      </c>
      <c r="Q187" s="136">
        <f t="shared" si="52"/>
        <v>0.34496954234018129</v>
      </c>
      <c r="R187" s="136">
        <f t="shared" si="52"/>
        <v>0.40492447102204121</v>
      </c>
      <c r="S187" s="136">
        <f t="shared" si="52"/>
        <v>0.40083601612439179</v>
      </c>
      <c r="T187" s="136">
        <f t="shared" si="52"/>
        <v>0.40867840934152633</v>
      </c>
      <c r="U187" s="136">
        <f t="shared" si="52"/>
        <v>0.40376016731952724</v>
      </c>
      <c r="V187" s="136"/>
      <c r="W187" s="103"/>
    </row>
    <row r="188" spans="1:23" s="93" customFormat="1" x14ac:dyDescent="0.25">
      <c r="A188" s="101" t="s">
        <v>937</v>
      </c>
      <c r="B188" s="101" t="s">
        <v>946</v>
      </c>
      <c r="C188" s="101" t="s">
        <v>947</v>
      </c>
      <c r="D188" s="101" t="s">
        <v>588</v>
      </c>
      <c r="E188" s="101" t="s">
        <v>940</v>
      </c>
      <c r="F188" s="136">
        <f t="shared" si="47"/>
        <v>0</v>
      </c>
      <c r="G188" s="136">
        <f t="shared" ref="G188:U188" si="53">IFERROR(((G35/G112)-1),"CHECK")</f>
        <v>0</v>
      </c>
      <c r="H188" s="136">
        <f t="shared" si="53"/>
        <v>0</v>
      </c>
      <c r="I188" s="136">
        <f t="shared" si="53"/>
        <v>0</v>
      </c>
      <c r="J188" s="136">
        <f t="shared" si="53"/>
        <v>0</v>
      </c>
      <c r="K188" s="136">
        <f t="shared" si="53"/>
        <v>0</v>
      </c>
      <c r="L188" s="136">
        <f t="shared" si="53"/>
        <v>0</v>
      </c>
      <c r="M188" s="136">
        <f t="shared" si="53"/>
        <v>0</v>
      </c>
      <c r="N188" s="136">
        <f t="shared" si="53"/>
        <v>0</v>
      </c>
      <c r="O188" s="136">
        <f t="shared" si="53"/>
        <v>0</v>
      </c>
      <c r="P188" s="136">
        <f t="shared" si="53"/>
        <v>0</v>
      </c>
      <c r="Q188" s="136">
        <f t="shared" si="53"/>
        <v>0</v>
      </c>
      <c r="R188" s="136">
        <f t="shared" si="53"/>
        <v>0</v>
      </c>
      <c r="S188" s="136">
        <f t="shared" si="53"/>
        <v>0</v>
      </c>
      <c r="T188" s="136">
        <f t="shared" si="53"/>
        <v>0</v>
      </c>
      <c r="U188" s="136">
        <f t="shared" si="53"/>
        <v>0</v>
      </c>
      <c r="V188" s="136"/>
      <c r="W188" s="103"/>
    </row>
    <row r="189" spans="1:23" s="93" customFormat="1" x14ac:dyDescent="0.25">
      <c r="A189" s="101" t="s">
        <v>937</v>
      </c>
      <c r="B189" s="101" t="s">
        <v>948</v>
      </c>
      <c r="C189" s="101" t="s">
        <v>949</v>
      </c>
      <c r="D189" s="101" t="s">
        <v>588</v>
      </c>
      <c r="E189" s="101" t="s">
        <v>940</v>
      </c>
      <c r="F189" s="136">
        <f t="shared" si="47"/>
        <v>0</v>
      </c>
      <c r="G189" s="136">
        <f t="shared" ref="G189:U189" si="54">IFERROR(((G36/G113)-1),"CHECK")</f>
        <v>0</v>
      </c>
      <c r="H189" s="136">
        <f t="shared" si="54"/>
        <v>0</v>
      </c>
      <c r="I189" s="136">
        <f t="shared" si="54"/>
        <v>0</v>
      </c>
      <c r="J189" s="136">
        <f t="shared" si="54"/>
        <v>0</v>
      </c>
      <c r="K189" s="136">
        <f t="shared" si="54"/>
        <v>0</v>
      </c>
      <c r="L189" s="136">
        <f t="shared" si="54"/>
        <v>0</v>
      </c>
      <c r="M189" s="136">
        <f t="shared" si="54"/>
        <v>0</v>
      </c>
      <c r="N189" s="136">
        <f t="shared" si="54"/>
        <v>0</v>
      </c>
      <c r="O189" s="136">
        <f t="shared" si="54"/>
        <v>0</v>
      </c>
      <c r="P189" s="136">
        <f t="shared" si="54"/>
        <v>0</v>
      </c>
      <c r="Q189" s="136">
        <f t="shared" si="54"/>
        <v>0</v>
      </c>
      <c r="R189" s="136">
        <f t="shared" si="54"/>
        <v>0</v>
      </c>
      <c r="S189" s="136">
        <f t="shared" si="54"/>
        <v>0</v>
      </c>
      <c r="T189" s="136">
        <f t="shared" si="54"/>
        <v>0</v>
      </c>
      <c r="U189" s="136">
        <f t="shared" si="54"/>
        <v>0</v>
      </c>
      <c r="V189" s="136"/>
      <c r="W189" s="103"/>
    </row>
    <row r="190" spans="1:23" s="4" customFormat="1" x14ac:dyDescent="0.25">
      <c r="A190" s="7" t="s">
        <v>937</v>
      </c>
      <c r="B190" s="7" t="s">
        <v>860</v>
      </c>
      <c r="C190" s="7" t="s">
        <v>785</v>
      </c>
      <c r="D190" s="7" t="s">
        <v>588</v>
      </c>
      <c r="E190" s="7" t="s">
        <v>940</v>
      </c>
      <c r="F190" s="136">
        <f t="shared" si="47"/>
        <v>0</v>
      </c>
      <c r="G190" s="136">
        <f t="shared" ref="G190:U190" si="55">IFERROR(((G37/G114)-1),"CHECK")</f>
        <v>0</v>
      </c>
      <c r="H190" s="136">
        <f t="shared" si="55"/>
        <v>0</v>
      </c>
      <c r="I190" s="136">
        <f t="shared" si="55"/>
        <v>0</v>
      </c>
      <c r="J190" s="136">
        <f t="shared" si="55"/>
        <v>0</v>
      </c>
      <c r="K190" s="136">
        <f t="shared" si="55"/>
        <v>0</v>
      </c>
      <c r="L190" s="136">
        <f t="shared" si="55"/>
        <v>0</v>
      </c>
      <c r="M190" s="136">
        <f t="shared" si="55"/>
        <v>0</v>
      </c>
      <c r="N190" s="136">
        <f t="shared" si="55"/>
        <v>0</v>
      </c>
      <c r="O190" s="136">
        <f t="shared" si="55"/>
        <v>0</v>
      </c>
      <c r="P190" s="136">
        <f t="shared" si="55"/>
        <v>0</v>
      </c>
      <c r="Q190" s="136">
        <f t="shared" si="55"/>
        <v>0</v>
      </c>
      <c r="R190" s="136">
        <f t="shared" si="55"/>
        <v>0</v>
      </c>
      <c r="S190" s="136">
        <f t="shared" si="55"/>
        <v>0</v>
      </c>
      <c r="T190" s="136">
        <f t="shared" si="55"/>
        <v>0</v>
      </c>
      <c r="U190" s="136">
        <f t="shared" si="55"/>
        <v>0</v>
      </c>
      <c r="V190" s="136"/>
      <c r="W190" s="102"/>
    </row>
    <row r="191" spans="1:23" s="93" customFormat="1" x14ac:dyDescent="0.25">
      <c r="A191" s="101" t="s">
        <v>937</v>
      </c>
      <c r="B191" s="101" t="s">
        <v>950</v>
      </c>
      <c r="C191" s="101" t="s">
        <v>951</v>
      </c>
      <c r="D191" s="101" t="s">
        <v>588</v>
      </c>
      <c r="E191" s="101" t="s">
        <v>940</v>
      </c>
      <c r="F191" s="136">
        <f t="shared" si="47"/>
        <v>0</v>
      </c>
      <c r="G191" s="136">
        <f t="shared" ref="G191:U191" si="56">IFERROR(((G38/G115)-1),"CHECK")</f>
        <v>0</v>
      </c>
      <c r="H191" s="136">
        <f t="shared" si="56"/>
        <v>0</v>
      </c>
      <c r="I191" s="136">
        <f t="shared" si="56"/>
        <v>0</v>
      </c>
      <c r="J191" s="136">
        <f t="shared" si="56"/>
        <v>0</v>
      </c>
      <c r="K191" s="136">
        <f t="shared" si="56"/>
        <v>0</v>
      </c>
      <c r="L191" s="136">
        <f t="shared" si="56"/>
        <v>0</v>
      </c>
      <c r="M191" s="136">
        <f t="shared" si="56"/>
        <v>0</v>
      </c>
      <c r="N191" s="136">
        <f t="shared" si="56"/>
        <v>0</v>
      </c>
      <c r="O191" s="136">
        <f t="shared" si="56"/>
        <v>0</v>
      </c>
      <c r="P191" s="136">
        <f t="shared" si="56"/>
        <v>0</v>
      </c>
      <c r="Q191" s="136">
        <f t="shared" si="56"/>
        <v>0</v>
      </c>
      <c r="R191" s="136">
        <f t="shared" si="56"/>
        <v>0</v>
      </c>
      <c r="S191" s="136">
        <f t="shared" si="56"/>
        <v>0</v>
      </c>
      <c r="T191" s="136">
        <f t="shared" si="56"/>
        <v>0</v>
      </c>
      <c r="U191" s="136">
        <f t="shared" si="56"/>
        <v>0</v>
      </c>
      <c r="V191" s="136"/>
      <c r="W191" s="103"/>
    </row>
    <row r="192" spans="1:23" s="93" customFormat="1" x14ac:dyDescent="0.25">
      <c r="A192" s="101" t="s">
        <v>937</v>
      </c>
      <c r="B192" s="101" t="s">
        <v>952</v>
      </c>
      <c r="C192" s="101" t="s">
        <v>953</v>
      </c>
      <c r="D192" s="101" t="s">
        <v>588</v>
      </c>
      <c r="E192" s="101" t="s">
        <v>940</v>
      </c>
      <c r="F192" s="136">
        <f t="shared" si="47"/>
        <v>0</v>
      </c>
      <c r="G192" s="136">
        <f t="shared" ref="G192:U192" si="57">IFERROR(((G39/G116)-1),"CHECK")</f>
        <v>0</v>
      </c>
      <c r="H192" s="136">
        <f t="shared" si="57"/>
        <v>0</v>
      </c>
      <c r="I192" s="136">
        <f t="shared" si="57"/>
        <v>0</v>
      </c>
      <c r="J192" s="136">
        <f t="shared" si="57"/>
        <v>0</v>
      </c>
      <c r="K192" s="136">
        <f t="shared" si="57"/>
        <v>0</v>
      </c>
      <c r="L192" s="136">
        <f t="shared" si="57"/>
        <v>0</v>
      </c>
      <c r="M192" s="136">
        <f t="shared" si="57"/>
        <v>0</v>
      </c>
      <c r="N192" s="136">
        <f t="shared" si="57"/>
        <v>0</v>
      </c>
      <c r="O192" s="136">
        <f t="shared" si="57"/>
        <v>0</v>
      </c>
      <c r="P192" s="136">
        <f t="shared" si="57"/>
        <v>0</v>
      </c>
      <c r="Q192" s="136">
        <f t="shared" si="57"/>
        <v>0</v>
      </c>
      <c r="R192" s="136">
        <f t="shared" si="57"/>
        <v>0</v>
      </c>
      <c r="S192" s="136">
        <f t="shared" si="57"/>
        <v>0</v>
      </c>
      <c r="T192" s="136">
        <f t="shared" si="57"/>
        <v>0</v>
      </c>
      <c r="U192" s="136">
        <f t="shared" si="57"/>
        <v>0</v>
      </c>
      <c r="V192" s="136"/>
      <c r="W192" s="103"/>
    </row>
    <row r="193" spans="1:23" s="93" customFormat="1" x14ac:dyDescent="0.25">
      <c r="A193" s="101" t="s">
        <v>937</v>
      </c>
      <c r="B193" s="101" t="s">
        <v>954</v>
      </c>
      <c r="C193" s="101" t="s">
        <v>955</v>
      </c>
      <c r="D193" s="101" t="s">
        <v>588</v>
      </c>
      <c r="E193" s="101" t="s">
        <v>940</v>
      </c>
      <c r="F193" s="136">
        <f t="shared" si="47"/>
        <v>0</v>
      </c>
      <c r="G193" s="136">
        <f t="shared" ref="G193:U193" si="58">IFERROR(((G40/G117)-1),"CHECK")</f>
        <v>0</v>
      </c>
      <c r="H193" s="136">
        <f t="shared" si="58"/>
        <v>0</v>
      </c>
      <c r="I193" s="136">
        <f t="shared" si="58"/>
        <v>0</v>
      </c>
      <c r="J193" s="136">
        <f t="shared" si="58"/>
        <v>0</v>
      </c>
      <c r="K193" s="136">
        <f t="shared" si="58"/>
        <v>0</v>
      </c>
      <c r="L193" s="136">
        <f t="shared" si="58"/>
        <v>0</v>
      </c>
      <c r="M193" s="136">
        <f t="shared" si="58"/>
        <v>0</v>
      </c>
      <c r="N193" s="136">
        <f t="shared" si="58"/>
        <v>0</v>
      </c>
      <c r="O193" s="136">
        <f t="shared" si="58"/>
        <v>0</v>
      </c>
      <c r="P193" s="136">
        <f t="shared" si="58"/>
        <v>0</v>
      </c>
      <c r="Q193" s="136">
        <f t="shared" si="58"/>
        <v>0</v>
      </c>
      <c r="R193" s="136">
        <f t="shared" si="58"/>
        <v>0</v>
      </c>
      <c r="S193" s="136">
        <f t="shared" si="58"/>
        <v>0</v>
      </c>
      <c r="T193" s="136">
        <f t="shared" si="58"/>
        <v>0</v>
      </c>
      <c r="U193" s="136">
        <f t="shared" si="58"/>
        <v>0</v>
      </c>
      <c r="V193" s="136"/>
      <c r="W193" s="103"/>
    </row>
    <row r="194" spans="1:23" s="4" customFormat="1" x14ac:dyDescent="0.25">
      <c r="A194" s="7" t="s">
        <v>937</v>
      </c>
      <c r="B194" s="7" t="s">
        <v>861</v>
      </c>
      <c r="C194" s="7" t="s">
        <v>799</v>
      </c>
      <c r="D194" s="7" t="s">
        <v>588</v>
      </c>
      <c r="E194" s="7" t="s">
        <v>940</v>
      </c>
      <c r="F194" s="136" t="str">
        <f t="shared" si="47"/>
        <v>CHECK</v>
      </c>
      <c r="G194" s="136" t="str">
        <f t="shared" ref="G194:U194" si="59">IFERROR(((G41/G118)-1),"CHECK")</f>
        <v>CHECK</v>
      </c>
      <c r="H194" s="136" t="str">
        <f t="shared" si="59"/>
        <v>CHECK</v>
      </c>
      <c r="I194" s="136" t="str">
        <f t="shared" si="59"/>
        <v>CHECK</v>
      </c>
      <c r="J194" s="136" t="str">
        <f t="shared" si="59"/>
        <v>CHECK</v>
      </c>
      <c r="K194" s="136" t="str">
        <f t="shared" si="59"/>
        <v>CHECK</v>
      </c>
      <c r="L194" s="136" t="str">
        <f t="shared" si="59"/>
        <v>CHECK</v>
      </c>
      <c r="M194" s="136" t="str">
        <f t="shared" si="59"/>
        <v>CHECK</v>
      </c>
      <c r="N194" s="136" t="str">
        <f t="shared" si="59"/>
        <v>CHECK</v>
      </c>
      <c r="O194" s="136" t="str">
        <f t="shared" si="59"/>
        <v>CHECK</v>
      </c>
      <c r="P194" s="136" t="str">
        <f t="shared" si="59"/>
        <v>CHECK</v>
      </c>
      <c r="Q194" s="136" t="str">
        <f t="shared" si="59"/>
        <v>CHECK</v>
      </c>
      <c r="R194" s="136" t="str">
        <f t="shared" si="59"/>
        <v>CHECK</v>
      </c>
      <c r="S194" s="136" t="str">
        <f t="shared" si="59"/>
        <v>CHECK</v>
      </c>
      <c r="T194" s="136" t="str">
        <f t="shared" si="59"/>
        <v>CHECK</v>
      </c>
      <c r="U194" s="136" t="str">
        <f t="shared" si="59"/>
        <v>CHECK</v>
      </c>
      <c r="V194" s="136"/>
      <c r="W194" s="102"/>
    </row>
    <row r="195" spans="1:23" s="93" customFormat="1" x14ac:dyDescent="0.25">
      <c r="A195" s="101" t="s">
        <v>937</v>
      </c>
      <c r="B195" s="101" t="s">
        <v>956</v>
      </c>
      <c r="C195" s="101" t="s">
        <v>957</v>
      </c>
      <c r="D195" s="101" t="s">
        <v>588</v>
      </c>
      <c r="E195" s="101" t="s">
        <v>940</v>
      </c>
      <c r="F195" s="136" t="str">
        <f t="shared" si="47"/>
        <v>CHECK</v>
      </c>
      <c r="G195" s="136" t="str">
        <f t="shared" ref="G195:U195" si="60">IFERROR(((G42/G119)-1),"CHECK")</f>
        <v>CHECK</v>
      </c>
      <c r="H195" s="136" t="str">
        <f t="shared" si="60"/>
        <v>CHECK</v>
      </c>
      <c r="I195" s="136" t="str">
        <f t="shared" si="60"/>
        <v>CHECK</v>
      </c>
      <c r="J195" s="136" t="str">
        <f t="shared" si="60"/>
        <v>CHECK</v>
      </c>
      <c r="K195" s="136" t="str">
        <f t="shared" si="60"/>
        <v>CHECK</v>
      </c>
      <c r="L195" s="136" t="str">
        <f t="shared" si="60"/>
        <v>CHECK</v>
      </c>
      <c r="M195" s="136" t="str">
        <f t="shared" si="60"/>
        <v>CHECK</v>
      </c>
      <c r="N195" s="136" t="str">
        <f t="shared" si="60"/>
        <v>CHECK</v>
      </c>
      <c r="O195" s="136" t="str">
        <f t="shared" si="60"/>
        <v>CHECK</v>
      </c>
      <c r="P195" s="136" t="str">
        <f t="shared" si="60"/>
        <v>CHECK</v>
      </c>
      <c r="Q195" s="136" t="str">
        <f t="shared" si="60"/>
        <v>CHECK</v>
      </c>
      <c r="R195" s="136" t="str">
        <f t="shared" si="60"/>
        <v>CHECK</v>
      </c>
      <c r="S195" s="136" t="str">
        <f t="shared" si="60"/>
        <v>CHECK</v>
      </c>
      <c r="T195" s="136" t="str">
        <f t="shared" si="60"/>
        <v>CHECK</v>
      </c>
      <c r="U195" s="136" t="str">
        <f t="shared" si="60"/>
        <v>CHECK</v>
      </c>
      <c r="V195" s="136"/>
      <c r="W195" s="103"/>
    </row>
    <row r="196" spans="1:23" s="93" customFormat="1" x14ac:dyDescent="0.25">
      <c r="A196" s="101" t="s">
        <v>937</v>
      </c>
      <c r="B196" s="101" t="s">
        <v>958</v>
      </c>
      <c r="C196" s="101" t="s">
        <v>959</v>
      </c>
      <c r="D196" s="101" t="s">
        <v>588</v>
      </c>
      <c r="E196" s="101" t="s">
        <v>940</v>
      </c>
      <c r="F196" s="136" t="str">
        <f t="shared" si="47"/>
        <v>CHECK</v>
      </c>
      <c r="G196" s="136" t="str">
        <f t="shared" ref="G196:U196" si="61">IFERROR(((G43/G120)-1),"CHECK")</f>
        <v>CHECK</v>
      </c>
      <c r="H196" s="136" t="str">
        <f t="shared" si="61"/>
        <v>CHECK</v>
      </c>
      <c r="I196" s="136" t="str">
        <f t="shared" si="61"/>
        <v>CHECK</v>
      </c>
      <c r="J196" s="136" t="str">
        <f t="shared" si="61"/>
        <v>CHECK</v>
      </c>
      <c r="K196" s="136" t="str">
        <f t="shared" si="61"/>
        <v>CHECK</v>
      </c>
      <c r="L196" s="136" t="str">
        <f t="shared" si="61"/>
        <v>CHECK</v>
      </c>
      <c r="M196" s="136" t="str">
        <f t="shared" si="61"/>
        <v>CHECK</v>
      </c>
      <c r="N196" s="136" t="str">
        <f t="shared" si="61"/>
        <v>CHECK</v>
      </c>
      <c r="O196" s="136" t="str">
        <f t="shared" si="61"/>
        <v>CHECK</v>
      </c>
      <c r="P196" s="136" t="str">
        <f t="shared" si="61"/>
        <v>CHECK</v>
      </c>
      <c r="Q196" s="136" t="str">
        <f t="shared" si="61"/>
        <v>CHECK</v>
      </c>
      <c r="R196" s="136" t="str">
        <f t="shared" si="61"/>
        <v>CHECK</v>
      </c>
      <c r="S196" s="136" t="str">
        <f t="shared" si="61"/>
        <v>CHECK</v>
      </c>
      <c r="T196" s="136" t="str">
        <f t="shared" si="61"/>
        <v>CHECK</v>
      </c>
      <c r="U196" s="136" t="str">
        <f t="shared" si="61"/>
        <v>CHECK</v>
      </c>
      <c r="V196" s="136"/>
      <c r="W196" s="103"/>
    </row>
    <row r="197" spans="1:23" s="93" customFormat="1" x14ac:dyDescent="0.25">
      <c r="A197" s="101" t="s">
        <v>937</v>
      </c>
      <c r="B197" s="101" t="s">
        <v>960</v>
      </c>
      <c r="C197" s="101" t="s">
        <v>807</v>
      </c>
      <c r="D197" s="101" t="s">
        <v>588</v>
      </c>
      <c r="E197" s="101" t="s">
        <v>940</v>
      </c>
      <c r="F197" s="136" t="str">
        <f t="shared" si="47"/>
        <v>CHECK</v>
      </c>
      <c r="G197" s="136" t="str">
        <f t="shared" ref="G197:U197" si="62">IFERROR(((G44/G121)-1),"CHECK")</f>
        <v>CHECK</v>
      </c>
      <c r="H197" s="136" t="str">
        <f t="shared" si="62"/>
        <v>CHECK</v>
      </c>
      <c r="I197" s="136" t="str">
        <f t="shared" si="62"/>
        <v>CHECK</v>
      </c>
      <c r="J197" s="136" t="str">
        <f t="shared" si="62"/>
        <v>CHECK</v>
      </c>
      <c r="K197" s="136" t="str">
        <f t="shared" si="62"/>
        <v>CHECK</v>
      </c>
      <c r="L197" s="136" t="str">
        <f t="shared" si="62"/>
        <v>CHECK</v>
      </c>
      <c r="M197" s="136" t="str">
        <f t="shared" si="62"/>
        <v>CHECK</v>
      </c>
      <c r="N197" s="136" t="str">
        <f t="shared" si="62"/>
        <v>CHECK</v>
      </c>
      <c r="O197" s="136" t="str">
        <f t="shared" si="62"/>
        <v>CHECK</v>
      </c>
      <c r="P197" s="136" t="str">
        <f t="shared" si="62"/>
        <v>CHECK</v>
      </c>
      <c r="Q197" s="136" t="str">
        <f t="shared" si="62"/>
        <v>CHECK</v>
      </c>
      <c r="R197" s="136" t="str">
        <f t="shared" si="62"/>
        <v>CHECK</v>
      </c>
      <c r="S197" s="136" t="str">
        <f t="shared" si="62"/>
        <v>CHECK</v>
      </c>
      <c r="T197" s="136" t="str">
        <f t="shared" si="62"/>
        <v>CHECK</v>
      </c>
      <c r="U197" s="136" t="str">
        <f t="shared" si="62"/>
        <v>CHECK</v>
      </c>
      <c r="V197" s="136"/>
      <c r="W197" s="103"/>
    </row>
    <row r="198" spans="1:23" x14ac:dyDescent="0.25">
      <c r="A198" s="8"/>
      <c r="B198" s="8"/>
      <c r="C198" s="8"/>
      <c r="D198" s="8"/>
      <c r="E198" s="8"/>
      <c r="F198" s="32"/>
      <c r="G198" s="32"/>
      <c r="H198" s="32"/>
      <c r="I198" s="32"/>
      <c r="J198" s="32"/>
      <c r="K198" s="32"/>
      <c r="L198" s="32"/>
      <c r="M198" s="32"/>
      <c r="N198" s="32"/>
      <c r="O198" s="32"/>
      <c r="P198" s="32"/>
      <c r="Q198" s="32"/>
      <c r="R198" s="32"/>
      <c r="S198" s="32"/>
      <c r="T198" s="32"/>
      <c r="U198" s="32"/>
      <c r="V198" s="32"/>
      <c r="W198" s="32"/>
    </row>
    <row r="199" spans="1:23" s="4" customFormat="1" x14ac:dyDescent="0.25">
      <c r="A199" s="7" t="s">
        <v>937</v>
      </c>
      <c r="B199" s="108">
        <v>1</v>
      </c>
      <c r="C199" s="7" t="s">
        <v>973</v>
      </c>
      <c r="D199" s="7" t="s">
        <v>590</v>
      </c>
      <c r="E199" s="7" t="s">
        <v>940</v>
      </c>
      <c r="F199" s="136">
        <f t="shared" ref="F199:F213" si="63">IFERROR(((F46/F123)-1),"CHECK")</f>
        <v>1.1712446985094216E-2</v>
      </c>
      <c r="G199" s="136">
        <f t="shared" ref="G199:T199" si="64">IFERROR(((G46/G123)-1),"CHECK")</f>
        <v>1.4072581862543787E-2</v>
      </c>
      <c r="H199" s="136">
        <f t="shared" si="64"/>
        <v>1.5842023862788546E-2</v>
      </c>
      <c r="I199" s="136">
        <f t="shared" si="64"/>
        <v>-9.730565584578077E-4</v>
      </c>
      <c r="J199" s="136">
        <f t="shared" si="64"/>
        <v>1.164482207816131E-2</v>
      </c>
      <c r="K199" s="136">
        <f t="shared" si="64"/>
        <v>9.4592637427954873E-3</v>
      </c>
      <c r="L199" s="136">
        <f t="shared" si="64"/>
        <v>1.4746323211298984E-2</v>
      </c>
      <c r="M199" s="136">
        <f t="shared" si="64"/>
        <v>1.7419349940110962E-2</v>
      </c>
      <c r="N199" s="136">
        <f t="shared" si="64"/>
        <v>-4.5503849942702068E-2</v>
      </c>
      <c r="O199" s="136">
        <f t="shared" si="64"/>
        <v>-4.9409281265882066E-2</v>
      </c>
      <c r="P199" s="136">
        <f t="shared" si="64"/>
        <v>-5.0149013641394236E-2</v>
      </c>
      <c r="Q199" s="136">
        <f t="shared" si="64"/>
        <v>-5.2570174299347405E-2</v>
      </c>
      <c r="R199" s="136">
        <f t="shared" si="64"/>
        <v>-4.696539723980242E-2</v>
      </c>
      <c r="S199" s="136">
        <f t="shared" si="64"/>
        <v>-0.4636856175164521</v>
      </c>
      <c r="T199" s="136">
        <f t="shared" si="64"/>
        <v>4.7412198628110414E-2</v>
      </c>
      <c r="U199" s="136">
        <f>IFERROR(((U46/U123)-1),"CHECK")</f>
        <v>4.8456003196643671E-2</v>
      </c>
      <c r="V199" s="136"/>
      <c r="W199" s="7"/>
    </row>
    <row r="200" spans="1:23" s="4" customFormat="1" x14ac:dyDescent="0.25">
      <c r="A200" s="7" t="s">
        <v>937</v>
      </c>
      <c r="B200" s="108" t="s">
        <v>859</v>
      </c>
      <c r="C200" s="7" t="s">
        <v>753</v>
      </c>
      <c r="D200" s="7" t="s">
        <v>590</v>
      </c>
      <c r="E200" s="7" t="s">
        <v>940</v>
      </c>
      <c r="F200" s="136">
        <f t="shared" si="63"/>
        <v>-5.3108431682830526E-2</v>
      </c>
      <c r="G200" s="136">
        <f t="shared" ref="G200:U200" si="65">IFERROR(((G47/G124)-1),"CHECK")</f>
        <v>-2.9011575492246422E-2</v>
      </c>
      <c r="H200" s="136">
        <f t="shared" si="65"/>
        <v>3.9697141644978728E-5</v>
      </c>
      <c r="I200" s="136">
        <f t="shared" si="65"/>
        <v>8.9036809467857303E-4</v>
      </c>
      <c r="J200" s="136">
        <f t="shared" si="65"/>
        <v>2.2306641214304701E-2</v>
      </c>
      <c r="K200" s="136">
        <f t="shared" si="65"/>
        <v>5.07119005125789E-2</v>
      </c>
      <c r="L200" s="136">
        <f t="shared" si="65"/>
        <v>0.10996891922691843</v>
      </c>
      <c r="M200" s="136">
        <f t="shared" si="65"/>
        <v>0.13171636775591811</v>
      </c>
      <c r="N200" s="136">
        <f t="shared" si="65"/>
        <v>0.15979360890030914</v>
      </c>
      <c r="O200" s="136">
        <f t="shared" si="65"/>
        <v>0.11553527763298521</v>
      </c>
      <c r="P200" s="136">
        <f t="shared" si="65"/>
        <v>9.8778268630307808E-2</v>
      </c>
      <c r="Q200" s="136">
        <f t="shared" si="65"/>
        <v>0.12950582683996914</v>
      </c>
      <c r="R200" s="136">
        <f t="shared" si="65"/>
        <v>0.16292175177041091</v>
      </c>
      <c r="S200" s="136">
        <f t="shared" si="65"/>
        <v>0.16743471059349591</v>
      </c>
      <c r="T200" s="136">
        <f t="shared" si="65"/>
        <v>0.1751416985522658</v>
      </c>
      <c r="U200" s="136">
        <f t="shared" si="65"/>
        <v>0.1743367835924583</v>
      </c>
      <c r="V200" s="136"/>
      <c r="W200" s="7"/>
    </row>
    <row r="201" spans="1:23" s="93" customFormat="1" x14ac:dyDescent="0.25">
      <c r="A201" s="101" t="s">
        <v>937</v>
      </c>
      <c r="B201" s="101" t="s">
        <v>941</v>
      </c>
      <c r="C201" s="101" t="s">
        <v>942</v>
      </c>
      <c r="D201" s="101" t="s">
        <v>590</v>
      </c>
      <c r="E201" s="101" t="s">
        <v>940</v>
      </c>
      <c r="F201" s="136">
        <f t="shared" si="63"/>
        <v>0</v>
      </c>
      <c r="G201" s="136">
        <f t="shared" ref="G201:U201" si="66">IFERROR(((G48/G125)-1),"CHECK")</f>
        <v>0</v>
      </c>
      <c r="H201" s="136">
        <f t="shared" si="66"/>
        <v>0</v>
      </c>
      <c r="I201" s="136">
        <f t="shared" si="66"/>
        <v>0</v>
      </c>
      <c r="J201" s="136">
        <f t="shared" si="66"/>
        <v>0</v>
      </c>
      <c r="K201" s="136">
        <f t="shared" si="66"/>
        <v>0</v>
      </c>
      <c r="L201" s="136">
        <f t="shared" si="66"/>
        <v>0</v>
      </c>
      <c r="M201" s="136">
        <f t="shared" si="66"/>
        <v>0</v>
      </c>
      <c r="N201" s="136">
        <f t="shared" si="66"/>
        <v>0</v>
      </c>
      <c r="O201" s="136">
        <f t="shared" si="66"/>
        <v>0</v>
      </c>
      <c r="P201" s="136">
        <f t="shared" si="66"/>
        <v>0</v>
      </c>
      <c r="Q201" s="136">
        <f t="shared" si="66"/>
        <v>0</v>
      </c>
      <c r="R201" s="136">
        <f t="shared" si="66"/>
        <v>0</v>
      </c>
      <c r="S201" s="136">
        <f t="shared" si="66"/>
        <v>0</v>
      </c>
      <c r="T201" s="136">
        <f t="shared" si="66"/>
        <v>0</v>
      </c>
      <c r="U201" s="136">
        <f t="shared" si="66"/>
        <v>0</v>
      </c>
      <c r="V201" s="136"/>
      <c r="W201" s="103"/>
    </row>
    <row r="202" spans="1:23" s="93" customFormat="1" x14ac:dyDescent="0.25">
      <c r="A202" s="101" t="s">
        <v>937</v>
      </c>
      <c r="B202" s="101" t="s">
        <v>943</v>
      </c>
      <c r="C202" s="101" t="s">
        <v>944</v>
      </c>
      <c r="D202" s="101" t="s">
        <v>590</v>
      </c>
      <c r="E202" s="101" t="s">
        <v>940</v>
      </c>
      <c r="F202" s="136">
        <f t="shared" si="63"/>
        <v>0</v>
      </c>
      <c r="G202" s="136">
        <f t="shared" ref="G202:U202" si="67">IFERROR(((G49/G126)-1),"CHECK")</f>
        <v>0</v>
      </c>
      <c r="H202" s="136">
        <f t="shared" si="67"/>
        <v>0</v>
      </c>
      <c r="I202" s="136">
        <f t="shared" si="67"/>
        <v>0</v>
      </c>
      <c r="J202" s="136">
        <f t="shared" si="67"/>
        <v>0</v>
      </c>
      <c r="K202" s="136">
        <f t="shared" si="67"/>
        <v>0</v>
      </c>
      <c r="L202" s="136">
        <f t="shared" si="67"/>
        <v>0</v>
      </c>
      <c r="M202" s="136">
        <f t="shared" si="67"/>
        <v>0</v>
      </c>
      <c r="N202" s="136">
        <f t="shared" si="67"/>
        <v>0</v>
      </c>
      <c r="O202" s="136">
        <f t="shared" si="67"/>
        <v>0</v>
      </c>
      <c r="P202" s="136">
        <f t="shared" si="67"/>
        <v>0</v>
      </c>
      <c r="Q202" s="136">
        <f t="shared" si="67"/>
        <v>0</v>
      </c>
      <c r="R202" s="136">
        <f t="shared" si="67"/>
        <v>0</v>
      </c>
      <c r="S202" s="136">
        <f t="shared" si="67"/>
        <v>0</v>
      </c>
      <c r="T202" s="136">
        <f t="shared" si="67"/>
        <v>0</v>
      </c>
      <c r="U202" s="136">
        <f t="shared" si="67"/>
        <v>0</v>
      </c>
      <c r="V202" s="136"/>
      <c r="W202" s="103"/>
    </row>
    <row r="203" spans="1:23" s="93" customFormat="1" x14ac:dyDescent="0.25">
      <c r="A203" s="101" t="s">
        <v>937</v>
      </c>
      <c r="B203" s="101" t="s">
        <v>945</v>
      </c>
      <c r="C203" s="101" t="s">
        <v>767</v>
      </c>
      <c r="D203" s="101" t="s">
        <v>590</v>
      </c>
      <c r="E203" s="101" t="s">
        <v>940</v>
      </c>
      <c r="F203" s="136">
        <f t="shared" si="63"/>
        <v>-0.11483182642454048</v>
      </c>
      <c r="G203" s="136">
        <f t="shared" ref="G203:U203" si="68">IFERROR(((G50/G127)-1),"CHECK")</f>
        <v>-6.4128089062522431E-2</v>
      </c>
      <c r="H203" s="136">
        <f t="shared" si="68"/>
        <v>-3.3220393802338988E-3</v>
      </c>
      <c r="I203" s="136">
        <f t="shared" si="68"/>
        <v>1.0224641996618988E-2</v>
      </c>
      <c r="J203" s="136">
        <f t="shared" si="68"/>
        <v>4.820999478887833E-2</v>
      </c>
      <c r="K203" s="136">
        <f t="shared" si="68"/>
        <v>0.10923743774853167</v>
      </c>
      <c r="L203" s="136">
        <f t="shared" si="68"/>
        <v>0.18238505798271221</v>
      </c>
      <c r="M203" s="136">
        <f t="shared" si="68"/>
        <v>0.21951371154636101</v>
      </c>
      <c r="N203" s="136">
        <f t="shared" si="68"/>
        <v>0.30758025171616277</v>
      </c>
      <c r="O203" s="136">
        <f t="shared" si="68"/>
        <v>0.23149364843374998</v>
      </c>
      <c r="P203" s="136">
        <f t="shared" si="68"/>
        <v>0.19855314047301054</v>
      </c>
      <c r="Q203" s="136">
        <f t="shared" si="68"/>
        <v>0.24628182410126387</v>
      </c>
      <c r="R203" s="136">
        <f t="shared" si="68"/>
        <v>0.30361901705071626</v>
      </c>
      <c r="S203" s="136">
        <f t="shared" si="68"/>
        <v>0.29872183856937906</v>
      </c>
      <c r="T203" s="136">
        <f t="shared" si="68"/>
        <v>0.30743252032509161</v>
      </c>
      <c r="U203" s="136">
        <f t="shared" si="68"/>
        <v>0.30340135854541517</v>
      </c>
      <c r="V203" s="136"/>
      <c r="W203" s="103"/>
    </row>
    <row r="204" spans="1:23" s="93" customFormat="1" x14ac:dyDescent="0.25">
      <c r="A204" s="101" t="s">
        <v>937</v>
      </c>
      <c r="B204" s="101" t="s">
        <v>946</v>
      </c>
      <c r="C204" s="101" t="s">
        <v>947</v>
      </c>
      <c r="D204" s="101" t="s">
        <v>590</v>
      </c>
      <c r="E204" s="101" t="s">
        <v>940</v>
      </c>
      <c r="F204" s="136">
        <f t="shared" si="63"/>
        <v>5.0296882068805449E-3</v>
      </c>
      <c r="G204" s="136">
        <f t="shared" ref="G204:U204" si="69">IFERROR(((G51/G128)-1),"CHECK")</f>
        <v>4.1988329068443075E-3</v>
      </c>
      <c r="H204" s="136">
        <f t="shared" si="69"/>
        <v>4.0318163449648559E-3</v>
      </c>
      <c r="I204" s="136">
        <f t="shared" si="69"/>
        <v>-1.0019665148435331E-2</v>
      </c>
      <c r="J204" s="136">
        <f t="shared" si="69"/>
        <v>-2.6143676501133584E-3</v>
      </c>
      <c r="K204" s="136">
        <f t="shared" si="69"/>
        <v>-6.7650813122202003E-3</v>
      </c>
      <c r="L204" s="136">
        <f t="shared" si="69"/>
        <v>-1.6803338120924605E-2</v>
      </c>
      <c r="M204" s="136">
        <f t="shared" si="69"/>
        <v>-2.0533373500026042E-2</v>
      </c>
      <c r="N204" s="136">
        <f t="shared" si="69"/>
        <v>-0.1057861211290182</v>
      </c>
      <c r="O204" s="136">
        <f t="shared" si="69"/>
        <v>-0.10272357575136104</v>
      </c>
      <c r="P204" s="136">
        <f t="shared" si="69"/>
        <v>-0.1003883840618216</v>
      </c>
      <c r="Q204" s="136">
        <f t="shared" si="69"/>
        <v>-0.10092572110727294</v>
      </c>
      <c r="R204" s="136">
        <f t="shared" si="69"/>
        <v>-0.10026577103965317</v>
      </c>
      <c r="S204" s="136">
        <f t="shared" si="69"/>
        <v>-0.11523954959849236</v>
      </c>
      <c r="T204" s="136">
        <f t="shared" si="69"/>
        <v>-0.11695538769809</v>
      </c>
      <c r="U204" s="136">
        <f t="shared" si="69"/>
        <v>-0.11729706293277942</v>
      </c>
      <c r="V204" s="136"/>
      <c r="W204" s="103"/>
    </row>
    <row r="205" spans="1:23" s="93" customFormat="1" x14ac:dyDescent="0.25">
      <c r="A205" s="101" t="s">
        <v>937</v>
      </c>
      <c r="B205" s="101" t="s">
        <v>948</v>
      </c>
      <c r="C205" s="101" t="s">
        <v>949</v>
      </c>
      <c r="D205" s="101" t="s">
        <v>590</v>
      </c>
      <c r="E205" s="101" t="s">
        <v>940</v>
      </c>
      <c r="F205" s="136">
        <f t="shared" si="63"/>
        <v>0</v>
      </c>
      <c r="G205" s="136">
        <f t="shared" ref="G205:U205" si="70">IFERROR(((G52/G129)-1),"CHECK")</f>
        <v>0</v>
      </c>
      <c r="H205" s="136">
        <f t="shared" si="70"/>
        <v>0</v>
      </c>
      <c r="I205" s="136">
        <f t="shared" si="70"/>
        <v>0</v>
      </c>
      <c r="J205" s="136">
        <f t="shared" si="70"/>
        <v>0</v>
      </c>
      <c r="K205" s="136">
        <f t="shared" si="70"/>
        <v>0</v>
      </c>
      <c r="L205" s="136">
        <f t="shared" si="70"/>
        <v>0</v>
      </c>
      <c r="M205" s="136">
        <f t="shared" si="70"/>
        <v>0</v>
      </c>
      <c r="N205" s="136">
        <f t="shared" si="70"/>
        <v>0</v>
      </c>
      <c r="O205" s="136">
        <f t="shared" si="70"/>
        <v>0</v>
      </c>
      <c r="P205" s="136">
        <f t="shared" si="70"/>
        <v>0</v>
      </c>
      <c r="Q205" s="136">
        <f t="shared" si="70"/>
        <v>0</v>
      </c>
      <c r="R205" s="136">
        <f t="shared" si="70"/>
        <v>0</v>
      </c>
      <c r="S205" s="136">
        <f t="shared" si="70"/>
        <v>0</v>
      </c>
      <c r="T205" s="136">
        <f t="shared" si="70"/>
        <v>0</v>
      </c>
      <c r="U205" s="136">
        <f t="shared" si="70"/>
        <v>0</v>
      </c>
      <c r="V205" s="136"/>
      <c r="W205" s="103"/>
    </row>
    <row r="206" spans="1:23" s="4" customFormat="1" x14ac:dyDescent="0.25">
      <c r="A206" s="7" t="s">
        <v>937</v>
      </c>
      <c r="B206" s="7" t="s">
        <v>860</v>
      </c>
      <c r="C206" s="7" t="s">
        <v>785</v>
      </c>
      <c r="D206" s="7" t="s">
        <v>590</v>
      </c>
      <c r="E206" s="7" t="s">
        <v>940</v>
      </c>
      <c r="F206" s="136">
        <f t="shared" si="63"/>
        <v>2.0047614752146892E-2</v>
      </c>
      <c r="G206" s="136">
        <f t="shared" ref="G206:U206" si="71">IFERROR(((G53/G130)-1),"CHECK")</f>
        <v>1.9609684639252167E-2</v>
      </c>
      <c r="H206" s="136">
        <f t="shared" si="71"/>
        <v>1.7867987254680751E-2</v>
      </c>
      <c r="I206" s="136">
        <f t="shared" si="71"/>
        <v>-1.2121173141101949E-3</v>
      </c>
      <c r="J206" s="136">
        <f t="shared" si="71"/>
        <v>1.0294151261039053E-2</v>
      </c>
      <c r="K206" s="136">
        <f t="shared" si="71"/>
        <v>3.9601162040949767E-3</v>
      </c>
      <c r="L206" s="136">
        <f t="shared" si="71"/>
        <v>4.5427218382887435E-3</v>
      </c>
      <c r="M206" s="136">
        <f t="shared" si="71"/>
        <v>4.971855791827684E-3</v>
      </c>
      <c r="N206" s="136">
        <f t="shared" si="71"/>
        <v>-6.6400674114550307E-2</v>
      </c>
      <c r="O206" s="136">
        <f t="shared" si="71"/>
        <v>-6.6564377126642316E-2</v>
      </c>
      <c r="P206" s="136">
        <f t="shared" si="71"/>
        <v>-6.6281558439264865E-2</v>
      </c>
      <c r="Q206" s="136">
        <f t="shared" si="71"/>
        <v>-7.4848549108933793E-2</v>
      </c>
      <c r="R206" s="136">
        <f t="shared" si="71"/>
        <v>-7.1438172860931792E-2</v>
      </c>
      <c r="S206" s="136">
        <f t="shared" si="71"/>
        <v>-0.50256021056080713</v>
      </c>
      <c r="T206" s="136">
        <f t="shared" si="71"/>
        <v>3.1145122681117243E-2</v>
      </c>
      <c r="U206" s="136">
        <f t="shared" si="71"/>
        <v>3.2136637324996054E-2</v>
      </c>
      <c r="V206" s="136"/>
      <c r="W206" s="102"/>
    </row>
    <row r="207" spans="1:23" s="93" customFormat="1" x14ac:dyDescent="0.25">
      <c r="A207" s="101" t="s">
        <v>937</v>
      </c>
      <c r="B207" s="101" t="s">
        <v>950</v>
      </c>
      <c r="C207" s="101" t="s">
        <v>951</v>
      </c>
      <c r="D207" s="101" t="s">
        <v>590</v>
      </c>
      <c r="E207" s="101" t="s">
        <v>940</v>
      </c>
      <c r="F207" s="136">
        <f t="shared" si="63"/>
        <v>0</v>
      </c>
      <c r="G207" s="136">
        <f t="shared" ref="G207:U207" si="72">IFERROR(((G54/G131)-1),"CHECK")</f>
        <v>0</v>
      </c>
      <c r="H207" s="136">
        <f t="shared" si="72"/>
        <v>0</v>
      </c>
      <c r="I207" s="136">
        <f t="shared" si="72"/>
        <v>0</v>
      </c>
      <c r="J207" s="136">
        <f t="shared" si="72"/>
        <v>0</v>
      </c>
      <c r="K207" s="136">
        <f t="shared" si="72"/>
        <v>0</v>
      </c>
      <c r="L207" s="136">
        <f t="shared" si="72"/>
        <v>0</v>
      </c>
      <c r="M207" s="136">
        <f t="shared" si="72"/>
        <v>0</v>
      </c>
      <c r="N207" s="136">
        <f t="shared" si="72"/>
        <v>0</v>
      </c>
      <c r="O207" s="136">
        <f t="shared" si="72"/>
        <v>0</v>
      </c>
      <c r="P207" s="136">
        <f t="shared" si="72"/>
        <v>0</v>
      </c>
      <c r="Q207" s="136">
        <f t="shared" si="72"/>
        <v>0</v>
      </c>
      <c r="R207" s="136">
        <f t="shared" si="72"/>
        <v>0</v>
      </c>
      <c r="S207" s="136">
        <f t="shared" si="72"/>
        <v>0</v>
      </c>
      <c r="T207" s="136">
        <f t="shared" si="72"/>
        <v>0</v>
      </c>
      <c r="U207" s="136">
        <f t="shared" si="72"/>
        <v>0</v>
      </c>
      <c r="V207" s="136"/>
      <c r="W207" s="103"/>
    </row>
    <row r="208" spans="1:23" s="93" customFormat="1" x14ac:dyDescent="0.25">
      <c r="A208" s="101" t="s">
        <v>937</v>
      </c>
      <c r="B208" s="101" t="s">
        <v>952</v>
      </c>
      <c r="C208" s="101" t="s">
        <v>953</v>
      </c>
      <c r="D208" s="101" t="s">
        <v>590</v>
      </c>
      <c r="E208" s="101" t="s">
        <v>940</v>
      </c>
      <c r="F208" s="136" t="str">
        <f t="shared" si="63"/>
        <v>CHECK</v>
      </c>
      <c r="G208" s="136" t="str">
        <f t="shared" ref="G208:U208" si="73">IFERROR(((G55/G132)-1),"CHECK")</f>
        <v>CHECK</v>
      </c>
      <c r="H208" s="136" t="str">
        <f t="shared" si="73"/>
        <v>CHECK</v>
      </c>
      <c r="I208" s="136" t="str">
        <f t="shared" si="73"/>
        <v>CHECK</v>
      </c>
      <c r="J208" s="136" t="str">
        <f t="shared" si="73"/>
        <v>CHECK</v>
      </c>
      <c r="K208" s="136" t="str">
        <f t="shared" si="73"/>
        <v>CHECK</v>
      </c>
      <c r="L208" s="136" t="str">
        <f t="shared" si="73"/>
        <v>CHECK</v>
      </c>
      <c r="M208" s="136" t="str">
        <f t="shared" si="73"/>
        <v>CHECK</v>
      </c>
      <c r="N208" s="136" t="str">
        <f t="shared" si="73"/>
        <v>CHECK</v>
      </c>
      <c r="O208" s="136" t="str">
        <f t="shared" si="73"/>
        <v>CHECK</v>
      </c>
      <c r="P208" s="136" t="str">
        <f t="shared" si="73"/>
        <v>CHECK</v>
      </c>
      <c r="Q208" s="136" t="str">
        <f t="shared" si="73"/>
        <v>CHECK</v>
      </c>
      <c r="R208" s="136" t="str">
        <f t="shared" si="73"/>
        <v>CHECK</v>
      </c>
      <c r="S208" s="136" t="str">
        <f t="shared" si="73"/>
        <v>CHECK</v>
      </c>
      <c r="T208" s="136" t="str">
        <f t="shared" si="73"/>
        <v>CHECK</v>
      </c>
      <c r="U208" s="136" t="str">
        <f t="shared" si="73"/>
        <v>CHECK</v>
      </c>
      <c r="V208" s="136"/>
      <c r="W208" s="103"/>
    </row>
    <row r="209" spans="1:23" s="93" customFormat="1" x14ac:dyDescent="0.25">
      <c r="A209" s="101" t="s">
        <v>937</v>
      </c>
      <c r="B209" s="101" t="s">
        <v>954</v>
      </c>
      <c r="C209" s="101" t="s">
        <v>955</v>
      </c>
      <c r="D209" s="101" t="s">
        <v>590</v>
      </c>
      <c r="E209" s="101" t="s">
        <v>940</v>
      </c>
      <c r="F209" s="136">
        <f t="shared" si="63"/>
        <v>3.6236344983845203E-2</v>
      </c>
      <c r="G209" s="136">
        <f t="shared" ref="G209:U209" si="74">IFERROR(((G56/G133)-1),"CHECK")</f>
        <v>3.5322024634114602E-2</v>
      </c>
      <c r="H209" s="136">
        <f t="shared" si="74"/>
        <v>3.1650453579944449E-2</v>
      </c>
      <c r="I209" s="136">
        <f t="shared" si="74"/>
        <v>-2.2257223771822154E-3</v>
      </c>
      <c r="J209" s="136">
        <f t="shared" si="74"/>
        <v>1.8792476887476983E-2</v>
      </c>
      <c r="K209" s="136">
        <f t="shared" si="74"/>
        <v>7.5335504820170929E-3</v>
      </c>
      <c r="L209" s="136">
        <f t="shared" si="74"/>
        <v>8.7535043837103643E-3</v>
      </c>
      <c r="M209" s="136">
        <f t="shared" si="74"/>
        <v>9.515311534733506E-3</v>
      </c>
      <c r="N209" s="136">
        <f t="shared" si="74"/>
        <v>-0.12218060299361588</v>
      </c>
      <c r="O209" s="136">
        <f t="shared" si="74"/>
        <v>-0.12237924441268033</v>
      </c>
      <c r="P209" s="136">
        <f t="shared" si="74"/>
        <v>-0.12339758305537674</v>
      </c>
      <c r="Q209" s="136">
        <f t="shared" si="74"/>
        <v>-0.12276836745035269</v>
      </c>
      <c r="R209" s="136">
        <f t="shared" si="74"/>
        <v>-0.11772569896031371</v>
      </c>
      <c r="S209" s="136">
        <f t="shared" si="74"/>
        <v>-0.63766197664868107</v>
      </c>
      <c r="T209" s="136">
        <f t="shared" si="74"/>
        <v>5.616867028488004E-2</v>
      </c>
      <c r="U209" s="136">
        <f t="shared" si="74"/>
        <v>5.6987440132540756E-2</v>
      </c>
      <c r="V209" s="136"/>
      <c r="W209" s="103"/>
    </row>
    <row r="210" spans="1:23" s="4" customFormat="1" x14ac:dyDescent="0.25">
      <c r="A210" s="7" t="s">
        <v>937</v>
      </c>
      <c r="B210" s="7" t="s">
        <v>861</v>
      </c>
      <c r="C210" s="7" t="s">
        <v>799</v>
      </c>
      <c r="D210" s="7" t="s">
        <v>590</v>
      </c>
      <c r="E210" s="7" t="s">
        <v>940</v>
      </c>
      <c r="F210" s="136" t="str">
        <f t="shared" si="63"/>
        <v>CHECK</v>
      </c>
      <c r="G210" s="136" t="str">
        <f t="shared" ref="G210:U210" si="75">IFERROR(((G57/G134)-1),"CHECK")</f>
        <v>CHECK</v>
      </c>
      <c r="H210" s="136" t="str">
        <f t="shared" si="75"/>
        <v>CHECK</v>
      </c>
      <c r="I210" s="136" t="str">
        <f t="shared" si="75"/>
        <v>CHECK</v>
      </c>
      <c r="J210" s="136" t="str">
        <f t="shared" si="75"/>
        <v>CHECK</v>
      </c>
      <c r="K210" s="136" t="str">
        <f t="shared" si="75"/>
        <v>CHECK</v>
      </c>
      <c r="L210" s="136" t="str">
        <f t="shared" si="75"/>
        <v>CHECK</v>
      </c>
      <c r="M210" s="136" t="str">
        <f t="shared" si="75"/>
        <v>CHECK</v>
      </c>
      <c r="N210" s="136" t="str">
        <f t="shared" si="75"/>
        <v>CHECK</v>
      </c>
      <c r="O210" s="136" t="str">
        <f t="shared" si="75"/>
        <v>CHECK</v>
      </c>
      <c r="P210" s="136" t="str">
        <f t="shared" si="75"/>
        <v>CHECK</v>
      </c>
      <c r="Q210" s="136" t="str">
        <f t="shared" si="75"/>
        <v>CHECK</v>
      </c>
      <c r="R210" s="136" t="str">
        <f t="shared" si="75"/>
        <v>CHECK</v>
      </c>
      <c r="S210" s="136" t="str">
        <f t="shared" si="75"/>
        <v>CHECK</v>
      </c>
      <c r="T210" s="136" t="str">
        <f t="shared" si="75"/>
        <v>CHECK</v>
      </c>
      <c r="U210" s="136" t="str">
        <f t="shared" si="75"/>
        <v>CHECK</v>
      </c>
      <c r="V210" s="136"/>
      <c r="W210" s="102"/>
    </row>
    <row r="211" spans="1:23" s="93" customFormat="1" x14ac:dyDescent="0.25">
      <c r="A211" s="101" t="s">
        <v>937</v>
      </c>
      <c r="B211" s="101" t="s">
        <v>956</v>
      </c>
      <c r="C211" s="101" t="s">
        <v>957</v>
      </c>
      <c r="D211" s="101" t="s">
        <v>590</v>
      </c>
      <c r="E211" s="101" t="s">
        <v>940</v>
      </c>
      <c r="F211" s="136" t="str">
        <f t="shared" si="63"/>
        <v>CHECK</v>
      </c>
      <c r="G211" s="136" t="str">
        <f t="shared" ref="G211:U211" si="76">IFERROR(((G58/G135)-1),"CHECK")</f>
        <v>CHECK</v>
      </c>
      <c r="H211" s="136" t="str">
        <f t="shared" si="76"/>
        <v>CHECK</v>
      </c>
      <c r="I211" s="136" t="str">
        <f t="shared" si="76"/>
        <v>CHECK</v>
      </c>
      <c r="J211" s="136" t="str">
        <f t="shared" si="76"/>
        <v>CHECK</v>
      </c>
      <c r="K211" s="136" t="str">
        <f t="shared" si="76"/>
        <v>CHECK</v>
      </c>
      <c r="L211" s="136" t="str">
        <f t="shared" si="76"/>
        <v>CHECK</v>
      </c>
      <c r="M211" s="136" t="str">
        <f t="shared" si="76"/>
        <v>CHECK</v>
      </c>
      <c r="N211" s="136" t="str">
        <f t="shared" si="76"/>
        <v>CHECK</v>
      </c>
      <c r="O211" s="136" t="str">
        <f t="shared" si="76"/>
        <v>CHECK</v>
      </c>
      <c r="P211" s="136" t="str">
        <f t="shared" si="76"/>
        <v>CHECK</v>
      </c>
      <c r="Q211" s="136" t="str">
        <f t="shared" si="76"/>
        <v>CHECK</v>
      </c>
      <c r="R211" s="136" t="str">
        <f t="shared" si="76"/>
        <v>CHECK</v>
      </c>
      <c r="S211" s="136" t="str">
        <f t="shared" si="76"/>
        <v>CHECK</v>
      </c>
      <c r="T211" s="136" t="str">
        <f t="shared" si="76"/>
        <v>CHECK</v>
      </c>
      <c r="U211" s="136" t="str">
        <f t="shared" si="76"/>
        <v>CHECK</v>
      </c>
      <c r="V211" s="136"/>
      <c r="W211" s="103"/>
    </row>
    <row r="212" spans="1:23" s="93" customFormat="1" x14ac:dyDescent="0.25">
      <c r="A212" s="101" t="s">
        <v>937</v>
      </c>
      <c r="B212" s="101" t="s">
        <v>958</v>
      </c>
      <c r="C212" s="101" t="s">
        <v>959</v>
      </c>
      <c r="D212" s="101" t="s">
        <v>590</v>
      </c>
      <c r="E212" s="101" t="s">
        <v>940</v>
      </c>
      <c r="F212" s="136" t="str">
        <f t="shared" si="63"/>
        <v>CHECK</v>
      </c>
      <c r="G212" s="136" t="str">
        <f t="shared" ref="G212:U212" si="77">IFERROR(((G59/G136)-1),"CHECK")</f>
        <v>CHECK</v>
      </c>
      <c r="H212" s="136" t="str">
        <f t="shared" si="77"/>
        <v>CHECK</v>
      </c>
      <c r="I212" s="136" t="str">
        <f t="shared" si="77"/>
        <v>CHECK</v>
      </c>
      <c r="J212" s="136" t="str">
        <f t="shared" si="77"/>
        <v>CHECK</v>
      </c>
      <c r="K212" s="136" t="str">
        <f t="shared" si="77"/>
        <v>CHECK</v>
      </c>
      <c r="L212" s="136" t="str">
        <f t="shared" si="77"/>
        <v>CHECK</v>
      </c>
      <c r="M212" s="136" t="str">
        <f t="shared" si="77"/>
        <v>CHECK</v>
      </c>
      <c r="N212" s="136" t="str">
        <f t="shared" si="77"/>
        <v>CHECK</v>
      </c>
      <c r="O212" s="136" t="str">
        <f t="shared" si="77"/>
        <v>CHECK</v>
      </c>
      <c r="P212" s="136" t="str">
        <f t="shared" si="77"/>
        <v>CHECK</v>
      </c>
      <c r="Q212" s="136" t="str">
        <f t="shared" si="77"/>
        <v>CHECK</v>
      </c>
      <c r="R212" s="136" t="str">
        <f t="shared" si="77"/>
        <v>CHECK</v>
      </c>
      <c r="S212" s="136" t="str">
        <f t="shared" si="77"/>
        <v>CHECK</v>
      </c>
      <c r="T212" s="136" t="str">
        <f t="shared" si="77"/>
        <v>CHECK</v>
      </c>
      <c r="U212" s="136" t="str">
        <f t="shared" si="77"/>
        <v>CHECK</v>
      </c>
      <c r="V212" s="136"/>
      <c r="W212" s="103"/>
    </row>
    <row r="213" spans="1:23" s="93" customFormat="1" x14ac:dyDescent="0.25">
      <c r="A213" s="101" t="s">
        <v>937</v>
      </c>
      <c r="B213" s="101" t="s">
        <v>960</v>
      </c>
      <c r="C213" s="101" t="s">
        <v>807</v>
      </c>
      <c r="D213" s="101" t="s">
        <v>590</v>
      </c>
      <c r="E213" s="101" t="s">
        <v>940</v>
      </c>
      <c r="F213" s="136" t="str">
        <f t="shared" si="63"/>
        <v>CHECK</v>
      </c>
      <c r="G213" s="136" t="str">
        <f t="shared" ref="G213:U213" si="78">IFERROR(((G60/G137)-1),"CHECK")</f>
        <v>CHECK</v>
      </c>
      <c r="H213" s="136" t="str">
        <f t="shared" si="78"/>
        <v>CHECK</v>
      </c>
      <c r="I213" s="136" t="str">
        <f t="shared" si="78"/>
        <v>CHECK</v>
      </c>
      <c r="J213" s="136" t="str">
        <f t="shared" si="78"/>
        <v>CHECK</v>
      </c>
      <c r="K213" s="136" t="str">
        <f t="shared" si="78"/>
        <v>CHECK</v>
      </c>
      <c r="L213" s="136" t="str">
        <f t="shared" si="78"/>
        <v>CHECK</v>
      </c>
      <c r="M213" s="136" t="str">
        <f t="shared" si="78"/>
        <v>CHECK</v>
      </c>
      <c r="N213" s="136" t="str">
        <f t="shared" si="78"/>
        <v>CHECK</v>
      </c>
      <c r="O213" s="136" t="str">
        <f t="shared" si="78"/>
        <v>CHECK</v>
      </c>
      <c r="P213" s="136" t="str">
        <f t="shared" si="78"/>
        <v>CHECK</v>
      </c>
      <c r="Q213" s="136" t="str">
        <f t="shared" si="78"/>
        <v>CHECK</v>
      </c>
      <c r="R213" s="136" t="str">
        <f t="shared" si="78"/>
        <v>CHECK</v>
      </c>
      <c r="S213" s="136" t="str">
        <f t="shared" si="78"/>
        <v>CHECK</v>
      </c>
      <c r="T213" s="136" t="str">
        <f t="shared" si="78"/>
        <v>CHECK</v>
      </c>
      <c r="U213" s="136" t="str">
        <f t="shared" si="78"/>
        <v>CHECK</v>
      </c>
      <c r="V213" s="136"/>
      <c r="W213" s="103"/>
    </row>
    <row r="214" spans="1:23" x14ac:dyDescent="0.25">
      <c r="A214" s="8"/>
      <c r="B214" s="8"/>
      <c r="C214" s="8"/>
      <c r="D214" s="8"/>
      <c r="E214" s="8"/>
      <c r="F214" s="32"/>
      <c r="G214" s="32"/>
      <c r="H214" s="32"/>
      <c r="I214" s="32"/>
      <c r="J214" s="32"/>
      <c r="K214" s="32"/>
      <c r="L214" s="32"/>
      <c r="M214" s="32"/>
      <c r="N214" s="32"/>
      <c r="O214" s="32"/>
      <c r="P214" s="32"/>
      <c r="Q214" s="32"/>
      <c r="R214" s="32"/>
      <c r="S214" s="32"/>
      <c r="T214" s="32"/>
      <c r="U214" s="32"/>
      <c r="V214" s="32"/>
      <c r="W214" s="32"/>
    </row>
    <row r="215" spans="1:23" s="4" customFormat="1" x14ac:dyDescent="0.25">
      <c r="A215" s="7" t="s">
        <v>937</v>
      </c>
      <c r="B215" s="108">
        <v>1</v>
      </c>
      <c r="C215" s="7" t="s">
        <v>974</v>
      </c>
      <c r="D215" s="7" t="s">
        <v>593</v>
      </c>
      <c r="E215" s="7" t="s">
        <v>940</v>
      </c>
      <c r="F215" s="136">
        <f t="shared" ref="F215:F229" si="79">IFERROR(((F62/F139)-1),"CHECK")</f>
        <v>1.4706802096909E-2</v>
      </c>
      <c r="G215" s="136">
        <f t="shared" ref="G215:T215" si="80">IFERROR(((G62/G139)-1),"CHECK")</f>
        <v>1.8048429037948344E-2</v>
      </c>
      <c r="H215" s="136">
        <f t="shared" si="80"/>
        <v>2.8968723154174647E-2</v>
      </c>
      <c r="I215" s="136">
        <f t="shared" si="80"/>
        <v>2.7714153963359855E-2</v>
      </c>
      <c r="J215" s="136">
        <f t="shared" si="80"/>
        <v>3.8277953016826904E-2</v>
      </c>
      <c r="K215" s="136">
        <f t="shared" si="80"/>
        <v>5.3688258093568253E-2</v>
      </c>
      <c r="L215" s="136">
        <f t="shared" si="80"/>
        <v>7.8633615117513544E-2</v>
      </c>
      <c r="M215" s="136">
        <f t="shared" si="80"/>
        <v>8.5073806441584354E-2</v>
      </c>
      <c r="N215" s="136">
        <f t="shared" si="80"/>
        <v>0.10010995654895605</v>
      </c>
      <c r="O215" s="136">
        <f t="shared" si="80"/>
        <v>8.3907711095928983E-2</v>
      </c>
      <c r="P215" s="136">
        <f t="shared" si="80"/>
        <v>7.9923536698468967E-2</v>
      </c>
      <c r="Q215" s="136">
        <f t="shared" si="80"/>
        <v>9.6702145500190406E-2</v>
      </c>
      <c r="R215" s="136">
        <f t="shared" si="80"/>
        <v>0.10891163165935835</v>
      </c>
      <c r="S215" s="136">
        <f t="shared" si="80"/>
        <v>0.11131396644034242</v>
      </c>
      <c r="T215" s="136">
        <f t="shared" si="80"/>
        <v>0.11639479943074282</v>
      </c>
      <c r="U215" s="136">
        <f>IFERROR(((U62/U139)-1),"CHECK")</f>
        <v>0.11923402652911186</v>
      </c>
      <c r="V215" s="136"/>
      <c r="W215" s="7"/>
    </row>
    <row r="216" spans="1:23" s="4" customFormat="1" x14ac:dyDescent="0.25">
      <c r="A216" s="7" t="s">
        <v>937</v>
      </c>
      <c r="B216" s="108" t="s">
        <v>859</v>
      </c>
      <c r="C216" s="7" t="s">
        <v>753</v>
      </c>
      <c r="D216" s="7" t="s">
        <v>593</v>
      </c>
      <c r="E216" s="7" t="s">
        <v>940</v>
      </c>
      <c r="F216" s="136">
        <f t="shared" si="79"/>
        <v>1.4706802096909E-2</v>
      </c>
      <c r="G216" s="136">
        <f t="shared" ref="G216:U216" si="81">IFERROR(((G63/G140)-1),"CHECK")</f>
        <v>1.8048429037948344E-2</v>
      </c>
      <c r="H216" s="136">
        <f t="shared" si="81"/>
        <v>2.8968723154174647E-2</v>
      </c>
      <c r="I216" s="136">
        <f t="shared" si="81"/>
        <v>2.7714153963359855E-2</v>
      </c>
      <c r="J216" s="136">
        <f t="shared" si="81"/>
        <v>3.8277953016826904E-2</v>
      </c>
      <c r="K216" s="136">
        <f t="shared" si="81"/>
        <v>5.3688258093568253E-2</v>
      </c>
      <c r="L216" s="136">
        <f t="shared" si="81"/>
        <v>7.8633615117513544E-2</v>
      </c>
      <c r="M216" s="136">
        <f t="shared" si="81"/>
        <v>8.5073806441584354E-2</v>
      </c>
      <c r="N216" s="136">
        <f t="shared" si="81"/>
        <v>0.10010995654895605</v>
      </c>
      <c r="O216" s="136">
        <f t="shared" si="81"/>
        <v>8.3907711095928983E-2</v>
      </c>
      <c r="P216" s="136">
        <f t="shared" si="81"/>
        <v>7.9923536698468967E-2</v>
      </c>
      <c r="Q216" s="136">
        <f t="shared" si="81"/>
        <v>9.6702145500190406E-2</v>
      </c>
      <c r="R216" s="136">
        <f t="shared" si="81"/>
        <v>0.10891163165935835</v>
      </c>
      <c r="S216" s="136">
        <f t="shared" si="81"/>
        <v>0.11131396644034242</v>
      </c>
      <c r="T216" s="136">
        <f t="shared" si="81"/>
        <v>0.11639479943074282</v>
      </c>
      <c r="U216" s="136">
        <f t="shared" si="81"/>
        <v>0.11923402652911186</v>
      </c>
      <c r="V216" s="136"/>
      <c r="W216" s="7"/>
    </row>
    <row r="217" spans="1:23" s="93" customFormat="1" x14ac:dyDescent="0.25">
      <c r="A217" s="101" t="s">
        <v>937</v>
      </c>
      <c r="B217" s="101" t="s">
        <v>941</v>
      </c>
      <c r="C217" s="101" t="s">
        <v>942</v>
      </c>
      <c r="D217" s="101" t="s">
        <v>593</v>
      </c>
      <c r="E217" s="101" t="s">
        <v>940</v>
      </c>
      <c r="F217" s="136">
        <f t="shared" si="79"/>
        <v>0</v>
      </c>
      <c r="G217" s="136">
        <f t="shared" ref="G217:U217" si="82">IFERROR(((G64/G141)-1),"CHECK")</f>
        <v>0</v>
      </c>
      <c r="H217" s="136">
        <f t="shared" si="82"/>
        <v>0</v>
      </c>
      <c r="I217" s="136">
        <f t="shared" si="82"/>
        <v>0</v>
      </c>
      <c r="J217" s="136">
        <f t="shared" si="82"/>
        <v>0</v>
      </c>
      <c r="K217" s="136">
        <f t="shared" si="82"/>
        <v>0</v>
      </c>
      <c r="L217" s="136">
        <f t="shared" si="82"/>
        <v>0</v>
      </c>
      <c r="M217" s="136">
        <f t="shared" si="82"/>
        <v>0</v>
      </c>
      <c r="N217" s="136">
        <f t="shared" si="82"/>
        <v>0</v>
      </c>
      <c r="O217" s="136">
        <f t="shared" si="82"/>
        <v>0</v>
      </c>
      <c r="P217" s="136">
        <f t="shared" si="82"/>
        <v>0</v>
      </c>
      <c r="Q217" s="136">
        <f t="shared" si="82"/>
        <v>0</v>
      </c>
      <c r="R217" s="136">
        <f t="shared" si="82"/>
        <v>0</v>
      </c>
      <c r="S217" s="136">
        <f t="shared" si="82"/>
        <v>0</v>
      </c>
      <c r="T217" s="136">
        <f t="shared" si="82"/>
        <v>0</v>
      </c>
      <c r="U217" s="136">
        <f t="shared" si="82"/>
        <v>0</v>
      </c>
      <c r="V217" s="136"/>
      <c r="W217" s="103"/>
    </row>
    <row r="218" spans="1:23" s="93" customFormat="1" x14ac:dyDescent="0.25">
      <c r="A218" s="101" t="s">
        <v>937</v>
      </c>
      <c r="B218" s="101" t="s">
        <v>943</v>
      </c>
      <c r="C218" s="101" t="s">
        <v>944</v>
      </c>
      <c r="D218" s="101" t="s">
        <v>593</v>
      </c>
      <c r="E218" s="101" t="s">
        <v>940</v>
      </c>
      <c r="F218" s="136">
        <f t="shared" si="79"/>
        <v>0</v>
      </c>
      <c r="G218" s="136">
        <f t="shared" ref="G218:U218" si="83">IFERROR(((G65/G142)-1),"CHECK")</f>
        <v>0</v>
      </c>
      <c r="H218" s="136">
        <f t="shared" si="83"/>
        <v>0</v>
      </c>
      <c r="I218" s="136">
        <f t="shared" si="83"/>
        <v>0</v>
      </c>
      <c r="J218" s="136">
        <f t="shared" si="83"/>
        <v>0</v>
      </c>
      <c r="K218" s="136">
        <f t="shared" si="83"/>
        <v>0</v>
      </c>
      <c r="L218" s="136">
        <f t="shared" si="83"/>
        <v>0</v>
      </c>
      <c r="M218" s="136">
        <f t="shared" si="83"/>
        <v>0</v>
      </c>
      <c r="N218" s="136">
        <f t="shared" si="83"/>
        <v>0</v>
      </c>
      <c r="O218" s="136">
        <f t="shared" si="83"/>
        <v>0</v>
      </c>
      <c r="P218" s="136">
        <f t="shared" si="83"/>
        <v>0</v>
      </c>
      <c r="Q218" s="136">
        <f t="shared" si="83"/>
        <v>0</v>
      </c>
      <c r="R218" s="136">
        <f t="shared" si="83"/>
        <v>0</v>
      </c>
      <c r="S218" s="136">
        <f t="shared" si="83"/>
        <v>0</v>
      </c>
      <c r="T218" s="136">
        <f t="shared" si="83"/>
        <v>0</v>
      </c>
      <c r="U218" s="136">
        <f t="shared" si="83"/>
        <v>0</v>
      </c>
      <c r="V218" s="136"/>
      <c r="W218" s="103"/>
    </row>
    <row r="219" spans="1:23" s="93" customFormat="1" x14ac:dyDescent="0.25">
      <c r="A219" s="101" t="s">
        <v>937</v>
      </c>
      <c r="B219" s="101" t="s">
        <v>945</v>
      </c>
      <c r="C219" s="101" t="s">
        <v>767</v>
      </c>
      <c r="D219" s="101" t="s">
        <v>593</v>
      </c>
      <c r="E219" s="101" t="s">
        <v>940</v>
      </c>
      <c r="F219" s="136">
        <f t="shared" si="79"/>
        <v>5.3401780739850357E-2</v>
      </c>
      <c r="G219" s="136">
        <f t="shared" ref="G219:U219" si="84">IFERROR(((G66/G143)-1),"CHECK")</f>
        <v>6.7039670202496682E-2</v>
      </c>
      <c r="H219" s="136">
        <f t="shared" si="84"/>
        <v>0.11179068765425915</v>
      </c>
      <c r="I219" s="136">
        <f t="shared" si="84"/>
        <v>0.12028028951728609</v>
      </c>
      <c r="J219" s="136">
        <f t="shared" si="84"/>
        <v>0.15732134295851519</v>
      </c>
      <c r="K219" s="136">
        <f t="shared" si="84"/>
        <v>0.21820828813491788</v>
      </c>
      <c r="L219" s="136">
        <f t="shared" si="84"/>
        <v>0.2893966510219752</v>
      </c>
      <c r="M219" s="136">
        <f t="shared" si="84"/>
        <v>0.31610186292123621</v>
      </c>
      <c r="N219" s="136">
        <f t="shared" si="84"/>
        <v>0.40461268672024375</v>
      </c>
      <c r="O219" s="136">
        <f t="shared" si="84"/>
        <v>0.34607551483383769</v>
      </c>
      <c r="P219" s="136">
        <f t="shared" si="84"/>
        <v>0.32439456785474197</v>
      </c>
      <c r="Q219" s="136">
        <f t="shared" si="84"/>
        <v>0.36369916683777892</v>
      </c>
      <c r="R219" s="136">
        <f t="shared" si="84"/>
        <v>0.42491204530514182</v>
      </c>
      <c r="S219" s="136">
        <f t="shared" si="84"/>
        <v>0.42394421738426469</v>
      </c>
      <c r="T219" s="136">
        <f t="shared" si="84"/>
        <v>0.42762480321435725</v>
      </c>
      <c r="U219" s="136">
        <f t="shared" si="84"/>
        <v>0.42422387018007846</v>
      </c>
      <c r="V219" s="136"/>
      <c r="W219" s="103"/>
    </row>
    <row r="220" spans="1:23" s="93" customFormat="1" x14ac:dyDescent="0.25">
      <c r="A220" s="101" t="s">
        <v>937</v>
      </c>
      <c r="B220" s="101" t="s">
        <v>946</v>
      </c>
      <c r="C220" s="101" t="s">
        <v>947</v>
      </c>
      <c r="D220" s="101" t="s">
        <v>593</v>
      </c>
      <c r="E220" s="101" t="s">
        <v>940</v>
      </c>
      <c r="F220" s="136">
        <f t="shared" si="79"/>
        <v>4.3762025522493531E-3</v>
      </c>
      <c r="G220" s="136">
        <f t="shared" ref="G220:U220" si="85">IFERROR(((G67/G144)-1),"CHECK")</f>
        <v>3.432811514491263E-3</v>
      </c>
      <c r="H220" s="136">
        <f t="shared" si="85"/>
        <v>3.1333171297944773E-3</v>
      </c>
      <c r="I220" s="136">
        <f t="shared" si="85"/>
        <v>-7.5843070939630719E-3</v>
      </c>
      <c r="J220" s="136">
        <f t="shared" si="85"/>
        <v>-1.9024940155338843E-3</v>
      </c>
      <c r="K220" s="136">
        <f t="shared" si="85"/>
        <v>-4.8024576258279827E-3</v>
      </c>
      <c r="L220" s="136">
        <f t="shared" si="85"/>
        <v>-8.3050328671946394E-3</v>
      </c>
      <c r="M220" s="136">
        <f t="shared" si="85"/>
        <v>-1.0218998159542969E-2</v>
      </c>
      <c r="N220" s="136">
        <f t="shared" si="85"/>
        <v>-5.2202619674074913E-2</v>
      </c>
      <c r="O220" s="136">
        <f t="shared" si="85"/>
        <v>-4.8270356394724545E-2</v>
      </c>
      <c r="P220" s="136">
        <f t="shared" si="85"/>
        <v>-4.5175894796575577E-2</v>
      </c>
      <c r="Q220" s="136">
        <f t="shared" si="85"/>
        <v>-5.1170054107377183E-2</v>
      </c>
      <c r="R220" s="136">
        <f t="shared" si="85"/>
        <v>-4.9916184557097232E-2</v>
      </c>
      <c r="S220" s="136">
        <f t="shared" si="85"/>
        <v>-4.8294678947519043E-2</v>
      </c>
      <c r="T220" s="136">
        <f t="shared" si="85"/>
        <v>-4.749884781725866E-2</v>
      </c>
      <c r="U220" s="136">
        <f t="shared" si="85"/>
        <v>-4.7542198734382368E-2</v>
      </c>
      <c r="V220" s="136"/>
      <c r="W220" s="103"/>
    </row>
    <row r="221" spans="1:23" s="93" customFormat="1" x14ac:dyDescent="0.25">
      <c r="A221" s="101" t="s">
        <v>937</v>
      </c>
      <c r="B221" s="101" t="s">
        <v>948</v>
      </c>
      <c r="C221" s="101" t="s">
        <v>949</v>
      </c>
      <c r="D221" s="101" t="s">
        <v>593</v>
      </c>
      <c r="E221" s="101" t="s">
        <v>940</v>
      </c>
      <c r="F221" s="136">
        <f t="shared" si="79"/>
        <v>0</v>
      </c>
      <c r="G221" s="136">
        <f t="shared" ref="G221:U221" si="86">IFERROR(((G68/G145)-1),"CHECK")</f>
        <v>0</v>
      </c>
      <c r="H221" s="136">
        <f t="shared" si="86"/>
        <v>0</v>
      </c>
      <c r="I221" s="136">
        <f t="shared" si="86"/>
        <v>0</v>
      </c>
      <c r="J221" s="136">
        <f t="shared" si="86"/>
        <v>0</v>
      </c>
      <c r="K221" s="136">
        <f t="shared" si="86"/>
        <v>0</v>
      </c>
      <c r="L221" s="136">
        <f t="shared" si="86"/>
        <v>0</v>
      </c>
      <c r="M221" s="136">
        <f t="shared" si="86"/>
        <v>0</v>
      </c>
      <c r="N221" s="136">
        <f t="shared" si="86"/>
        <v>0</v>
      </c>
      <c r="O221" s="136">
        <f t="shared" si="86"/>
        <v>0</v>
      </c>
      <c r="P221" s="136">
        <f t="shared" si="86"/>
        <v>0</v>
      </c>
      <c r="Q221" s="136">
        <f t="shared" si="86"/>
        <v>0</v>
      </c>
      <c r="R221" s="136">
        <f t="shared" si="86"/>
        <v>0</v>
      </c>
      <c r="S221" s="136">
        <f t="shared" si="86"/>
        <v>0</v>
      </c>
      <c r="T221" s="136">
        <f t="shared" si="86"/>
        <v>0</v>
      </c>
      <c r="U221" s="136">
        <f t="shared" si="86"/>
        <v>0</v>
      </c>
      <c r="V221" s="136"/>
      <c r="W221" s="103"/>
    </row>
    <row r="222" spans="1:23" s="4" customFormat="1" x14ac:dyDescent="0.25">
      <c r="A222" s="7" t="s">
        <v>937</v>
      </c>
      <c r="B222" s="7" t="s">
        <v>860</v>
      </c>
      <c r="C222" s="7" t="s">
        <v>785</v>
      </c>
      <c r="D222" s="7" t="s">
        <v>593</v>
      </c>
      <c r="E222" s="7" t="s">
        <v>940</v>
      </c>
      <c r="F222" s="136" t="str">
        <f t="shared" si="79"/>
        <v>CHECK</v>
      </c>
      <c r="G222" s="136" t="str">
        <f t="shared" ref="G222:U222" si="87">IFERROR(((G69/G146)-1),"CHECK")</f>
        <v>CHECK</v>
      </c>
      <c r="H222" s="136" t="str">
        <f t="shared" si="87"/>
        <v>CHECK</v>
      </c>
      <c r="I222" s="136" t="str">
        <f t="shared" si="87"/>
        <v>CHECK</v>
      </c>
      <c r="J222" s="136" t="str">
        <f t="shared" si="87"/>
        <v>CHECK</v>
      </c>
      <c r="K222" s="136" t="str">
        <f t="shared" si="87"/>
        <v>CHECK</v>
      </c>
      <c r="L222" s="136" t="str">
        <f t="shared" si="87"/>
        <v>CHECK</v>
      </c>
      <c r="M222" s="136" t="str">
        <f t="shared" si="87"/>
        <v>CHECK</v>
      </c>
      <c r="N222" s="136" t="str">
        <f t="shared" si="87"/>
        <v>CHECK</v>
      </c>
      <c r="O222" s="136" t="str">
        <f t="shared" si="87"/>
        <v>CHECK</v>
      </c>
      <c r="P222" s="136" t="str">
        <f t="shared" si="87"/>
        <v>CHECK</v>
      </c>
      <c r="Q222" s="136" t="str">
        <f t="shared" si="87"/>
        <v>CHECK</v>
      </c>
      <c r="R222" s="136" t="str">
        <f t="shared" si="87"/>
        <v>CHECK</v>
      </c>
      <c r="S222" s="136" t="str">
        <f t="shared" si="87"/>
        <v>CHECK</v>
      </c>
      <c r="T222" s="136" t="str">
        <f t="shared" si="87"/>
        <v>CHECK</v>
      </c>
      <c r="U222" s="136" t="str">
        <f t="shared" si="87"/>
        <v>CHECK</v>
      </c>
      <c r="V222" s="136"/>
      <c r="W222" s="102"/>
    </row>
    <row r="223" spans="1:23" s="93" customFormat="1" x14ac:dyDescent="0.25">
      <c r="A223" s="101" t="s">
        <v>937</v>
      </c>
      <c r="B223" s="101" t="s">
        <v>950</v>
      </c>
      <c r="C223" s="101" t="s">
        <v>951</v>
      </c>
      <c r="D223" s="101" t="s">
        <v>593</v>
      </c>
      <c r="E223" s="101" t="s">
        <v>940</v>
      </c>
      <c r="F223" s="136" t="str">
        <f t="shared" si="79"/>
        <v>CHECK</v>
      </c>
      <c r="G223" s="136" t="str">
        <f t="shared" ref="G223:U223" si="88">IFERROR(((G70/G147)-1),"CHECK")</f>
        <v>CHECK</v>
      </c>
      <c r="H223" s="136" t="str">
        <f t="shared" si="88"/>
        <v>CHECK</v>
      </c>
      <c r="I223" s="136" t="str">
        <f t="shared" si="88"/>
        <v>CHECK</v>
      </c>
      <c r="J223" s="136" t="str">
        <f t="shared" si="88"/>
        <v>CHECK</v>
      </c>
      <c r="K223" s="136" t="str">
        <f t="shared" si="88"/>
        <v>CHECK</v>
      </c>
      <c r="L223" s="136" t="str">
        <f t="shared" si="88"/>
        <v>CHECK</v>
      </c>
      <c r="M223" s="136" t="str">
        <f t="shared" si="88"/>
        <v>CHECK</v>
      </c>
      <c r="N223" s="136" t="str">
        <f t="shared" si="88"/>
        <v>CHECK</v>
      </c>
      <c r="O223" s="136" t="str">
        <f t="shared" si="88"/>
        <v>CHECK</v>
      </c>
      <c r="P223" s="136" t="str">
        <f t="shared" si="88"/>
        <v>CHECK</v>
      </c>
      <c r="Q223" s="136" t="str">
        <f t="shared" si="88"/>
        <v>CHECK</v>
      </c>
      <c r="R223" s="136" t="str">
        <f t="shared" si="88"/>
        <v>CHECK</v>
      </c>
      <c r="S223" s="136" t="str">
        <f t="shared" si="88"/>
        <v>CHECK</v>
      </c>
      <c r="T223" s="136" t="str">
        <f t="shared" si="88"/>
        <v>CHECK</v>
      </c>
      <c r="U223" s="136" t="str">
        <f t="shared" si="88"/>
        <v>CHECK</v>
      </c>
      <c r="V223" s="136"/>
      <c r="W223" s="103"/>
    </row>
    <row r="224" spans="1:23" s="93" customFormat="1" x14ac:dyDescent="0.25">
      <c r="A224" s="101" t="s">
        <v>937</v>
      </c>
      <c r="B224" s="101" t="s">
        <v>952</v>
      </c>
      <c r="C224" s="101" t="s">
        <v>953</v>
      </c>
      <c r="D224" s="101" t="s">
        <v>593</v>
      </c>
      <c r="E224" s="101" t="s">
        <v>940</v>
      </c>
      <c r="F224" s="136" t="str">
        <f t="shared" si="79"/>
        <v>CHECK</v>
      </c>
      <c r="G224" s="136" t="str">
        <f t="shared" ref="G224:U224" si="89">IFERROR(((G71/G148)-1),"CHECK")</f>
        <v>CHECK</v>
      </c>
      <c r="H224" s="136" t="str">
        <f t="shared" si="89"/>
        <v>CHECK</v>
      </c>
      <c r="I224" s="136" t="str">
        <f t="shared" si="89"/>
        <v>CHECK</v>
      </c>
      <c r="J224" s="136" t="str">
        <f t="shared" si="89"/>
        <v>CHECK</v>
      </c>
      <c r="K224" s="136" t="str">
        <f t="shared" si="89"/>
        <v>CHECK</v>
      </c>
      <c r="L224" s="136" t="str">
        <f t="shared" si="89"/>
        <v>CHECK</v>
      </c>
      <c r="M224" s="136" t="str">
        <f t="shared" si="89"/>
        <v>CHECK</v>
      </c>
      <c r="N224" s="136" t="str">
        <f t="shared" si="89"/>
        <v>CHECK</v>
      </c>
      <c r="O224" s="136" t="str">
        <f t="shared" si="89"/>
        <v>CHECK</v>
      </c>
      <c r="P224" s="136" t="str">
        <f t="shared" si="89"/>
        <v>CHECK</v>
      </c>
      <c r="Q224" s="136" t="str">
        <f t="shared" si="89"/>
        <v>CHECK</v>
      </c>
      <c r="R224" s="136" t="str">
        <f t="shared" si="89"/>
        <v>CHECK</v>
      </c>
      <c r="S224" s="136" t="str">
        <f t="shared" si="89"/>
        <v>CHECK</v>
      </c>
      <c r="T224" s="136" t="str">
        <f t="shared" si="89"/>
        <v>CHECK</v>
      </c>
      <c r="U224" s="136" t="str">
        <f t="shared" si="89"/>
        <v>CHECK</v>
      </c>
      <c r="V224" s="136"/>
      <c r="W224" s="103"/>
    </row>
    <row r="225" spans="1:23" s="93" customFormat="1" x14ac:dyDescent="0.25">
      <c r="A225" s="101" t="s">
        <v>937</v>
      </c>
      <c r="B225" s="101" t="s">
        <v>954</v>
      </c>
      <c r="C225" s="101" t="s">
        <v>955</v>
      </c>
      <c r="D225" s="101" t="s">
        <v>593</v>
      </c>
      <c r="E225" s="101" t="s">
        <v>940</v>
      </c>
      <c r="F225" s="136" t="str">
        <f t="shared" si="79"/>
        <v>CHECK</v>
      </c>
      <c r="G225" s="136" t="str">
        <f t="shared" ref="G225:U225" si="90">IFERROR(((G72/G149)-1),"CHECK")</f>
        <v>CHECK</v>
      </c>
      <c r="H225" s="136" t="str">
        <f t="shared" si="90"/>
        <v>CHECK</v>
      </c>
      <c r="I225" s="136" t="str">
        <f t="shared" si="90"/>
        <v>CHECK</v>
      </c>
      <c r="J225" s="136" t="str">
        <f t="shared" si="90"/>
        <v>CHECK</v>
      </c>
      <c r="K225" s="136" t="str">
        <f t="shared" si="90"/>
        <v>CHECK</v>
      </c>
      <c r="L225" s="136" t="str">
        <f t="shared" si="90"/>
        <v>CHECK</v>
      </c>
      <c r="M225" s="136" t="str">
        <f t="shared" si="90"/>
        <v>CHECK</v>
      </c>
      <c r="N225" s="136" t="str">
        <f t="shared" si="90"/>
        <v>CHECK</v>
      </c>
      <c r="O225" s="136" t="str">
        <f t="shared" si="90"/>
        <v>CHECK</v>
      </c>
      <c r="P225" s="136" t="str">
        <f t="shared" si="90"/>
        <v>CHECK</v>
      </c>
      <c r="Q225" s="136" t="str">
        <f t="shared" si="90"/>
        <v>CHECK</v>
      </c>
      <c r="R225" s="136" t="str">
        <f t="shared" si="90"/>
        <v>CHECK</v>
      </c>
      <c r="S225" s="136" t="str">
        <f t="shared" si="90"/>
        <v>CHECK</v>
      </c>
      <c r="T225" s="136" t="str">
        <f t="shared" si="90"/>
        <v>CHECK</v>
      </c>
      <c r="U225" s="136" t="str">
        <f t="shared" si="90"/>
        <v>CHECK</v>
      </c>
      <c r="V225" s="136"/>
      <c r="W225" s="103"/>
    </row>
    <row r="226" spans="1:23" s="4" customFormat="1" x14ac:dyDescent="0.25">
      <c r="A226" s="7" t="s">
        <v>937</v>
      </c>
      <c r="B226" s="7" t="s">
        <v>861</v>
      </c>
      <c r="C226" s="7" t="s">
        <v>799</v>
      </c>
      <c r="D226" s="7" t="s">
        <v>593</v>
      </c>
      <c r="E226" s="7" t="s">
        <v>940</v>
      </c>
      <c r="F226" s="136" t="str">
        <f t="shared" si="79"/>
        <v>CHECK</v>
      </c>
      <c r="G226" s="136" t="str">
        <f t="shared" ref="G226:U226" si="91">IFERROR(((G73/G150)-1),"CHECK")</f>
        <v>CHECK</v>
      </c>
      <c r="H226" s="136" t="str">
        <f t="shared" si="91"/>
        <v>CHECK</v>
      </c>
      <c r="I226" s="136" t="str">
        <f t="shared" si="91"/>
        <v>CHECK</v>
      </c>
      <c r="J226" s="136" t="str">
        <f t="shared" si="91"/>
        <v>CHECK</v>
      </c>
      <c r="K226" s="136" t="str">
        <f t="shared" si="91"/>
        <v>CHECK</v>
      </c>
      <c r="L226" s="136" t="str">
        <f t="shared" si="91"/>
        <v>CHECK</v>
      </c>
      <c r="M226" s="136" t="str">
        <f t="shared" si="91"/>
        <v>CHECK</v>
      </c>
      <c r="N226" s="136" t="str">
        <f t="shared" si="91"/>
        <v>CHECK</v>
      </c>
      <c r="O226" s="136" t="str">
        <f t="shared" si="91"/>
        <v>CHECK</v>
      </c>
      <c r="P226" s="136" t="str">
        <f t="shared" si="91"/>
        <v>CHECK</v>
      </c>
      <c r="Q226" s="136" t="str">
        <f t="shared" si="91"/>
        <v>CHECK</v>
      </c>
      <c r="R226" s="136" t="str">
        <f t="shared" si="91"/>
        <v>CHECK</v>
      </c>
      <c r="S226" s="136" t="str">
        <f t="shared" si="91"/>
        <v>CHECK</v>
      </c>
      <c r="T226" s="136" t="str">
        <f t="shared" si="91"/>
        <v>CHECK</v>
      </c>
      <c r="U226" s="136" t="str">
        <f t="shared" si="91"/>
        <v>CHECK</v>
      </c>
      <c r="V226" s="136"/>
      <c r="W226" s="102"/>
    </row>
    <row r="227" spans="1:23" s="93" customFormat="1" x14ac:dyDescent="0.25">
      <c r="A227" s="101" t="s">
        <v>937</v>
      </c>
      <c r="B227" s="101" t="s">
        <v>956</v>
      </c>
      <c r="C227" s="101" t="s">
        <v>957</v>
      </c>
      <c r="D227" s="101" t="s">
        <v>593</v>
      </c>
      <c r="E227" s="101" t="s">
        <v>940</v>
      </c>
      <c r="F227" s="136" t="str">
        <f t="shared" si="79"/>
        <v>CHECK</v>
      </c>
      <c r="G227" s="136" t="str">
        <f t="shared" ref="G227:U227" si="92">IFERROR(((G74/G151)-1),"CHECK")</f>
        <v>CHECK</v>
      </c>
      <c r="H227" s="136" t="str">
        <f t="shared" si="92"/>
        <v>CHECK</v>
      </c>
      <c r="I227" s="136" t="str">
        <f t="shared" si="92"/>
        <v>CHECK</v>
      </c>
      <c r="J227" s="136" t="str">
        <f t="shared" si="92"/>
        <v>CHECK</v>
      </c>
      <c r="K227" s="136" t="str">
        <f t="shared" si="92"/>
        <v>CHECK</v>
      </c>
      <c r="L227" s="136" t="str">
        <f t="shared" si="92"/>
        <v>CHECK</v>
      </c>
      <c r="M227" s="136" t="str">
        <f t="shared" si="92"/>
        <v>CHECK</v>
      </c>
      <c r="N227" s="136" t="str">
        <f t="shared" si="92"/>
        <v>CHECK</v>
      </c>
      <c r="O227" s="136" t="str">
        <f t="shared" si="92"/>
        <v>CHECK</v>
      </c>
      <c r="P227" s="136" t="str">
        <f t="shared" si="92"/>
        <v>CHECK</v>
      </c>
      <c r="Q227" s="136" t="str">
        <f t="shared" si="92"/>
        <v>CHECK</v>
      </c>
      <c r="R227" s="136" t="str">
        <f t="shared" si="92"/>
        <v>CHECK</v>
      </c>
      <c r="S227" s="136" t="str">
        <f t="shared" si="92"/>
        <v>CHECK</v>
      </c>
      <c r="T227" s="136" t="str">
        <f t="shared" si="92"/>
        <v>CHECK</v>
      </c>
      <c r="U227" s="136" t="str">
        <f t="shared" si="92"/>
        <v>CHECK</v>
      </c>
      <c r="V227" s="136"/>
      <c r="W227" s="103"/>
    </row>
    <row r="228" spans="1:23" s="93" customFormat="1" x14ac:dyDescent="0.25">
      <c r="A228" s="101" t="s">
        <v>937</v>
      </c>
      <c r="B228" s="101" t="s">
        <v>958</v>
      </c>
      <c r="C228" s="101" t="s">
        <v>959</v>
      </c>
      <c r="D228" s="101" t="s">
        <v>593</v>
      </c>
      <c r="E228" s="101" t="s">
        <v>940</v>
      </c>
      <c r="F228" s="136" t="str">
        <f t="shared" si="79"/>
        <v>CHECK</v>
      </c>
      <c r="G228" s="136" t="str">
        <f t="shared" ref="G228:U228" si="93">IFERROR(((G75/G152)-1),"CHECK")</f>
        <v>CHECK</v>
      </c>
      <c r="H228" s="136" t="str">
        <f t="shared" si="93"/>
        <v>CHECK</v>
      </c>
      <c r="I228" s="136" t="str">
        <f t="shared" si="93"/>
        <v>CHECK</v>
      </c>
      <c r="J228" s="136" t="str">
        <f t="shared" si="93"/>
        <v>CHECK</v>
      </c>
      <c r="K228" s="136" t="str">
        <f t="shared" si="93"/>
        <v>CHECK</v>
      </c>
      <c r="L228" s="136" t="str">
        <f t="shared" si="93"/>
        <v>CHECK</v>
      </c>
      <c r="M228" s="136" t="str">
        <f t="shared" si="93"/>
        <v>CHECK</v>
      </c>
      <c r="N228" s="136" t="str">
        <f t="shared" si="93"/>
        <v>CHECK</v>
      </c>
      <c r="O228" s="136" t="str">
        <f t="shared" si="93"/>
        <v>CHECK</v>
      </c>
      <c r="P228" s="136" t="str">
        <f t="shared" si="93"/>
        <v>CHECK</v>
      </c>
      <c r="Q228" s="136" t="str">
        <f t="shared" si="93"/>
        <v>CHECK</v>
      </c>
      <c r="R228" s="136" t="str">
        <f t="shared" si="93"/>
        <v>CHECK</v>
      </c>
      <c r="S228" s="136" t="str">
        <f t="shared" si="93"/>
        <v>CHECK</v>
      </c>
      <c r="T228" s="136" t="str">
        <f t="shared" si="93"/>
        <v>CHECK</v>
      </c>
      <c r="U228" s="136" t="str">
        <f t="shared" si="93"/>
        <v>CHECK</v>
      </c>
      <c r="V228" s="136"/>
      <c r="W228" s="103"/>
    </row>
    <row r="229" spans="1:23" s="93" customFormat="1" x14ac:dyDescent="0.25">
      <c r="A229" s="101" t="s">
        <v>937</v>
      </c>
      <c r="B229" s="101" t="s">
        <v>960</v>
      </c>
      <c r="C229" s="101" t="s">
        <v>807</v>
      </c>
      <c r="D229" s="101" t="s">
        <v>593</v>
      </c>
      <c r="E229" s="101" t="s">
        <v>940</v>
      </c>
      <c r="F229" s="136" t="str">
        <f t="shared" si="79"/>
        <v>CHECK</v>
      </c>
      <c r="G229" s="136" t="str">
        <f t="shared" ref="G229:U229" si="94">IFERROR(((G76/G153)-1),"CHECK")</f>
        <v>CHECK</v>
      </c>
      <c r="H229" s="136" t="str">
        <f t="shared" si="94"/>
        <v>CHECK</v>
      </c>
      <c r="I229" s="136" t="str">
        <f t="shared" si="94"/>
        <v>CHECK</v>
      </c>
      <c r="J229" s="136" t="str">
        <f t="shared" si="94"/>
        <v>CHECK</v>
      </c>
      <c r="K229" s="136" t="str">
        <f t="shared" si="94"/>
        <v>CHECK</v>
      </c>
      <c r="L229" s="136" t="str">
        <f t="shared" si="94"/>
        <v>CHECK</v>
      </c>
      <c r="M229" s="136" t="str">
        <f t="shared" si="94"/>
        <v>CHECK</v>
      </c>
      <c r="N229" s="136" t="str">
        <f t="shared" si="94"/>
        <v>CHECK</v>
      </c>
      <c r="O229" s="136" t="str">
        <f t="shared" si="94"/>
        <v>CHECK</v>
      </c>
      <c r="P229" s="136" t="str">
        <f t="shared" si="94"/>
        <v>CHECK</v>
      </c>
      <c r="Q229" s="136" t="str">
        <f t="shared" si="94"/>
        <v>CHECK</v>
      </c>
      <c r="R229" s="136" t="str">
        <f t="shared" si="94"/>
        <v>CHECK</v>
      </c>
      <c r="S229" s="136" t="str">
        <f t="shared" si="94"/>
        <v>CHECK</v>
      </c>
      <c r="T229" s="136" t="str">
        <f t="shared" si="94"/>
        <v>CHECK</v>
      </c>
      <c r="U229" s="136" t="str">
        <f t="shared" si="94"/>
        <v>CHECK</v>
      </c>
      <c r="V229" s="136"/>
      <c r="W229" s="103"/>
    </row>
    <row r="230" spans="1:23" x14ac:dyDescent="0.25">
      <c r="A230" s="8"/>
      <c r="B230" s="8"/>
      <c r="C230" s="8"/>
      <c r="D230" s="8"/>
      <c r="E230" s="8"/>
      <c r="F230" s="32"/>
      <c r="G230" s="32"/>
      <c r="H230" s="32"/>
      <c r="I230" s="32"/>
      <c r="J230" s="32"/>
      <c r="K230" s="32"/>
      <c r="L230" s="32"/>
      <c r="M230" s="32"/>
      <c r="N230" s="32"/>
      <c r="O230" s="32"/>
      <c r="P230" s="32"/>
      <c r="Q230" s="32"/>
      <c r="R230" s="32"/>
      <c r="S230" s="32"/>
      <c r="T230" s="32"/>
      <c r="U230" s="32"/>
      <c r="V230" s="32"/>
      <c r="W230" s="32"/>
    </row>
  </sheetData>
  <conditionalFormatting sqref="F172:T172 W159:W171 W174:W181 V172:W173">
    <cfRule type="colorScale" priority="35">
      <colorScale>
        <cfvo type="min"/>
        <cfvo type="num" val="0"/>
        <cfvo type="max"/>
        <color theme="3" tint="0.79998168889431442"/>
        <color theme="0"/>
        <color rgb="FFEE9CA4"/>
      </colorScale>
    </cfRule>
  </conditionalFormatting>
  <conditionalFormatting sqref="V157:V171 F157:T171">
    <cfRule type="colorScale" priority="23">
      <colorScale>
        <cfvo type="min"/>
        <cfvo type="num" val="0"/>
        <cfvo type="max"/>
        <color theme="3" tint="0.79998168889431442"/>
        <color theme="0"/>
        <color rgb="FFEE9CA4"/>
      </colorScale>
    </cfRule>
  </conditionalFormatting>
  <conditionalFormatting sqref="F181:T181 V174:V181">
    <cfRule type="colorScale" priority="21">
      <colorScale>
        <cfvo type="min"/>
        <cfvo type="num" val="0"/>
        <cfvo type="max"/>
        <color theme="3" tint="0.79998168889431442"/>
        <color theme="0"/>
        <color rgb="FFEE9CA4"/>
      </colorScale>
    </cfRule>
  </conditionalFormatting>
  <conditionalFormatting sqref="F198:T198 W185:W197 V198:W198">
    <cfRule type="colorScale" priority="20">
      <colorScale>
        <cfvo type="min"/>
        <cfvo type="num" val="0"/>
        <cfvo type="max"/>
        <color theme="3" tint="0.79998168889431442"/>
        <color theme="0"/>
        <color rgb="FFEE9CA4"/>
      </colorScale>
    </cfRule>
  </conditionalFormatting>
  <conditionalFormatting sqref="F183:T197 V183:V197">
    <cfRule type="colorScale" priority="19">
      <colorScale>
        <cfvo type="min"/>
        <cfvo type="num" val="0"/>
        <cfvo type="max"/>
        <color theme="3" tint="0.79998168889431442"/>
        <color theme="0"/>
        <color rgb="FFEE9CA4"/>
      </colorScale>
    </cfRule>
  </conditionalFormatting>
  <conditionalFormatting sqref="F214:T214 W201:W213 V214:W214">
    <cfRule type="colorScale" priority="18">
      <colorScale>
        <cfvo type="min"/>
        <cfvo type="num" val="0"/>
        <cfvo type="max"/>
        <color theme="3" tint="0.79998168889431442"/>
        <color theme="0"/>
        <color rgb="FFEE9CA4"/>
      </colorScale>
    </cfRule>
  </conditionalFormatting>
  <conditionalFormatting sqref="F199:T213 V199:V213">
    <cfRule type="colorScale" priority="17">
      <colorScale>
        <cfvo type="min"/>
        <cfvo type="num" val="0"/>
        <cfvo type="max"/>
        <color theme="3" tint="0.79998168889431442"/>
        <color theme="0"/>
        <color rgb="FFEE9CA4"/>
      </colorScale>
    </cfRule>
  </conditionalFormatting>
  <conditionalFormatting sqref="F230:W230 W217:W229">
    <cfRule type="colorScale" priority="16">
      <colorScale>
        <cfvo type="min"/>
        <cfvo type="num" val="0"/>
        <cfvo type="max"/>
        <color theme="3" tint="0.79998168889431442"/>
        <color theme="0"/>
        <color rgb="FFEE9CA4"/>
      </colorScale>
    </cfRule>
  </conditionalFormatting>
  <conditionalFormatting sqref="F215:T229 V215:V229">
    <cfRule type="colorScale" priority="15">
      <colorScale>
        <cfvo type="min"/>
        <cfvo type="num" val="0"/>
        <cfvo type="max"/>
        <color theme="3" tint="0.79998168889431442"/>
        <color theme="0"/>
        <color rgb="FFEE9CA4"/>
      </colorScale>
    </cfRule>
  </conditionalFormatting>
  <conditionalFormatting sqref="I173:T173">
    <cfRule type="colorScale" priority="14">
      <colorScale>
        <cfvo type="min"/>
        <cfvo type="num" val="0"/>
        <cfvo type="max"/>
        <color theme="3" tint="0.79998168889431442"/>
        <color theme="0"/>
        <color rgb="FFEE9CA4"/>
      </colorScale>
    </cfRule>
  </conditionalFormatting>
  <conditionalFormatting sqref="I177:T180">
    <cfRule type="colorScale" priority="13">
      <colorScale>
        <cfvo type="min"/>
        <cfvo type="num" val="0"/>
        <cfvo type="max"/>
        <color theme="3" tint="0.79998168889431442"/>
        <color theme="0"/>
        <color rgb="FFEE9CA4"/>
      </colorScale>
    </cfRule>
  </conditionalFormatting>
  <conditionalFormatting sqref="U172">
    <cfRule type="colorScale" priority="12">
      <colorScale>
        <cfvo type="min"/>
        <cfvo type="num" val="0"/>
        <cfvo type="max"/>
        <color theme="3" tint="0.79998168889431442"/>
        <color theme="0"/>
        <color rgb="FFEE9CA4"/>
      </colorScale>
    </cfRule>
  </conditionalFormatting>
  <conditionalFormatting sqref="U157:U171">
    <cfRule type="colorScale" priority="11">
      <colorScale>
        <cfvo type="min"/>
        <cfvo type="num" val="0"/>
        <cfvo type="max"/>
        <color theme="3" tint="0.79998168889431442"/>
        <color theme="0"/>
        <color rgb="FFEE9CA4"/>
      </colorScale>
    </cfRule>
  </conditionalFormatting>
  <conditionalFormatting sqref="U181">
    <cfRule type="colorScale" priority="10">
      <colorScale>
        <cfvo type="min"/>
        <cfvo type="num" val="0"/>
        <cfvo type="max"/>
        <color theme="3" tint="0.79998168889431442"/>
        <color theme="0"/>
        <color rgb="FFEE9CA4"/>
      </colorScale>
    </cfRule>
  </conditionalFormatting>
  <conditionalFormatting sqref="U198">
    <cfRule type="colorScale" priority="9">
      <colorScale>
        <cfvo type="min"/>
        <cfvo type="num" val="0"/>
        <cfvo type="max"/>
        <color theme="3" tint="0.79998168889431442"/>
        <color theme="0"/>
        <color rgb="FFEE9CA4"/>
      </colorScale>
    </cfRule>
  </conditionalFormatting>
  <conditionalFormatting sqref="U183:U197">
    <cfRule type="colorScale" priority="8">
      <colorScale>
        <cfvo type="min"/>
        <cfvo type="num" val="0"/>
        <cfvo type="max"/>
        <color theme="3" tint="0.79998168889431442"/>
        <color theme="0"/>
        <color rgb="FFEE9CA4"/>
      </colorScale>
    </cfRule>
  </conditionalFormatting>
  <conditionalFormatting sqref="U214">
    <cfRule type="colorScale" priority="7">
      <colorScale>
        <cfvo type="min"/>
        <cfvo type="num" val="0"/>
        <cfvo type="max"/>
        <color theme="3" tint="0.79998168889431442"/>
        <color theme="0"/>
        <color rgb="FFEE9CA4"/>
      </colorScale>
    </cfRule>
  </conditionalFormatting>
  <conditionalFormatting sqref="U199:U213">
    <cfRule type="colorScale" priority="6">
      <colorScale>
        <cfvo type="min"/>
        <cfvo type="num" val="0"/>
        <cfvo type="max"/>
        <color theme="3" tint="0.79998168889431442"/>
        <color theme="0"/>
        <color rgb="FFEE9CA4"/>
      </colorScale>
    </cfRule>
  </conditionalFormatting>
  <conditionalFormatting sqref="U215:U229">
    <cfRule type="colorScale" priority="5">
      <colorScale>
        <cfvo type="min"/>
        <cfvo type="num" val="0"/>
        <cfvo type="max"/>
        <color theme="3" tint="0.79998168889431442"/>
        <color theme="0"/>
        <color rgb="FFEE9CA4"/>
      </colorScale>
    </cfRule>
  </conditionalFormatting>
  <conditionalFormatting sqref="U173">
    <cfRule type="colorScale" priority="4">
      <colorScale>
        <cfvo type="min"/>
        <cfvo type="num" val="0"/>
        <cfvo type="max"/>
        <color theme="3" tint="0.79998168889431442"/>
        <color theme="0"/>
        <color rgb="FFEE9CA4"/>
      </colorScale>
    </cfRule>
  </conditionalFormatting>
  <conditionalFormatting sqref="U177:U180">
    <cfRule type="colorScale" priority="3">
      <colorScale>
        <cfvo type="min"/>
        <cfvo type="num" val="0"/>
        <cfvo type="max"/>
        <color theme="3" tint="0.79998168889431442"/>
        <color theme="0"/>
        <color rgb="FFEE9CA4"/>
      </colorScale>
    </cfRule>
  </conditionalFormatting>
  <conditionalFormatting sqref="F173:H180">
    <cfRule type="colorScale" priority="2">
      <colorScale>
        <cfvo type="min"/>
        <cfvo type="num" val="0"/>
        <cfvo type="max"/>
        <color theme="3" tint="0.79998168889431442"/>
        <color theme="0"/>
        <color rgb="FFEE9CA4"/>
      </colorScale>
    </cfRule>
  </conditionalFormatting>
  <conditionalFormatting sqref="I174:U176">
    <cfRule type="colorScale" priority="1">
      <colorScale>
        <cfvo type="min"/>
        <cfvo type="num" val="0"/>
        <cfvo type="max"/>
        <color theme="3" tint="0.79998168889431442"/>
        <color theme="0"/>
        <color rgb="FFEE9CA4"/>
      </colorScale>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r2:uid="{00000000-0003-0000-0C00-00000F000000}">
          <x14:colorSeries rgb="FF376092"/>
          <x14:colorNegative rgb="FFD00000"/>
          <x14:colorAxis rgb="FF000000"/>
          <x14:colorMarkers rgb="FFD00000"/>
          <x14:colorFirst rgb="FFD00000"/>
          <x14:colorLast rgb="FFD00000"/>
          <x14:colorHigh rgb="FFD00000"/>
          <x14:colorLow rgb="FFD00000"/>
          <x14:sparklines>
            <x14:sparkline>
              <xm:f>'Energy Summary'!F5:W5</xm:f>
              <xm:sqref>X5</xm:sqref>
            </x14:sparkline>
          </x14:sparklines>
        </x14:sparklineGroup>
        <x14:sparklineGroup manualMax="0" manualMin="0" displayEmptyCellsAs="gap" xr2:uid="{00000000-0003-0000-0C00-00000E000000}">
          <x14:colorSeries rgb="FF376092"/>
          <x14:colorNegative rgb="FFD00000"/>
          <x14:colorAxis rgb="FF000000"/>
          <x14:colorMarkers rgb="FFD00000"/>
          <x14:colorFirst rgb="FFD00000"/>
          <x14:colorLast rgb="FFD00000"/>
          <x14:colorHigh rgb="FFD00000"/>
          <x14:colorLow rgb="FFD00000"/>
          <x14:sparklines>
            <x14:sparkline>
              <xm:f>'Energy Summary'!F6:W6</xm:f>
              <xm:sqref>X6</xm:sqref>
            </x14:sparkline>
            <x14:sparkline>
              <xm:f>'Energy Summary'!F7:W7</xm:f>
              <xm:sqref>X7</xm:sqref>
            </x14:sparkline>
            <x14:sparkline>
              <xm:f>'Energy Summary'!F8:W8</xm:f>
              <xm:sqref>X8</xm:sqref>
            </x14:sparkline>
            <x14:sparkline>
              <xm:f>'Energy Summary'!F9:W9</xm:f>
              <xm:sqref>X9</xm:sqref>
            </x14:sparkline>
            <x14:sparkline>
              <xm:f>'Energy Summary'!F10:W10</xm:f>
              <xm:sqref>X10</xm:sqref>
            </x14:sparkline>
            <x14:sparkline>
              <xm:f>'Energy Summary'!F11:W11</xm:f>
              <xm:sqref>X11</xm:sqref>
            </x14:sparkline>
            <x14:sparkline>
              <xm:f>'Energy Summary'!F12:W12</xm:f>
              <xm:sqref>X12</xm:sqref>
            </x14:sparkline>
            <x14:sparkline>
              <xm:f>'Energy Summary'!F13:W13</xm:f>
              <xm:sqref>X13</xm:sqref>
            </x14:sparkline>
            <x14:sparkline>
              <xm:f>'Energy Summary'!F14:W14</xm:f>
              <xm:sqref>X14</xm:sqref>
            </x14:sparkline>
            <x14:sparkline>
              <xm:f>'Energy Summary'!F15:W15</xm:f>
              <xm:sqref>X15</xm:sqref>
            </x14:sparkline>
            <x14:sparkline>
              <xm:f>'Energy Summary'!F16:W16</xm:f>
              <xm:sqref>X16</xm:sqref>
            </x14:sparkline>
            <x14:sparkline>
              <xm:f>'Energy Summary'!F17:W17</xm:f>
              <xm:sqref>X17</xm:sqref>
            </x14:sparkline>
            <x14:sparkline>
              <xm:f>'Energy Summary'!F18:W18</xm:f>
              <xm:sqref>X18</xm:sqref>
            </x14:sparkline>
            <x14:sparkline>
              <xm:f>'Energy Summary'!F19:W19</xm:f>
              <xm:sqref>X19</xm:sqref>
            </x14:sparkline>
          </x14:sparklines>
        </x14:sparklineGroup>
        <x14:sparklineGroup manualMax="0" manualMin="0" displayEmptyCellsAs="gap" xr2:uid="{00000000-0003-0000-0C00-00000D000000}">
          <x14:colorSeries rgb="FF376092"/>
          <x14:colorNegative rgb="FFD00000"/>
          <x14:colorAxis rgb="FF000000"/>
          <x14:colorMarkers rgb="FFD00000"/>
          <x14:colorFirst rgb="FFD00000"/>
          <x14:colorLast rgb="FFD00000"/>
          <x14:colorHigh rgb="FFD00000"/>
          <x14:colorLow rgb="FFD00000"/>
          <x14:sparklines>
            <x14:sparkline>
              <xm:f>'Energy Summary'!F4:W4</xm:f>
              <xm:sqref>X4</xm:sqref>
            </x14:sparkline>
          </x14:sparklines>
        </x14:sparklineGroup>
        <x14:sparklineGroup manualMax="0" manualMin="0" displayEmptyCellsAs="gap" xr2:uid="{00000000-0003-0000-0C00-00000C000000}">
          <x14:colorSeries rgb="FF376092"/>
          <x14:colorNegative rgb="FFD00000"/>
          <x14:colorAxis rgb="FF000000"/>
          <x14:colorMarkers rgb="FFD00000"/>
          <x14:colorFirst rgb="FFD00000"/>
          <x14:colorLast rgb="FFD00000"/>
          <x14:colorHigh rgb="FFD00000"/>
          <x14:colorLow rgb="FFD00000"/>
          <x14:sparklines>
            <x14:sparkline>
              <xm:f>'Energy Summary'!F62:W62</xm:f>
              <xm:sqref>X62</xm:sqref>
            </x14:sparkline>
          </x14:sparklines>
        </x14:sparklineGroup>
        <x14:sparklineGroup manualMax="0" manualMin="0" displayEmptyCellsAs="gap" xr2:uid="{00000000-0003-0000-0C00-00000B000000}">
          <x14:colorSeries rgb="FF376092"/>
          <x14:colorNegative rgb="FFD00000"/>
          <x14:colorAxis rgb="FF000000"/>
          <x14:colorMarkers rgb="FFD00000"/>
          <x14:colorFirst rgb="FFD00000"/>
          <x14:colorLast rgb="FFD00000"/>
          <x14:colorHigh rgb="FFD00000"/>
          <x14:colorLow rgb="FFD00000"/>
          <x14:sparklines>
            <x14:sparkline>
              <xm:f>'Energy Summary'!F64:W64</xm:f>
              <xm:sqref>X64</xm:sqref>
            </x14:sparkline>
            <x14:sparkline>
              <xm:f>'Energy Summary'!F65:W65</xm:f>
              <xm:sqref>X65</xm:sqref>
            </x14:sparkline>
            <x14:sparkline>
              <xm:f>'Energy Summary'!F66:W66</xm:f>
              <xm:sqref>X66</xm:sqref>
            </x14:sparkline>
            <x14:sparkline>
              <xm:f>'Energy Summary'!F67:W67</xm:f>
              <xm:sqref>X67</xm:sqref>
            </x14:sparkline>
            <x14:sparkline>
              <xm:f>'Energy Summary'!F68:W68</xm:f>
              <xm:sqref>X68</xm:sqref>
            </x14:sparkline>
            <x14:sparkline>
              <xm:f>'Energy Summary'!F69:W69</xm:f>
              <xm:sqref>X69</xm:sqref>
            </x14:sparkline>
            <x14:sparkline>
              <xm:f>'Energy Summary'!F70:W70</xm:f>
              <xm:sqref>X70</xm:sqref>
            </x14:sparkline>
            <x14:sparkline>
              <xm:f>'Energy Summary'!F71:W71</xm:f>
              <xm:sqref>X71</xm:sqref>
            </x14:sparkline>
            <x14:sparkline>
              <xm:f>'Energy Summary'!F72:W72</xm:f>
              <xm:sqref>X72</xm:sqref>
            </x14:sparkline>
            <x14:sparkline>
              <xm:f>'Energy Summary'!F73:W73</xm:f>
              <xm:sqref>X73</xm:sqref>
            </x14:sparkline>
            <x14:sparkline>
              <xm:f>'Energy Summary'!F74:W74</xm:f>
              <xm:sqref>X74</xm:sqref>
            </x14:sparkline>
            <x14:sparkline>
              <xm:f>'Energy Summary'!F75:W75</xm:f>
              <xm:sqref>X75</xm:sqref>
            </x14:sparkline>
            <x14:sparkline>
              <xm:f>'Energy Summary'!F76:W76</xm:f>
              <xm:sqref>X76</xm:sqref>
            </x14:sparkline>
            <x14:sparkline>
              <xm:f>'Energy Summary'!F77:W77</xm:f>
              <xm:sqref>X77</xm:sqref>
            </x14:sparkline>
          </x14:sparklines>
        </x14:sparklineGroup>
        <x14:sparklineGroup manualMax="0" manualMin="0" displayEmptyCellsAs="gap" xr2:uid="{00000000-0003-0000-0C00-00000A000000}">
          <x14:colorSeries rgb="FF376092"/>
          <x14:colorNegative rgb="FFD00000"/>
          <x14:colorAxis rgb="FF000000"/>
          <x14:colorMarkers rgb="FFD00000"/>
          <x14:colorFirst rgb="FFD00000"/>
          <x14:colorLast rgb="FFD00000"/>
          <x14:colorHigh rgb="FFD00000"/>
          <x14:colorLow rgb="FFD00000"/>
          <x14:sparklines>
            <x14:sparkline>
              <xm:f>'Energy Summary'!F63:W63</xm:f>
              <xm:sqref>X63</xm:sqref>
            </x14:sparkline>
          </x14:sparklines>
        </x14:sparklineGroup>
        <x14:sparklineGroup manualMax="0" manualMin="0" displayEmptyCellsAs="gap" xr2:uid="{00000000-0003-0000-0C00-000009000000}">
          <x14:colorSeries rgb="FF376092"/>
          <x14:colorNegative rgb="FFD00000"/>
          <x14:colorAxis rgb="FF000000"/>
          <x14:colorMarkers rgb="FFD00000"/>
          <x14:colorFirst rgb="FFD00000"/>
          <x14:colorLast rgb="FFD00000"/>
          <x14:colorHigh rgb="FFD00000"/>
          <x14:colorLow rgb="FFD00000"/>
          <x14:sparklines>
            <x14:sparkline>
              <xm:f>'Energy Summary'!F47:W47</xm:f>
              <xm:sqref>X47</xm:sqref>
            </x14:sparkline>
          </x14:sparklines>
        </x14:sparklineGroup>
        <x14:sparklineGroup manualMax="0" manualMin="0" displayEmptyCellsAs="gap" xr2:uid="{00000000-0003-0000-0C00-000008000000}">
          <x14:colorSeries rgb="FF376092"/>
          <x14:colorNegative rgb="FFD00000"/>
          <x14:colorAxis rgb="FF000000"/>
          <x14:colorMarkers rgb="FFD00000"/>
          <x14:colorFirst rgb="FFD00000"/>
          <x14:colorLast rgb="FFD00000"/>
          <x14:colorHigh rgb="FFD00000"/>
          <x14:colorLow rgb="FFD00000"/>
          <x14:sparklines>
            <x14:sparkline>
              <xm:f>'Energy Summary'!F48:W48</xm:f>
              <xm:sqref>X48</xm:sqref>
            </x14:sparkline>
            <x14:sparkline>
              <xm:f>'Energy Summary'!F49:W49</xm:f>
              <xm:sqref>X49</xm:sqref>
            </x14:sparkline>
            <x14:sparkline>
              <xm:f>'Energy Summary'!F50:W50</xm:f>
              <xm:sqref>X50</xm:sqref>
            </x14:sparkline>
            <x14:sparkline>
              <xm:f>'Energy Summary'!F51:W51</xm:f>
              <xm:sqref>X51</xm:sqref>
            </x14:sparkline>
            <x14:sparkline>
              <xm:f>'Energy Summary'!F52:W52</xm:f>
              <xm:sqref>X52</xm:sqref>
            </x14:sparkline>
            <x14:sparkline>
              <xm:f>'Energy Summary'!F53:W53</xm:f>
              <xm:sqref>X53</xm:sqref>
            </x14:sparkline>
            <x14:sparkline>
              <xm:f>'Energy Summary'!F54:W54</xm:f>
              <xm:sqref>X54</xm:sqref>
            </x14:sparkline>
            <x14:sparkline>
              <xm:f>'Energy Summary'!F55:W55</xm:f>
              <xm:sqref>X55</xm:sqref>
            </x14:sparkline>
            <x14:sparkline>
              <xm:f>'Energy Summary'!F56:W56</xm:f>
              <xm:sqref>X56</xm:sqref>
            </x14:sparkline>
            <x14:sparkline>
              <xm:f>'Energy Summary'!F57:W57</xm:f>
              <xm:sqref>X57</xm:sqref>
            </x14:sparkline>
            <x14:sparkline>
              <xm:f>'Energy Summary'!F58:W58</xm:f>
              <xm:sqref>X58</xm:sqref>
            </x14:sparkline>
            <x14:sparkline>
              <xm:f>'Energy Summary'!F59:W59</xm:f>
              <xm:sqref>X59</xm:sqref>
            </x14:sparkline>
            <x14:sparkline>
              <xm:f>'Energy Summary'!F60:W60</xm:f>
              <xm:sqref>X60</xm:sqref>
            </x14:sparkline>
            <x14:sparkline>
              <xm:f>'Energy Summary'!F61:W61</xm:f>
              <xm:sqref>X61</xm:sqref>
            </x14:sparkline>
          </x14:sparklines>
        </x14:sparklineGroup>
        <x14:sparklineGroup manualMax="0" manualMin="0" displayEmptyCellsAs="gap" xr2:uid="{00000000-0003-0000-0C00-000007000000}">
          <x14:colorSeries rgb="FF376092"/>
          <x14:colorNegative rgb="FFD00000"/>
          <x14:colorAxis rgb="FF000000"/>
          <x14:colorMarkers rgb="FFD00000"/>
          <x14:colorFirst rgb="FFD00000"/>
          <x14:colorLast rgb="FFD00000"/>
          <x14:colorHigh rgb="FFD00000"/>
          <x14:colorLow rgb="FFD00000"/>
          <x14:sparklines>
            <x14:sparkline>
              <xm:f>'Energy Summary'!F46:W46</xm:f>
              <xm:sqref>X46</xm:sqref>
            </x14:sparkline>
          </x14:sparklines>
        </x14:sparklineGroup>
        <x14:sparklineGroup manualMax="0" manualMin="0" displayEmptyCellsAs="gap" xr2:uid="{00000000-0003-0000-0C00-000006000000}">
          <x14:colorSeries rgb="FF376092"/>
          <x14:colorNegative rgb="FFD00000"/>
          <x14:colorAxis rgb="FF000000"/>
          <x14:colorMarkers rgb="FFD00000"/>
          <x14:colorFirst rgb="FFD00000"/>
          <x14:colorLast rgb="FFD00000"/>
          <x14:colorHigh rgb="FFD00000"/>
          <x14:colorLow rgb="FFD00000"/>
          <x14:sparklines>
            <x14:sparkline>
              <xm:f>'Energy Summary'!F30:W30</xm:f>
              <xm:sqref>X30</xm:sqref>
            </x14:sparkline>
          </x14:sparklines>
        </x14:sparklineGroup>
        <x14:sparklineGroup manualMax="0" manualMin="0" displayEmptyCellsAs="gap" xr2:uid="{00000000-0003-0000-0C00-000005000000}">
          <x14:colorSeries rgb="FF376092"/>
          <x14:colorNegative rgb="FFD00000"/>
          <x14:colorAxis rgb="FF000000"/>
          <x14:colorMarkers rgb="FFD00000"/>
          <x14:colorFirst rgb="FFD00000"/>
          <x14:colorLast rgb="FFD00000"/>
          <x14:colorHigh rgb="FFD00000"/>
          <x14:colorLow rgb="FFD00000"/>
          <x14:sparklines>
            <x14:sparkline>
              <xm:f>'Energy Summary'!F32:W32</xm:f>
              <xm:sqref>X32</xm:sqref>
            </x14:sparkline>
            <x14:sparkline>
              <xm:f>'Energy Summary'!F33:W33</xm:f>
              <xm:sqref>X33</xm:sqref>
            </x14:sparkline>
            <x14:sparkline>
              <xm:f>'Energy Summary'!F34:W34</xm:f>
              <xm:sqref>X34</xm:sqref>
            </x14:sparkline>
            <x14:sparkline>
              <xm:f>'Energy Summary'!F35:W35</xm:f>
              <xm:sqref>X35</xm:sqref>
            </x14:sparkline>
            <x14:sparkline>
              <xm:f>'Energy Summary'!F36:W36</xm:f>
              <xm:sqref>X36</xm:sqref>
            </x14:sparkline>
            <x14:sparkline>
              <xm:f>'Energy Summary'!F37:W37</xm:f>
              <xm:sqref>X37</xm:sqref>
            </x14:sparkline>
            <x14:sparkline>
              <xm:f>'Energy Summary'!F38:W38</xm:f>
              <xm:sqref>X38</xm:sqref>
            </x14:sparkline>
            <x14:sparkline>
              <xm:f>'Energy Summary'!F39:W39</xm:f>
              <xm:sqref>X39</xm:sqref>
            </x14:sparkline>
            <x14:sparkline>
              <xm:f>'Energy Summary'!F40:W40</xm:f>
              <xm:sqref>X40</xm:sqref>
            </x14:sparkline>
            <x14:sparkline>
              <xm:f>'Energy Summary'!F41:W41</xm:f>
              <xm:sqref>X41</xm:sqref>
            </x14:sparkline>
            <x14:sparkline>
              <xm:f>'Energy Summary'!F42:W42</xm:f>
              <xm:sqref>X42</xm:sqref>
            </x14:sparkline>
            <x14:sparkline>
              <xm:f>'Energy Summary'!F43:W43</xm:f>
              <xm:sqref>X43</xm:sqref>
            </x14:sparkline>
            <x14:sparkline>
              <xm:f>'Energy Summary'!F44:W44</xm:f>
              <xm:sqref>X44</xm:sqref>
            </x14:sparkline>
            <x14:sparkline>
              <xm:f>'Energy Summary'!F45:W45</xm:f>
              <xm:sqref>X45</xm:sqref>
            </x14:sparkline>
            <x14:sparkline>
              <xm:f>'Energy Summary'!F21:W21</xm:f>
              <xm:sqref>X21</xm:sqref>
            </x14:sparkline>
            <x14:sparkline>
              <xm:f>'Energy Summary'!F22:W22</xm:f>
              <xm:sqref>X22</xm:sqref>
            </x14:sparkline>
            <x14:sparkline>
              <xm:f>'Energy Summary'!F23:W23</xm:f>
              <xm:sqref>X23</xm:sqref>
            </x14:sparkline>
          </x14:sparklines>
        </x14:sparklineGroup>
        <x14:sparklineGroup manualMax="0" manualMin="0" displayEmptyCellsAs="gap" xr2:uid="{00000000-0003-0000-0C00-000004000000}">
          <x14:colorSeries rgb="FF376092"/>
          <x14:colorNegative rgb="FFD00000"/>
          <x14:colorAxis rgb="FF000000"/>
          <x14:colorMarkers rgb="FFD00000"/>
          <x14:colorFirst rgb="FFD00000"/>
          <x14:colorLast rgb="FFD00000"/>
          <x14:colorHigh rgb="FFD00000"/>
          <x14:colorLow rgb="FFD00000"/>
          <x14:sparklines>
            <x14:sparkline>
              <xm:f>'Energy Summary'!F20:W20</xm:f>
              <xm:sqref>X20</xm:sqref>
            </x14:sparkline>
            <x14:sparkline>
              <xm:f>'Energy Summary'!F31:W31</xm:f>
              <xm:sqref>X31</xm:sqref>
            </x14:sparkline>
          </x14:sparklines>
        </x14:sparklineGroup>
        <x14:sparklineGroup manualMax="0" manualMin="0" displayEmptyCellsAs="gap" xr2:uid="{00000000-0003-0000-0C00-000003000000}">
          <x14:colorSeries rgb="FF376092"/>
          <x14:colorNegative rgb="FFD00000"/>
          <x14:colorAxis rgb="FF000000"/>
          <x14:colorMarkers rgb="FFD00000"/>
          <x14:colorFirst rgb="FFD00000"/>
          <x14:colorLast rgb="FFD00000"/>
          <x14:colorHigh rgb="FFD00000"/>
          <x14:colorLow rgb="FFD00000"/>
          <x14:sparklines>
            <x14:sparkline>
              <xm:f>'Energy Summary'!F24:T24</xm:f>
              <xm:sqref>X24</xm:sqref>
            </x14:sparkline>
            <x14:sparkline>
              <xm:f>'Energy Summary'!F25:T25</xm:f>
              <xm:sqref>X25</xm:sqref>
            </x14:sparkline>
            <x14:sparkline>
              <xm:f>'Energy Summary'!F26:T26</xm:f>
              <xm:sqref>X26</xm:sqref>
            </x14:sparkline>
            <x14:sparkline>
              <xm:f>'Energy Summary'!F27:T27</xm:f>
              <xm:sqref>X27</xm:sqref>
            </x14:sparkline>
          </x14:sparklines>
        </x14:sparklineGroup>
        <x14:sparklineGroup manualMax="0" manualMin="0" displayEmptyCellsAs="gap" xr2:uid="{00000000-0003-0000-0C00-000002000000}">
          <x14:colorSeries rgb="FF376092"/>
          <x14:colorNegative rgb="FFD00000"/>
          <x14:colorAxis rgb="FF000000"/>
          <x14:colorMarkers rgb="FFD00000"/>
          <x14:colorFirst rgb="FFD00000"/>
          <x14:colorLast rgb="FFD00000"/>
          <x14:colorHigh rgb="FFD00000"/>
          <x14:colorLow rgb="FFD00000"/>
          <x14:sparklines>
            <x14:sparkline>
              <xm:f>'Energy Summary'!F28:T28</xm:f>
              <xm:sqref>X28</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
    <tabColor rgb="FF00B0F0"/>
  </sheetPr>
  <dimension ref="A1:AC403"/>
  <sheetViews>
    <sheetView topLeftCell="A95" workbookViewId="0">
      <pane xSplit="5" topLeftCell="F1" activePane="topRight" state="frozen"/>
      <selection pane="topRight" activeCell="S112" sqref="G112:S113"/>
    </sheetView>
  </sheetViews>
  <sheetFormatPr defaultRowHeight="15" x14ac:dyDescent="0.25"/>
  <cols>
    <col min="1" max="1" width="34.140625" bestFit="1" customWidth="1"/>
    <col min="2" max="2" width="13.28515625" customWidth="1"/>
    <col min="3" max="3" width="51" customWidth="1"/>
    <col min="5" max="5" width="10.7109375" customWidth="1"/>
  </cols>
  <sheetData>
    <row r="1" spans="1:29" s="3" customFormat="1" ht="21" x14ac:dyDescent="0.35">
      <c r="A1" s="3" t="s">
        <v>929</v>
      </c>
      <c r="C1" s="24" t="s">
        <v>930</v>
      </c>
    </row>
    <row r="2" spans="1:29" x14ac:dyDescent="0.25">
      <c r="A2" s="221"/>
      <c r="B2" s="221"/>
      <c r="C2" s="221"/>
      <c r="D2" s="221"/>
      <c r="E2" s="221"/>
      <c r="F2" s="221"/>
      <c r="G2" s="221"/>
      <c r="H2" s="221"/>
      <c r="I2" s="221"/>
      <c r="J2" s="221"/>
      <c r="K2" s="221"/>
      <c r="L2" s="221"/>
      <c r="M2" s="221"/>
      <c r="N2" s="221"/>
      <c r="O2" s="221"/>
      <c r="P2" s="221"/>
      <c r="Q2" s="221"/>
      <c r="R2" s="221"/>
      <c r="S2" s="221"/>
      <c r="T2" s="221"/>
      <c r="U2" s="221"/>
      <c r="V2" s="221"/>
      <c r="W2" s="221">
        <f>W33/W4</f>
        <v>2.8093670346700664E-3</v>
      </c>
      <c r="X2" s="221"/>
      <c r="Y2" s="221"/>
      <c r="Z2" s="221"/>
      <c r="AA2" s="221"/>
      <c r="AB2" s="221"/>
      <c r="AC2" s="221"/>
    </row>
    <row r="3" spans="1:29" s="4" customFormat="1" x14ac:dyDescent="0.25">
      <c r="A3" s="49" t="s">
        <v>931</v>
      </c>
      <c r="B3" s="49" t="s">
        <v>932</v>
      </c>
      <c r="C3" s="49" t="s">
        <v>933</v>
      </c>
      <c r="D3" s="49" t="s">
        <v>934</v>
      </c>
      <c r="E3" s="49" t="s">
        <v>935</v>
      </c>
      <c r="F3" s="49">
        <v>2000</v>
      </c>
      <c r="G3" s="49">
        <v>2001</v>
      </c>
      <c r="H3" s="49">
        <v>2002</v>
      </c>
      <c r="I3" s="49">
        <v>2003</v>
      </c>
      <c r="J3" s="49">
        <v>2004</v>
      </c>
      <c r="K3" s="49">
        <v>2005</v>
      </c>
      <c r="L3" s="49">
        <v>2006</v>
      </c>
      <c r="M3" s="49">
        <v>2007</v>
      </c>
      <c r="N3" s="49">
        <v>2008</v>
      </c>
      <c r="O3" s="49">
        <v>2009</v>
      </c>
      <c r="P3" s="49">
        <v>2010</v>
      </c>
      <c r="Q3" s="49">
        <v>2011</v>
      </c>
      <c r="R3" s="49">
        <v>2012</v>
      </c>
      <c r="S3" s="49">
        <v>2013</v>
      </c>
      <c r="T3" s="49">
        <v>2014</v>
      </c>
      <c r="U3" s="49">
        <v>2015</v>
      </c>
      <c r="V3" s="49">
        <v>2016</v>
      </c>
      <c r="W3" s="49">
        <v>2017</v>
      </c>
      <c r="X3" s="49" t="s">
        <v>936</v>
      </c>
    </row>
    <row r="4" spans="1:29" s="131" customFormat="1" x14ac:dyDescent="0.25">
      <c r="A4" s="130" t="s">
        <v>937</v>
      </c>
      <c r="B4" s="130" t="s">
        <v>859</v>
      </c>
      <c r="C4" s="130" t="s">
        <v>978</v>
      </c>
      <c r="D4" s="131" t="s">
        <v>939</v>
      </c>
      <c r="E4" s="130" t="s">
        <v>940</v>
      </c>
      <c r="F4" s="92">
        <f>+F5+F9+F23+F29+F33</f>
        <v>312261.26818240545</v>
      </c>
      <c r="G4" s="92">
        <f t="shared" ref="G4:W4" si="0">+G5+G9+G23+G29+G33</f>
        <v>311301.71221169771</v>
      </c>
      <c r="H4" s="92">
        <f t="shared" si="0"/>
        <v>323232.50348709745</v>
      </c>
      <c r="I4" s="92">
        <f t="shared" si="0"/>
        <v>347790.08445429825</v>
      </c>
      <c r="J4" s="92">
        <f t="shared" si="0"/>
        <v>364129.47461523046</v>
      </c>
      <c r="K4" s="92">
        <f t="shared" si="0"/>
        <v>365536.83411873103</v>
      </c>
      <c r="L4" s="92">
        <f t="shared" si="0"/>
        <v>375261.80869043444</v>
      </c>
      <c r="M4" s="92">
        <f t="shared" si="0"/>
        <v>405634.84687437437</v>
      </c>
      <c r="N4" s="92">
        <f t="shared" si="0"/>
        <v>402850.65900391073</v>
      </c>
      <c r="O4" s="92">
        <f t="shared" si="0"/>
        <v>407883.25668274914</v>
      </c>
      <c r="P4" s="92">
        <f t="shared" si="0"/>
        <v>421893.75324433984</v>
      </c>
      <c r="Q4" s="92">
        <f t="shared" si="0"/>
        <v>404573.78762527427</v>
      </c>
      <c r="R4" s="92">
        <f t="shared" si="0"/>
        <v>419860.01454667444</v>
      </c>
      <c r="S4" s="92">
        <f t="shared" si="0"/>
        <v>432089.37434227235</v>
      </c>
      <c r="T4" s="92">
        <f t="shared" si="0"/>
        <v>428608.62187331065</v>
      </c>
      <c r="U4" s="92">
        <f>+U5+U9+U23+U29+U33</f>
        <v>422755.43889799214</v>
      </c>
      <c r="V4" s="92">
        <f>+V5+V9+V23+V29+V33</f>
        <v>430044.96325388551</v>
      </c>
      <c r="W4" s="92">
        <f t="shared" si="0"/>
        <v>428429.24372156779</v>
      </c>
      <c r="X4" s="4"/>
      <c r="Z4" s="4">
        <f t="shared" ref="Z4:Z9" si="1">+W4-F4</f>
        <v>116167.97553916235</v>
      </c>
      <c r="AA4" s="4">
        <f t="shared" ref="AA4:AA9" si="2">+Z4/F4</f>
        <v>0.37202172467737354</v>
      </c>
      <c r="AB4" s="4">
        <f t="shared" ref="AB4:AB9" si="3">+W4-U4</f>
        <v>5673.8048235756578</v>
      </c>
      <c r="AC4" s="4">
        <f t="shared" ref="AC4:AC9" si="4">+AB4/U4</f>
        <v>1.3421009646536343E-2</v>
      </c>
    </row>
    <row r="5" spans="1:29" s="4" customFormat="1" x14ac:dyDescent="0.25">
      <c r="A5" s="4" t="s">
        <v>937</v>
      </c>
      <c r="B5" s="4" t="s">
        <v>941</v>
      </c>
      <c r="C5" s="4" t="s">
        <v>942</v>
      </c>
      <c r="D5" s="4" t="s">
        <v>939</v>
      </c>
      <c r="E5" s="4" t="s">
        <v>940</v>
      </c>
      <c r="F5" s="92">
        <f t="shared" ref="F5:W5" si="5">SUM(F6:F8)</f>
        <v>220586.95898584899</v>
      </c>
      <c r="G5" s="92">
        <f t="shared" si="5"/>
        <v>215884.11728493692</v>
      </c>
      <c r="H5" s="92">
        <f t="shared" si="5"/>
        <v>221177.17374991602</v>
      </c>
      <c r="I5" s="92">
        <f t="shared" si="5"/>
        <v>238889.83356321434</v>
      </c>
      <c r="J5" s="92">
        <f t="shared" si="5"/>
        <v>246680.02016263636</v>
      </c>
      <c r="K5" s="92">
        <f t="shared" si="5"/>
        <v>242786.00691027529</v>
      </c>
      <c r="L5" s="92">
        <f t="shared" si="5"/>
        <v>244833.98951739422</v>
      </c>
      <c r="M5" s="92">
        <f t="shared" si="5"/>
        <v>268012.26351365447</v>
      </c>
      <c r="N5" s="92">
        <f t="shared" si="5"/>
        <v>257213.43310299047</v>
      </c>
      <c r="O5" s="92">
        <f t="shared" si="5"/>
        <v>263672.18436305359</v>
      </c>
      <c r="P5" s="92">
        <f t="shared" si="5"/>
        <v>269930.7422605938</v>
      </c>
      <c r="Q5" s="92">
        <f t="shared" si="5"/>
        <v>267890.19813734054</v>
      </c>
      <c r="R5" s="92">
        <f t="shared" si="5"/>
        <v>279356.38298454363</v>
      </c>
      <c r="S5" s="92">
        <f t="shared" si="5"/>
        <v>273022.35618126567</v>
      </c>
      <c r="T5" s="92">
        <f t="shared" si="5"/>
        <v>267531.87732945249</v>
      </c>
      <c r="U5" s="92">
        <f>SUM(U6:U8)</f>
        <v>259981.19402993057</v>
      </c>
      <c r="V5" s="92">
        <f>SUM(V6:V8)</f>
        <v>263428.43764312763</v>
      </c>
      <c r="W5" s="92">
        <f t="shared" si="5"/>
        <v>258001.31330641001</v>
      </c>
      <c r="Z5" s="4">
        <f t="shared" si="1"/>
        <v>37414.354320561019</v>
      </c>
      <c r="AA5" s="4">
        <f t="shared" si="2"/>
        <v>0.16961272095401256</v>
      </c>
      <c r="AB5" s="4">
        <f t="shared" si="3"/>
        <v>-1979.8807235205604</v>
      </c>
      <c r="AC5" s="4">
        <f t="shared" si="4"/>
        <v>-7.6154766921049865E-3</v>
      </c>
    </row>
    <row r="6" spans="1:29" s="93" customFormat="1" x14ac:dyDescent="0.25">
      <c r="A6" s="93" t="s">
        <v>937</v>
      </c>
      <c r="B6" s="94" t="s">
        <v>979</v>
      </c>
      <c r="C6" s="93" t="s">
        <v>980</v>
      </c>
      <c r="D6" s="93" t="s">
        <v>939</v>
      </c>
      <c r="E6" s="93" t="s">
        <v>940</v>
      </c>
      <c r="F6" s="132">
        <f>+F39+F72+F105</f>
        <v>185961.70900598398</v>
      </c>
      <c r="G6" s="132">
        <f t="shared" ref="G6:W6" si="6">+G39+G72+G105</f>
        <v>180941.24879963178</v>
      </c>
      <c r="H6" s="132">
        <f t="shared" si="6"/>
        <v>187186.11809803723</v>
      </c>
      <c r="I6" s="132">
        <f t="shared" si="6"/>
        <v>203905.61343815614</v>
      </c>
      <c r="J6" s="132">
        <f t="shared" si="6"/>
        <v>211946.83832553652</v>
      </c>
      <c r="K6" s="132">
        <f t="shared" si="6"/>
        <v>209961.42510032858</v>
      </c>
      <c r="L6" s="132">
        <f t="shared" si="6"/>
        <v>212345.56603359999</v>
      </c>
      <c r="M6" s="132">
        <f t="shared" si="6"/>
        <v>233929.10173087489</v>
      </c>
      <c r="N6" s="132">
        <f t="shared" si="6"/>
        <v>223521.01050719395</v>
      </c>
      <c r="O6" s="132">
        <f t="shared" si="6"/>
        <v>229982.33757192147</v>
      </c>
      <c r="P6" s="132">
        <f t="shared" si="6"/>
        <v>236844.65059296374</v>
      </c>
      <c r="Q6" s="132">
        <f t="shared" si="6"/>
        <v>235250.50668528225</v>
      </c>
      <c r="R6" s="132">
        <f t="shared" si="6"/>
        <v>245912.86728597005</v>
      </c>
      <c r="S6" s="132">
        <f t="shared" si="6"/>
        <v>238858.96954483789</v>
      </c>
      <c r="T6" s="132">
        <f t="shared" si="6"/>
        <v>233361.10028871303</v>
      </c>
      <c r="U6" s="132">
        <f t="shared" ref="U6:V9" si="7">+U39+U72+U105</f>
        <v>225130.8836256614</v>
      </c>
      <c r="V6" s="132">
        <f t="shared" si="7"/>
        <v>229702.91364090002</v>
      </c>
      <c r="W6" s="132">
        <f t="shared" si="6"/>
        <v>225248.74620161002</v>
      </c>
      <c r="Z6" s="4">
        <f t="shared" si="1"/>
        <v>39287.037195626035</v>
      </c>
      <c r="AA6" s="4">
        <f t="shared" si="2"/>
        <v>0.21126412209064951</v>
      </c>
      <c r="AB6" s="4">
        <f t="shared" si="3"/>
        <v>117.86257594861672</v>
      </c>
      <c r="AC6" s="4">
        <f t="shared" si="4"/>
        <v>5.2352913136783968E-4</v>
      </c>
    </row>
    <row r="7" spans="1:29" s="93" customFormat="1" x14ac:dyDescent="0.25">
      <c r="A7" s="93" t="s">
        <v>937</v>
      </c>
      <c r="B7" s="94" t="s">
        <v>981</v>
      </c>
      <c r="C7" s="93" t="s">
        <v>982</v>
      </c>
      <c r="D7" s="93" t="s">
        <v>939</v>
      </c>
      <c r="E7" s="93" t="s">
        <v>940</v>
      </c>
      <c r="F7" s="132">
        <f t="shared" ref="F7:W9" si="8">+F40+F73+F106</f>
        <v>4049.5383916255205</v>
      </c>
      <c r="G7" s="132">
        <f t="shared" si="8"/>
        <v>3904.4926761900001</v>
      </c>
      <c r="H7" s="132">
        <f t="shared" si="8"/>
        <v>3389.9685577814403</v>
      </c>
      <c r="I7" s="132">
        <f t="shared" si="8"/>
        <v>3885.3254439247198</v>
      </c>
      <c r="J7" s="132">
        <f t="shared" si="8"/>
        <v>3568.5564773639999</v>
      </c>
      <c r="K7" s="132">
        <f t="shared" si="8"/>
        <v>3417.7018488508802</v>
      </c>
      <c r="L7" s="132">
        <f t="shared" si="8"/>
        <v>3674.8787762803204</v>
      </c>
      <c r="M7" s="132">
        <f t="shared" si="8"/>
        <v>3766.8996649370392</v>
      </c>
      <c r="N7" s="132">
        <f t="shared" si="8"/>
        <v>3874.0038945153601</v>
      </c>
      <c r="O7" s="132">
        <f t="shared" si="8"/>
        <v>3802.6788429544804</v>
      </c>
      <c r="P7" s="132">
        <f t="shared" si="8"/>
        <v>3551.3380243552801</v>
      </c>
      <c r="Q7" s="132">
        <f t="shared" si="8"/>
        <v>3341.4489264600002</v>
      </c>
      <c r="R7" s="132">
        <f t="shared" si="8"/>
        <v>3384.2259879851999</v>
      </c>
      <c r="S7" s="132">
        <f t="shared" si="8"/>
        <v>3452.813180826</v>
      </c>
      <c r="T7" s="132">
        <f t="shared" si="8"/>
        <v>3422.8710212850006</v>
      </c>
      <c r="U7" s="132">
        <f t="shared" si="7"/>
        <v>3392.9288617439997</v>
      </c>
      <c r="V7" s="132">
        <f t="shared" si="7"/>
        <v>3362.9703971999998</v>
      </c>
      <c r="W7" s="132">
        <f t="shared" si="8"/>
        <v>3332.9874047999997</v>
      </c>
      <c r="Z7" s="4">
        <f t="shared" si="1"/>
        <v>-716.55098682552079</v>
      </c>
      <c r="AA7" s="4">
        <f t="shared" si="2"/>
        <v>-0.17694633746585889</v>
      </c>
      <c r="AB7" s="4">
        <f t="shared" si="3"/>
        <v>-59.941456944000038</v>
      </c>
      <c r="AC7" s="4">
        <f t="shared" si="4"/>
        <v>-1.7666582291144626E-2</v>
      </c>
    </row>
    <row r="8" spans="1:29" s="93" customFormat="1" x14ac:dyDescent="0.25">
      <c r="A8" s="93" t="s">
        <v>937</v>
      </c>
      <c r="B8" s="94" t="s">
        <v>983</v>
      </c>
      <c r="C8" s="93" t="s">
        <v>984</v>
      </c>
      <c r="D8" s="93" t="s">
        <v>939</v>
      </c>
      <c r="E8" s="93" t="s">
        <v>940</v>
      </c>
      <c r="F8" s="132">
        <f t="shared" si="8"/>
        <v>30575.71158823949</v>
      </c>
      <c r="G8" s="132">
        <f t="shared" si="8"/>
        <v>31038.375809115114</v>
      </c>
      <c r="H8" s="132">
        <f t="shared" si="8"/>
        <v>30601.08709409734</v>
      </c>
      <c r="I8" s="132">
        <f t="shared" si="8"/>
        <v>31098.894681133475</v>
      </c>
      <c r="J8" s="132">
        <f t="shared" si="8"/>
        <v>31164.62535973583</v>
      </c>
      <c r="K8" s="132">
        <f t="shared" si="8"/>
        <v>29406.879961095838</v>
      </c>
      <c r="L8" s="132">
        <f t="shared" si="8"/>
        <v>28813.544707513913</v>
      </c>
      <c r="M8" s="132">
        <f t="shared" si="8"/>
        <v>30316.262117842543</v>
      </c>
      <c r="N8" s="132">
        <f t="shared" si="8"/>
        <v>29818.418701281164</v>
      </c>
      <c r="O8" s="132">
        <f t="shared" si="8"/>
        <v>29887.167948177615</v>
      </c>
      <c r="P8" s="132">
        <f t="shared" si="8"/>
        <v>29534.753643274806</v>
      </c>
      <c r="Q8" s="132">
        <f t="shared" si="8"/>
        <v>29298.242525598311</v>
      </c>
      <c r="R8" s="132">
        <f t="shared" si="8"/>
        <v>30059.289710588393</v>
      </c>
      <c r="S8" s="132">
        <f t="shared" si="8"/>
        <v>30710.573455601771</v>
      </c>
      <c r="T8" s="132">
        <f t="shared" si="8"/>
        <v>30747.906019454425</v>
      </c>
      <c r="U8" s="132">
        <f t="shared" si="7"/>
        <v>31457.381542525163</v>
      </c>
      <c r="V8" s="132">
        <f t="shared" si="7"/>
        <v>30362.553605027599</v>
      </c>
      <c r="W8" s="132">
        <f t="shared" si="8"/>
        <v>29419.579700000002</v>
      </c>
      <c r="Z8" s="4">
        <f t="shared" si="1"/>
        <v>-1156.131888239488</v>
      </c>
      <c r="AA8" s="4">
        <f t="shared" si="2"/>
        <v>-3.7812100788005128E-2</v>
      </c>
      <c r="AB8" s="4">
        <f t="shared" si="3"/>
        <v>-2037.8018425251612</v>
      </c>
      <c r="AC8" s="4">
        <f t="shared" si="4"/>
        <v>-6.4779766865541266E-2</v>
      </c>
    </row>
    <row r="9" spans="1:29" s="4" customFormat="1" x14ac:dyDescent="0.25">
      <c r="A9" s="4" t="s">
        <v>937</v>
      </c>
      <c r="B9" s="4" t="s">
        <v>943</v>
      </c>
      <c r="C9" s="4" t="s">
        <v>944</v>
      </c>
      <c r="D9" s="4" t="s">
        <v>939</v>
      </c>
      <c r="E9" s="4" t="s">
        <v>940</v>
      </c>
      <c r="F9" s="92">
        <f t="shared" si="8"/>
        <v>32658.283083353857</v>
      </c>
      <c r="G9" s="92">
        <f t="shared" si="8"/>
        <v>32186.298948681917</v>
      </c>
      <c r="H9" s="92">
        <f t="shared" si="8"/>
        <v>33395.368536852664</v>
      </c>
      <c r="I9" s="92">
        <f t="shared" si="8"/>
        <v>35905.076635797945</v>
      </c>
      <c r="J9" s="92">
        <f t="shared" si="8"/>
        <v>37884.312814810808</v>
      </c>
      <c r="K9" s="92">
        <f t="shared" si="8"/>
        <v>37154.910485666864</v>
      </c>
      <c r="L9" s="92">
        <f t="shared" si="8"/>
        <v>38078.342826536071</v>
      </c>
      <c r="M9" s="92">
        <f t="shared" si="8"/>
        <v>39469.342110748723</v>
      </c>
      <c r="N9" s="92">
        <f t="shared" si="8"/>
        <v>42284.599768044223</v>
      </c>
      <c r="O9" s="92">
        <f t="shared" si="8"/>
        <v>40135.490951971071</v>
      </c>
      <c r="P9" s="92">
        <f t="shared" si="8"/>
        <v>41124.460727425416</v>
      </c>
      <c r="Q9" s="92">
        <f t="shared" si="8"/>
        <v>28417.210021410519</v>
      </c>
      <c r="R9" s="92">
        <f t="shared" si="8"/>
        <v>29217.017662341645</v>
      </c>
      <c r="S9" s="92">
        <f t="shared" si="8"/>
        <v>38429.559482567201</v>
      </c>
      <c r="T9" s="92">
        <f t="shared" si="8"/>
        <v>37011.238484596994</v>
      </c>
      <c r="U9" s="92">
        <f t="shared" si="7"/>
        <v>36870.316366626801</v>
      </c>
      <c r="V9" s="92">
        <f t="shared" si="7"/>
        <v>37309.464957000011</v>
      </c>
      <c r="W9" s="92">
        <f t="shared" si="8"/>
        <v>37432.487830000005</v>
      </c>
      <c r="Z9" s="4">
        <f t="shared" si="1"/>
        <v>4774.2047466461481</v>
      </c>
      <c r="AA9" s="4">
        <f t="shared" si="2"/>
        <v>0.14618664228186545</v>
      </c>
      <c r="AB9" s="4">
        <f t="shared" si="3"/>
        <v>562.17146337320446</v>
      </c>
      <c r="AC9" s="4">
        <f t="shared" si="4"/>
        <v>1.5247264433078053E-2</v>
      </c>
    </row>
    <row r="10" spans="1:29" s="93" customFormat="1" x14ac:dyDescent="0.25">
      <c r="A10" s="93" t="s">
        <v>937</v>
      </c>
      <c r="B10" s="94" t="s">
        <v>985</v>
      </c>
      <c r="C10" s="93" t="s">
        <v>986</v>
      </c>
      <c r="D10" s="93" t="s">
        <v>939</v>
      </c>
      <c r="E10" s="93" t="s">
        <v>940</v>
      </c>
      <c r="F10" s="95"/>
      <c r="G10" s="95"/>
      <c r="H10" s="95"/>
      <c r="I10" s="95"/>
      <c r="J10" s="95"/>
      <c r="K10" s="95"/>
      <c r="L10" s="95"/>
      <c r="M10" s="95"/>
      <c r="N10" s="95"/>
      <c r="O10" s="95"/>
      <c r="P10" s="95"/>
      <c r="Q10" s="95"/>
      <c r="R10" s="95"/>
      <c r="S10" s="95"/>
      <c r="T10" s="95"/>
      <c r="U10" s="95"/>
      <c r="V10" s="95"/>
      <c r="W10" s="95"/>
    </row>
    <row r="11" spans="1:29" s="93" customFormat="1" x14ac:dyDescent="0.25">
      <c r="A11" s="93" t="s">
        <v>937</v>
      </c>
      <c r="B11" s="94" t="s">
        <v>987</v>
      </c>
      <c r="C11" s="93" t="s">
        <v>988</v>
      </c>
      <c r="D11" s="93" t="s">
        <v>939</v>
      </c>
      <c r="E11" s="93" t="s">
        <v>940</v>
      </c>
      <c r="F11" s="95"/>
      <c r="G11" s="95"/>
      <c r="H11" s="95"/>
      <c r="I11" s="95"/>
      <c r="J11" s="95"/>
      <c r="K11" s="95"/>
      <c r="L11" s="95"/>
      <c r="M11" s="95"/>
      <c r="N11" s="95"/>
      <c r="O11" s="95"/>
      <c r="P11" s="95"/>
      <c r="Q11" s="95"/>
      <c r="R11" s="95"/>
      <c r="S11" s="95"/>
      <c r="T11" s="95"/>
      <c r="U11" s="95"/>
      <c r="V11" s="95"/>
      <c r="W11" s="95"/>
    </row>
    <row r="12" spans="1:29" s="93" customFormat="1" x14ac:dyDescent="0.25">
      <c r="A12" s="93" t="s">
        <v>937</v>
      </c>
      <c r="B12" s="94" t="s">
        <v>989</v>
      </c>
      <c r="C12" s="93" t="s">
        <v>990</v>
      </c>
      <c r="D12" s="93" t="s">
        <v>939</v>
      </c>
      <c r="E12" s="93" t="s">
        <v>940</v>
      </c>
      <c r="F12" s="95"/>
      <c r="G12" s="95"/>
      <c r="H12" s="95"/>
      <c r="I12" s="95"/>
      <c r="J12" s="95"/>
      <c r="K12" s="95"/>
      <c r="L12" s="95"/>
      <c r="M12" s="95"/>
      <c r="N12" s="95"/>
      <c r="O12" s="95"/>
      <c r="P12" s="95"/>
      <c r="Q12" s="95"/>
      <c r="R12" s="95"/>
      <c r="S12" s="95"/>
      <c r="T12" s="95"/>
      <c r="U12" s="95"/>
      <c r="V12" s="95"/>
      <c r="W12" s="95"/>
    </row>
    <row r="13" spans="1:29" s="93" customFormat="1" x14ac:dyDescent="0.25">
      <c r="A13" s="93" t="s">
        <v>937</v>
      </c>
      <c r="B13" s="94" t="s">
        <v>991</v>
      </c>
      <c r="C13" s="93" t="s">
        <v>992</v>
      </c>
      <c r="D13" s="93" t="s">
        <v>939</v>
      </c>
      <c r="E13" s="93" t="s">
        <v>940</v>
      </c>
      <c r="F13" s="95"/>
      <c r="G13" s="95"/>
      <c r="H13" s="95"/>
      <c r="I13" s="95"/>
      <c r="J13" s="95"/>
      <c r="K13" s="95"/>
      <c r="L13" s="95"/>
      <c r="M13" s="95"/>
      <c r="N13" s="95"/>
      <c r="O13" s="95"/>
      <c r="P13" s="95"/>
      <c r="Q13" s="95"/>
      <c r="R13" s="95"/>
      <c r="S13" s="95"/>
      <c r="T13" s="95"/>
      <c r="U13" s="95"/>
      <c r="V13" s="95"/>
      <c r="W13" s="95"/>
    </row>
    <row r="14" spans="1:29" s="93" customFormat="1" x14ac:dyDescent="0.25">
      <c r="A14" s="93" t="s">
        <v>937</v>
      </c>
      <c r="B14" s="94" t="s">
        <v>993</v>
      </c>
      <c r="C14" s="93" t="s">
        <v>994</v>
      </c>
      <c r="D14" s="93" t="s">
        <v>939</v>
      </c>
      <c r="E14" s="93" t="s">
        <v>940</v>
      </c>
      <c r="F14" s="95"/>
      <c r="G14" s="95"/>
      <c r="H14" s="95"/>
      <c r="I14" s="95"/>
      <c r="J14" s="95"/>
      <c r="K14" s="95"/>
      <c r="L14" s="95"/>
      <c r="M14" s="95"/>
      <c r="N14" s="95"/>
      <c r="O14" s="95"/>
      <c r="P14" s="95"/>
      <c r="Q14" s="95"/>
      <c r="R14" s="95"/>
      <c r="S14" s="95"/>
      <c r="T14" s="95"/>
      <c r="U14" s="95"/>
      <c r="V14" s="95"/>
      <c r="W14" s="95"/>
    </row>
    <row r="15" spans="1:29" s="93" customFormat="1" x14ac:dyDescent="0.25">
      <c r="A15" s="93" t="s">
        <v>937</v>
      </c>
      <c r="B15" s="94" t="s">
        <v>995</v>
      </c>
      <c r="C15" s="93" t="s">
        <v>996</v>
      </c>
      <c r="D15" s="93" t="s">
        <v>939</v>
      </c>
      <c r="E15" s="93" t="s">
        <v>940</v>
      </c>
      <c r="F15" s="95"/>
      <c r="G15" s="95"/>
      <c r="H15" s="95"/>
      <c r="I15" s="95"/>
      <c r="J15" s="95"/>
      <c r="K15" s="95"/>
      <c r="L15" s="95"/>
      <c r="M15" s="95"/>
      <c r="N15" s="95"/>
      <c r="O15" s="95"/>
      <c r="P15" s="95"/>
      <c r="Q15" s="95"/>
      <c r="R15" s="95"/>
      <c r="S15" s="95"/>
      <c r="T15" s="95"/>
      <c r="U15" s="95"/>
      <c r="V15" s="95"/>
      <c r="W15" s="95"/>
    </row>
    <row r="16" spans="1:29" s="93" customFormat="1" x14ac:dyDescent="0.25">
      <c r="A16" s="93" t="s">
        <v>937</v>
      </c>
      <c r="B16" s="94" t="s">
        <v>997</v>
      </c>
      <c r="C16" s="93" t="s">
        <v>998</v>
      </c>
      <c r="D16" s="93" t="s">
        <v>939</v>
      </c>
      <c r="E16" s="93" t="s">
        <v>940</v>
      </c>
      <c r="F16" s="95"/>
      <c r="G16" s="95"/>
      <c r="H16" s="95"/>
      <c r="I16" s="95"/>
      <c r="J16" s="95"/>
      <c r="K16" s="95"/>
      <c r="L16" s="95"/>
      <c r="M16" s="95"/>
      <c r="N16" s="95"/>
      <c r="O16" s="95"/>
      <c r="P16" s="95"/>
      <c r="Q16" s="95"/>
      <c r="R16" s="95"/>
      <c r="S16" s="95"/>
      <c r="T16" s="95"/>
      <c r="U16" s="95"/>
      <c r="V16" s="95"/>
      <c r="W16" s="95"/>
    </row>
    <row r="17" spans="1:29" s="93" customFormat="1" x14ac:dyDescent="0.25">
      <c r="A17" s="93" t="s">
        <v>937</v>
      </c>
      <c r="B17" s="94" t="s">
        <v>999</v>
      </c>
      <c r="C17" s="93" t="s">
        <v>1000</v>
      </c>
      <c r="D17" s="93" t="s">
        <v>939</v>
      </c>
      <c r="E17" s="93" t="s">
        <v>940</v>
      </c>
      <c r="F17" s="95"/>
      <c r="G17" s="95"/>
      <c r="H17" s="95"/>
      <c r="I17" s="95"/>
      <c r="J17" s="95"/>
      <c r="K17" s="95"/>
      <c r="L17" s="95"/>
      <c r="M17" s="95"/>
      <c r="N17" s="95"/>
      <c r="O17" s="95"/>
      <c r="P17" s="95"/>
      <c r="Q17" s="95"/>
      <c r="R17" s="95"/>
      <c r="S17" s="95"/>
      <c r="T17" s="95"/>
      <c r="U17" s="95"/>
      <c r="V17" s="95"/>
      <c r="W17" s="95"/>
    </row>
    <row r="18" spans="1:29" s="93" customFormat="1" x14ac:dyDescent="0.25">
      <c r="A18" s="93" t="s">
        <v>937</v>
      </c>
      <c r="B18" s="94" t="s">
        <v>1001</v>
      </c>
      <c r="C18" s="93" t="s">
        <v>1002</v>
      </c>
      <c r="D18" s="93" t="s">
        <v>939</v>
      </c>
      <c r="E18" s="93" t="s">
        <v>940</v>
      </c>
      <c r="F18" s="95"/>
      <c r="G18" s="95"/>
      <c r="H18" s="95"/>
      <c r="I18" s="95"/>
      <c r="J18" s="95"/>
      <c r="K18" s="95"/>
      <c r="L18" s="95"/>
      <c r="M18" s="95"/>
      <c r="N18" s="95"/>
      <c r="O18" s="95"/>
      <c r="P18" s="95"/>
      <c r="Q18" s="95"/>
      <c r="R18" s="95"/>
      <c r="S18" s="95"/>
      <c r="T18" s="95"/>
      <c r="U18" s="95"/>
      <c r="V18" s="95"/>
      <c r="W18" s="95"/>
    </row>
    <row r="19" spans="1:29" s="93" customFormat="1" x14ac:dyDescent="0.25">
      <c r="A19" s="93" t="s">
        <v>937</v>
      </c>
      <c r="B19" s="94" t="s">
        <v>1003</v>
      </c>
      <c r="C19" s="93" t="s">
        <v>1004</v>
      </c>
      <c r="D19" s="93" t="s">
        <v>939</v>
      </c>
      <c r="E19" s="93" t="s">
        <v>940</v>
      </c>
      <c r="F19" s="95"/>
      <c r="G19" s="95"/>
      <c r="H19" s="95"/>
      <c r="I19" s="95"/>
      <c r="J19" s="95"/>
      <c r="K19" s="95"/>
      <c r="L19" s="95"/>
      <c r="M19" s="95"/>
      <c r="N19" s="95"/>
      <c r="O19" s="95"/>
      <c r="P19" s="95"/>
      <c r="Q19" s="95"/>
      <c r="R19" s="95"/>
      <c r="S19" s="95"/>
      <c r="T19" s="95"/>
      <c r="U19" s="95"/>
      <c r="V19" s="95"/>
      <c r="W19" s="95"/>
    </row>
    <row r="20" spans="1:29" s="93" customFormat="1" x14ac:dyDescent="0.25">
      <c r="A20" s="93" t="s">
        <v>937</v>
      </c>
      <c r="B20" s="94" t="s">
        <v>1005</v>
      </c>
      <c r="C20" s="93" t="s">
        <v>1006</v>
      </c>
      <c r="D20" s="93" t="s">
        <v>939</v>
      </c>
      <c r="E20" s="93" t="s">
        <v>940</v>
      </c>
      <c r="F20" s="95"/>
      <c r="G20" s="95"/>
      <c r="H20" s="95"/>
      <c r="I20" s="95"/>
      <c r="J20" s="95"/>
      <c r="K20" s="95"/>
      <c r="L20" s="95"/>
      <c r="M20" s="95"/>
      <c r="N20" s="95"/>
      <c r="O20" s="95"/>
      <c r="P20" s="95"/>
      <c r="Q20" s="95"/>
      <c r="R20" s="95"/>
      <c r="S20" s="95"/>
      <c r="T20" s="95"/>
      <c r="U20" s="95"/>
      <c r="V20" s="95"/>
      <c r="W20" s="95"/>
    </row>
    <row r="21" spans="1:29" s="93" customFormat="1" x14ac:dyDescent="0.25">
      <c r="A21" s="93" t="s">
        <v>937</v>
      </c>
      <c r="B21" s="94" t="s">
        <v>1007</v>
      </c>
      <c r="C21" s="93" t="s">
        <v>1008</v>
      </c>
      <c r="D21" s="93" t="s">
        <v>939</v>
      </c>
      <c r="E21" s="93" t="s">
        <v>940</v>
      </c>
      <c r="F21" s="95"/>
      <c r="G21" s="95"/>
      <c r="H21" s="95"/>
      <c r="I21" s="95"/>
      <c r="J21" s="95"/>
      <c r="K21" s="95"/>
      <c r="L21" s="95"/>
      <c r="M21" s="95"/>
      <c r="N21" s="95"/>
      <c r="O21" s="95"/>
      <c r="P21" s="95"/>
      <c r="Q21" s="95"/>
      <c r="R21" s="95"/>
      <c r="S21" s="95"/>
      <c r="T21" s="95"/>
      <c r="U21" s="95"/>
      <c r="V21" s="95"/>
      <c r="W21" s="95"/>
    </row>
    <row r="22" spans="1:29" s="93" customFormat="1" x14ac:dyDescent="0.25">
      <c r="A22" s="93" t="s">
        <v>937</v>
      </c>
      <c r="B22" s="94" t="s">
        <v>1009</v>
      </c>
      <c r="C22" s="93" t="s">
        <v>1010</v>
      </c>
      <c r="D22" s="93" t="s">
        <v>939</v>
      </c>
      <c r="E22" s="93" t="s">
        <v>940</v>
      </c>
      <c r="F22" s="95"/>
      <c r="G22" s="95"/>
      <c r="H22" s="95"/>
      <c r="I22" s="95"/>
      <c r="J22" s="95"/>
      <c r="K22" s="95"/>
      <c r="L22" s="95"/>
      <c r="M22" s="95"/>
      <c r="N22" s="95"/>
      <c r="O22" s="95"/>
      <c r="P22" s="95"/>
      <c r="Q22" s="95"/>
      <c r="R22" s="95"/>
      <c r="S22" s="95"/>
      <c r="T22" s="95"/>
      <c r="U22" s="95"/>
      <c r="V22" s="95"/>
      <c r="W22" s="95"/>
    </row>
    <row r="23" spans="1:29" s="4" customFormat="1" x14ac:dyDescent="0.25">
      <c r="A23" s="4" t="s">
        <v>937</v>
      </c>
      <c r="B23" s="4" t="s">
        <v>945</v>
      </c>
      <c r="C23" s="4" t="s">
        <v>767</v>
      </c>
      <c r="D23" s="4" t="s">
        <v>939</v>
      </c>
      <c r="E23" s="4" t="s">
        <v>940</v>
      </c>
      <c r="F23" s="92">
        <f t="shared" ref="F23:W23" si="9">SUM(F24:F28)</f>
        <v>38978.004292874743</v>
      </c>
      <c r="G23" s="92">
        <f t="shared" si="9"/>
        <v>39706.652575385589</v>
      </c>
      <c r="H23" s="92">
        <f t="shared" si="9"/>
        <v>42014.133755727322</v>
      </c>
      <c r="I23" s="92">
        <f t="shared" si="9"/>
        <v>44021.583789455828</v>
      </c>
      <c r="J23" s="92">
        <f t="shared" si="9"/>
        <v>47485.630542278661</v>
      </c>
      <c r="K23" s="92">
        <f t="shared" si="9"/>
        <v>51616.847705142136</v>
      </c>
      <c r="L23" s="92">
        <f t="shared" si="9"/>
        <v>55725.079318729047</v>
      </c>
      <c r="M23" s="92">
        <f t="shared" si="9"/>
        <v>60379.774551195682</v>
      </c>
      <c r="N23" s="92">
        <f t="shared" si="9"/>
        <v>63606.79276743871</v>
      </c>
      <c r="O23" s="92">
        <f t="shared" si="9"/>
        <v>61515.402827052967</v>
      </c>
      <c r="P23" s="92">
        <f t="shared" si="9"/>
        <v>64459.519234904583</v>
      </c>
      <c r="Q23" s="92">
        <f t="shared" si="9"/>
        <v>67472.663876370789</v>
      </c>
      <c r="R23" s="92">
        <f t="shared" si="9"/>
        <v>69490.147983086717</v>
      </c>
      <c r="S23" s="92">
        <f t="shared" si="9"/>
        <v>72465.746349742083</v>
      </c>
      <c r="T23" s="92">
        <f t="shared" si="9"/>
        <v>74631.329554131633</v>
      </c>
      <c r="U23" s="92">
        <f>SUM(U24:U28)</f>
        <v>75965.178479234048</v>
      </c>
      <c r="V23" s="92">
        <f>SUM(V24:V28)</f>
        <v>76380.030311507871</v>
      </c>
      <c r="W23" s="92">
        <f t="shared" si="9"/>
        <v>78016.556492157732</v>
      </c>
      <c r="Z23" s="4">
        <f>+W23-U23</f>
        <v>2051.3780129236839</v>
      </c>
      <c r="AA23" s="4">
        <f>+Z23/F23</f>
        <v>5.2629118656510585E-2</v>
      </c>
    </row>
    <row r="24" spans="1:29" s="93" customFormat="1" x14ac:dyDescent="0.25">
      <c r="A24" s="93" t="s">
        <v>937</v>
      </c>
      <c r="B24" s="94" t="s">
        <v>1011</v>
      </c>
      <c r="C24" s="93" t="s">
        <v>1012</v>
      </c>
      <c r="D24" s="93" t="s">
        <v>939</v>
      </c>
      <c r="E24" s="93" t="s">
        <v>940</v>
      </c>
      <c r="F24" s="132">
        <f t="shared" ref="F24:W24" si="10">+F57+F90+F123</f>
        <v>2047.1545578700002</v>
      </c>
      <c r="G24" s="132">
        <f t="shared" si="10"/>
        <v>2078.9270065999999</v>
      </c>
      <c r="H24" s="132">
        <f t="shared" si="10"/>
        <v>2203.6475491000001</v>
      </c>
      <c r="I24" s="132">
        <f t="shared" si="10"/>
        <v>2626.1326798700006</v>
      </c>
      <c r="J24" s="132">
        <f t="shared" si="10"/>
        <v>2837.4646995100002</v>
      </c>
      <c r="K24" s="132">
        <f t="shared" si="10"/>
        <v>3146.5800978399998</v>
      </c>
      <c r="L24" s="132">
        <f t="shared" si="10"/>
        <v>3117.9274208900001</v>
      </c>
      <c r="M24" s="132">
        <f t="shared" si="10"/>
        <v>3374.2264614250998</v>
      </c>
      <c r="N24" s="132">
        <f t="shared" si="10"/>
        <v>3425.0225197</v>
      </c>
      <c r="O24" s="132">
        <f t="shared" si="10"/>
        <v>3462.7666814099998</v>
      </c>
      <c r="P24" s="132">
        <f t="shared" si="10"/>
        <v>3662.2722124070233</v>
      </c>
      <c r="Q24" s="132">
        <f t="shared" si="10"/>
        <v>3554.1671050425075</v>
      </c>
      <c r="R24" s="132">
        <f t="shared" si="10"/>
        <v>3479.1205457373121</v>
      </c>
      <c r="S24" s="132">
        <f t="shared" si="10"/>
        <v>3990.2917982284002</v>
      </c>
      <c r="T24" s="132">
        <f t="shared" si="10"/>
        <v>4131.5868680039994</v>
      </c>
      <c r="U24" s="132">
        <f t="shared" ref="U24:V27" si="11">+U57+U90+U123</f>
        <v>4272.8819377795999</v>
      </c>
      <c r="V24" s="132">
        <f t="shared" si="11"/>
        <v>4414.2019599999994</v>
      </c>
      <c r="W24" s="132">
        <f t="shared" si="10"/>
        <v>4555.4742409999999</v>
      </c>
      <c r="Z24" s="4">
        <f>+W24-U24</f>
        <v>282.59230322040003</v>
      </c>
      <c r="AA24" s="4">
        <f>+Z24/F24</f>
        <v>0.13804150846061589</v>
      </c>
      <c r="AB24" s="4"/>
      <c r="AC24" s="4"/>
    </row>
    <row r="25" spans="1:29" s="93" customFormat="1" x14ac:dyDescent="0.25">
      <c r="A25" s="93" t="s">
        <v>937</v>
      </c>
      <c r="B25" s="94" t="s">
        <v>1013</v>
      </c>
      <c r="C25" s="93" t="s">
        <v>1014</v>
      </c>
      <c r="D25" s="93" t="s">
        <v>939</v>
      </c>
      <c r="E25" s="93" t="s">
        <v>940</v>
      </c>
      <c r="F25" s="132">
        <f>+F58+F91+F124</f>
        <v>34787.321544704741</v>
      </c>
      <c r="G25" s="132">
        <f t="shared" ref="G25:W25" si="12">+G58+G91+G124</f>
        <v>35668.050109735588</v>
      </c>
      <c r="H25" s="132">
        <f t="shared" si="12"/>
        <v>37986.152995177319</v>
      </c>
      <c r="I25" s="132">
        <f t="shared" si="12"/>
        <v>39873.505512235832</v>
      </c>
      <c r="J25" s="132">
        <f t="shared" si="12"/>
        <v>42951.863555318661</v>
      </c>
      <c r="K25" s="132">
        <f t="shared" si="12"/>
        <v>46784.902374952137</v>
      </c>
      <c r="L25" s="132">
        <f t="shared" si="12"/>
        <v>51189.915792789048</v>
      </c>
      <c r="M25" s="132">
        <f t="shared" si="12"/>
        <v>55358.177419970591</v>
      </c>
      <c r="N25" s="132">
        <f t="shared" si="12"/>
        <v>57882.188186188701</v>
      </c>
      <c r="O25" s="132">
        <f t="shared" si="12"/>
        <v>55953.123261042965</v>
      </c>
      <c r="P25" s="132">
        <f t="shared" si="12"/>
        <v>58478.532718597569</v>
      </c>
      <c r="Q25" s="132">
        <f t="shared" si="12"/>
        <v>61673.963332078274</v>
      </c>
      <c r="R25" s="132">
        <f t="shared" si="12"/>
        <v>63876.658451949414</v>
      </c>
      <c r="S25" s="132">
        <f t="shared" si="12"/>
        <v>66426.868136180856</v>
      </c>
      <c r="T25" s="132">
        <f t="shared" si="12"/>
        <v>68331.430966865417</v>
      </c>
      <c r="U25" s="132">
        <f t="shared" si="11"/>
        <v>69520.574696636962</v>
      </c>
      <c r="V25" s="132">
        <f t="shared" si="11"/>
        <v>69872.022725957868</v>
      </c>
      <c r="W25" s="132">
        <f t="shared" si="12"/>
        <v>71351.763659307733</v>
      </c>
      <c r="Z25" s="4">
        <f>+W25-U25</f>
        <v>1831.1889626707707</v>
      </c>
      <c r="AA25" s="4">
        <f>+Z25/F25</f>
        <v>5.2639550311958716E-2</v>
      </c>
      <c r="AB25" s="4"/>
      <c r="AC25" s="4"/>
    </row>
    <row r="26" spans="1:29" s="93" customFormat="1" x14ac:dyDescent="0.25">
      <c r="A26" s="93" t="s">
        <v>937</v>
      </c>
      <c r="B26" s="94" t="s">
        <v>1015</v>
      </c>
      <c r="C26" s="93" t="s">
        <v>1016</v>
      </c>
      <c r="D26" s="93" t="s">
        <v>939</v>
      </c>
      <c r="E26" s="93" t="s">
        <v>940</v>
      </c>
      <c r="F26" s="132">
        <f t="shared" ref="F26:W27" si="13">+F59+F92+F125</f>
        <v>618.08154229999991</v>
      </c>
      <c r="G26" s="132">
        <f t="shared" si="13"/>
        <v>606.86936705000005</v>
      </c>
      <c r="H26" s="132">
        <f t="shared" si="13"/>
        <v>591.58758745</v>
      </c>
      <c r="I26" s="132">
        <f t="shared" si="13"/>
        <v>560.52570934999994</v>
      </c>
      <c r="J26" s="132">
        <f t="shared" si="13"/>
        <v>584.94333544999995</v>
      </c>
      <c r="K26" s="132">
        <f t="shared" si="13"/>
        <v>582.11952835</v>
      </c>
      <c r="L26" s="132">
        <f t="shared" si="13"/>
        <v>537.10472104999997</v>
      </c>
      <c r="M26" s="132">
        <f t="shared" si="13"/>
        <v>720.19804980000004</v>
      </c>
      <c r="N26" s="132">
        <f t="shared" si="13"/>
        <v>779.20619355000008</v>
      </c>
      <c r="O26" s="132">
        <f t="shared" si="13"/>
        <v>634.36951260000001</v>
      </c>
      <c r="P26" s="132">
        <f t="shared" si="13"/>
        <v>792.01946390000012</v>
      </c>
      <c r="Q26" s="132">
        <f t="shared" si="13"/>
        <v>603.70704324999986</v>
      </c>
      <c r="R26" s="132">
        <f t="shared" si="13"/>
        <v>514.68384140000001</v>
      </c>
      <c r="S26" s="132">
        <f t="shared" si="13"/>
        <v>546.59017453283093</v>
      </c>
      <c r="T26" s="132">
        <f t="shared" si="13"/>
        <v>637.05317726221563</v>
      </c>
      <c r="U26" s="132">
        <f t="shared" si="11"/>
        <v>611.20100161747007</v>
      </c>
      <c r="V26" s="132">
        <f t="shared" si="11"/>
        <v>504.02248114999998</v>
      </c>
      <c r="W26" s="132">
        <f t="shared" si="13"/>
        <v>490.27314625000002</v>
      </c>
      <c r="Z26" s="4">
        <f>+W26-U26</f>
        <v>-120.92785536747004</v>
      </c>
      <c r="AA26" s="4">
        <f>+Z26/F26</f>
        <v>-0.19565032619721068</v>
      </c>
      <c r="AB26" s="4"/>
      <c r="AC26" s="4"/>
    </row>
    <row r="27" spans="1:29" s="93" customFormat="1" x14ac:dyDescent="0.25">
      <c r="A27" s="93" t="s">
        <v>937</v>
      </c>
      <c r="B27" s="94" t="s">
        <v>1017</v>
      </c>
      <c r="C27" s="93" t="s">
        <v>1018</v>
      </c>
      <c r="D27" s="93" t="s">
        <v>939</v>
      </c>
      <c r="E27" s="93" t="s">
        <v>940</v>
      </c>
      <c r="F27" s="132">
        <f t="shared" si="13"/>
        <v>1525.4466479999999</v>
      </c>
      <c r="G27" s="132">
        <f t="shared" si="13"/>
        <v>1352.806092</v>
      </c>
      <c r="H27" s="132">
        <f t="shared" si="13"/>
        <v>1232.7456239999999</v>
      </c>
      <c r="I27" s="132">
        <f t="shared" si="13"/>
        <v>961.41988800000001</v>
      </c>
      <c r="J27" s="132">
        <f t="shared" si="13"/>
        <v>1111.358952</v>
      </c>
      <c r="K27" s="132">
        <f t="shared" si="13"/>
        <v>1103.2457039999999</v>
      </c>
      <c r="L27" s="132">
        <f t="shared" si="13"/>
        <v>880.13138400000003</v>
      </c>
      <c r="M27" s="132">
        <f t="shared" si="13"/>
        <v>927.17261999999994</v>
      </c>
      <c r="N27" s="132">
        <f t="shared" si="13"/>
        <v>1520.3758679999999</v>
      </c>
      <c r="O27" s="132">
        <f t="shared" si="13"/>
        <v>1465.143372</v>
      </c>
      <c r="P27" s="132">
        <f t="shared" si="13"/>
        <v>1526.6948400000001</v>
      </c>
      <c r="Q27" s="132">
        <f t="shared" si="13"/>
        <v>1640.8263959999997</v>
      </c>
      <c r="R27" s="132">
        <f t="shared" si="13"/>
        <v>1619.6851440000003</v>
      </c>
      <c r="S27" s="132">
        <f t="shared" si="13"/>
        <v>1501.9962408000001</v>
      </c>
      <c r="T27" s="132">
        <f t="shared" si="13"/>
        <v>1531.2585419999998</v>
      </c>
      <c r="U27" s="132">
        <f t="shared" si="11"/>
        <v>1560.5208431999999</v>
      </c>
      <c r="V27" s="132">
        <f t="shared" si="11"/>
        <v>1589.7831444000001</v>
      </c>
      <c r="W27" s="132">
        <f t="shared" si="13"/>
        <v>1619.0454456</v>
      </c>
      <c r="Z27" s="4">
        <f>+W27-U27</f>
        <v>58.524602400000049</v>
      </c>
      <c r="AA27" s="4">
        <f>+Z27/F27</f>
        <v>3.8365551805257268E-2</v>
      </c>
      <c r="AB27" s="4"/>
      <c r="AC27" s="4"/>
    </row>
    <row r="28" spans="1:29" s="93" customFormat="1" x14ac:dyDescent="0.25">
      <c r="A28" s="93" t="s">
        <v>937</v>
      </c>
      <c r="B28" s="94" t="s">
        <v>1019</v>
      </c>
      <c r="C28" s="93" t="s">
        <v>1020</v>
      </c>
      <c r="D28" s="93" t="s">
        <v>939</v>
      </c>
      <c r="E28" s="93" t="s">
        <v>940</v>
      </c>
      <c r="F28" s="95"/>
      <c r="G28" s="95"/>
      <c r="H28" s="95"/>
      <c r="I28" s="95"/>
      <c r="J28" s="95"/>
      <c r="K28" s="95"/>
      <c r="L28" s="95"/>
      <c r="M28" s="95"/>
      <c r="N28" s="95"/>
      <c r="O28" s="95"/>
      <c r="P28" s="95"/>
      <c r="Q28" s="95"/>
      <c r="R28" s="95"/>
      <c r="S28" s="95"/>
      <c r="T28" s="95"/>
      <c r="U28" s="95"/>
      <c r="V28" s="95"/>
      <c r="W28" s="95"/>
    </row>
    <row r="29" spans="1:29" s="4" customFormat="1" x14ac:dyDescent="0.25">
      <c r="A29" s="4" t="s">
        <v>937</v>
      </c>
      <c r="B29" s="4" t="s">
        <v>946</v>
      </c>
      <c r="C29" s="4" t="s">
        <v>947</v>
      </c>
      <c r="D29" s="4" t="s">
        <v>939</v>
      </c>
      <c r="E29" s="4" t="s">
        <v>940</v>
      </c>
      <c r="F29" s="92">
        <f>SUM(F30:F32)</f>
        <v>19048.914720557885</v>
      </c>
      <c r="G29" s="92">
        <f t="shared" ref="G29:T29" si="14">SUM(G30:G32)</f>
        <v>22540.864451813257</v>
      </c>
      <c r="H29" s="92">
        <f t="shared" si="14"/>
        <v>25662.524208881445</v>
      </c>
      <c r="I29" s="92">
        <f t="shared" si="14"/>
        <v>27958.699465290199</v>
      </c>
      <c r="J29" s="92">
        <f t="shared" si="14"/>
        <v>31034.406618384659</v>
      </c>
      <c r="K29" s="92">
        <f t="shared" si="14"/>
        <v>32916.79706536678</v>
      </c>
      <c r="L29" s="92">
        <f t="shared" si="14"/>
        <v>35551.278908945067</v>
      </c>
      <c r="M29" s="92">
        <f t="shared" si="14"/>
        <v>36673.80381311549</v>
      </c>
      <c r="N29" s="92">
        <f t="shared" si="14"/>
        <v>38692.695283327354</v>
      </c>
      <c r="O29" s="92">
        <f t="shared" si="14"/>
        <v>41483.825697851491</v>
      </c>
      <c r="P29" s="92">
        <f t="shared" si="14"/>
        <v>45240.062416941088</v>
      </c>
      <c r="Q29" s="92">
        <f t="shared" si="14"/>
        <v>39655.519498336405</v>
      </c>
      <c r="R29" s="92">
        <f t="shared" si="14"/>
        <v>40681.960439854491</v>
      </c>
      <c r="S29" s="92">
        <f t="shared" si="14"/>
        <v>47020.54562657739</v>
      </c>
      <c r="T29" s="92">
        <f t="shared" si="14"/>
        <v>48269.905380429525</v>
      </c>
      <c r="U29" s="92">
        <f>SUM(U30:U32)</f>
        <v>48761.374474920682</v>
      </c>
      <c r="V29" s="92">
        <f>SUM(V30:V32)</f>
        <v>51736.56010925</v>
      </c>
      <c r="W29" s="92">
        <f>SUM(W30:W32)</f>
        <v>53775.271098999998</v>
      </c>
      <c r="Z29" s="4">
        <f t="shared" ref="Z29:Z34" si="15">+W29-U29</f>
        <v>5013.8966240793161</v>
      </c>
      <c r="AA29" s="4">
        <f t="shared" ref="AA29:AA34" si="16">+Z29/U29</f>
        <v>0.10282517008740394</v>
      </c>
    </row>
    <row r="30" spans="1:29" s="93" customFormat="1" x14ac:dyDescent="0.25">
      <c r="A30" s="93" t="s">
        <v>937</v>
      </c>
      <c r="B30" s="94" t="s">
        <v>1021</v>
      </c>
      <c r="C30" s="93" t="s">
        <v>1022</v>
      </c>
      <c r="D30" s="93" t="s">
        <v>939</v>
      </c>
      <c r="E30" s="93" t="s">
        <v>940</v>
      </c>
      <c r="F30" s="132">
        <f t="shared" ref="F30:W30" si="17">+F63+F96+F129</f>
        <v>9558.0548314570005</v>
      </c>
      <c r="G30" s="132">
        <f t="shared" si="17"/>
        <v>11053.985491575997</v>
      </c>
      <c r="H30" s="132">
        <f t="shared" si="17"/>
        <v>12220.986752814997</v>
      </c>
      <c r="I30" s="132">
        <f t="shared" si="17"/>
        <v>13200.342517548999</v>
      </c>
      <c r="J30" s="132">
        <f t="shared" si="17"/>
        <v>14462.613115069997</v>
      </c>
      <c r="K30" s="132">
        <f t="shared" si="17"/>
        <v>15229.0133102198</v>
      </c>
      <c r="L30" s="132">
        <f t="shared" si="17"/>
        <v>16519.536054883203</v>
      </c>
      <c r="M30" s="132">
        <f t="shared" si="17"/>
        <v>15177.450556053664</v>
      </c>
      <c r="N30" s="132">
        <f t="shared" si="17"/>
        <v>15410.820972616133</v>
      </c>
      <c r="O30" s="132">
        <f t="shared" si="17"/>
        <v>15994.391977999376</v>
      </c>
      <c r="P30" s="132">
        <f t="shared" si="17"/>
        <v>17139.21609024403</v>
      </c>
      <c r="Q30" s="132">
        <f t="shared" si="17"/>
        <v>15598.213331580599</v>
      </c>
      <c r="R30" s="132">
        <f t="shared" si="17"/>
        <v>16214.129856114001</v>
      </c>
      <c r="S30" s="132">
        <f t="shared" si="17"/>
        <v>17963.893432686586</v>
      </c>
      <c r="T30" s="132">
        <f t="shared" si="17"/>
        <v>18185.435163427224</v>
      </c>
      <c r="U30" s="132">
        <f t="shared" ref="U30:V32" si="18">+U63+U96+U129</f>
        <v>18407.540129656481</v>
      </c>
      <c r="V30" s="132">
        <f t="shared" si="18"/>
        <v>18629.314266999994</v>
      </c>
      <c r="W30" s="132">
        <f t="shared" si="17"/>
        <v>18851.391816000003</v>
      </c>
      <c r="Z30" s="4">
        <f t="shared" si="15"/>
        <v>443.85168634352158</v>
      </c>
      <c r="AA30" s="4">
        <f t="shared" si="16"/>
        <v>2.4112493207521513E-2</v>
      </c>
      <c r="AB30" s="4"/>
      <c r="AC30" s="4"/>
    </row>
    <row r="31" spans="1:29" s="93" customFormat="1" x14ac:dyDescent="0.25">
      <c r="A31" s="93" t="s">
        <v>937</v>
      </c>
      <c r="B31" s="94" t="s">
        <v>1023</v>
      </c>
      <c r="C31" s="93" t="s">
        <v>844</v>
      </c>
      <c r="D31" s="93" t="s">
        <v>939</v>
      </c>
      <c r="E31" s="93" t="s">
        <v>940</v>
      </c>
      <c r="F31" s="132">
        <f t="shared" ref="F31:W31" si="19">+F64+F97+F130</f>
        <v>7103.0182627927643</v>
      </c>
      <c r="G31" s="132">
        <f t="shared" si="19"/>
        <v>9231.1637599516234</v>
      </c>
      <c r="H31" s="132">
        <f t="shared" si="19"/>
        <v>11114.097307649488</v>
      </c>
      <c r="I31" s="132">
        <f t="shared" si="19"/>
        <v>12309.430049098319</v>
      </c>
      <c r="J31" s="132">
        <f t="shared" si="19"/>
        <v>13990.498527167099</v>
      </c>
      <c r="K31" s="132">
        <f t="shared" si="19"/>
        <v>15023.02841392098</v>
      </c>
      <c r="L31" s="132">
        <f t="shared" si="19"/>
        <v>16222.21624152806</v>
      </c>
      <c r="M31" s="132">
        <f t="shared" si="19"/>
        <v>18424.405347779226</v>
      </c>
      <c r="N31" s="132">
        <f t="shared" si="19"/>
        <v>20260.914079476537</v>
      </c>
      <c r="O31" s="132">
        <f t="shared" si="19"/>
        <v>22424.394144332837</v>
      </c>
      <c r="P31" s="132">
        <f t="shared" si="19"/>
        <v>24792.868316099051</v>
      </c>
      <c r="Q31" s="132">
        <f t="shared" si="19"/>
        <v>20627.542569400808</v>
      </c>
      <c r="R31" s="132">
        <f t="shared" si="19"/>
        <v>21035.92533598041</v>
      </c>
      <c r="S31" s="132">
        <f t="shared" si="19"/>
        <v>25259.229686061601</v>
      </c>
      <c r="T31" s="132">
        <f t="shared" si="19"/>
        <v>26165.317432732299</v>
      </c>
      <c r="U31" s="132">
        <f t="shared" si="18"/>
        <v>26290.149382533</v>
      </c>
      <c r="V31" s="132">
        <f t="shared" si="18"/>
        <v>28948.165817250003</v>
      </c>
      <c r="W31" s="132">
        <f t="shared" si="19"/>
        <v>30612.146228000001</v>
      </c>
      <c r="Z31" s="4">
        <f t="shared" si="15"/>
        <v>4321.9968454670015</v>
      </c>
      <c r="AA31" s="4">
        <f t="shared" si="16"/>
        <v>0.16439605506153979</v>
      </c>
      <c r="AB31" s="4"/>
      <c r="AC31" s="4"/>
    </row>
    <row r="32" spans="1:29" s="93" customFormat="1" x14ac:dyDescent="0.25">
      <c r="A32" s="93" t="s">
        <v>937</v>
      </c>
      <c r="B32" s="94" t="s">
        <v>1024</v>
      </c>
      <c r="C32" s="93" t="s">
        <v>1025</v>
      </c>
      <c r="D32" s="93" t="s">
        <v>939</v>
      </c>
      <c r="E32" s="93" t="s">
        <v>940</v>
      </c>
      <c r="F32" s="132">
        <f t="shared" ref="F32:W34" si="20">+F65+F98+F131</f>
        <v>2387.8416263081199</v>
      </c>
      <c r="G32" s="132">
        <f t="shared" si="20"/>
        <v>2255.7152002856401</v>
      </c>
      <c r="H32" s="132">
        <f t="shared" si="20"/>
        <v>2327.4401484169603</v>
      </c>
      <c r="I32" s="132">
        <f t="shared" si="20"/>
        <v>2448.9268986428797</v>
      </c>
      <c r="J32" s="132">
        <f t="shared" si="20"/>
        <v>2581.2949761475602</v>
      </c>
      <c r="K32" s="132">
        <f t="shared" si="20"/>
        <v>2664.7553412260004</v>
      </c>
      <c r="L32" s="132">
        <f t="shared" si="20"/>
        <v>2809.5266125338003</v>
      </c>
      <c r="M32" s="132">
        <f t="shared" si="20"/>
        <v>3071.9479092826</v>
      </c>
      <c r="N32" s="132">
        <f t="shared" si="20"/>
        <v>3020.9602312346801</v>
      </c>
      <c r="O32" s="132">
        <f t="shared" si="20"/>
        <v>3065.0395755192794</v>
      </c>
      <c r="P32" s="132">
        <f t="shared" si="20"/>
        <v>3307.9780105980012</v>
      </c>
      <c r="Q32" s="132">
        <f t="shared" si="20"/>
        <v>3429.763597355</v>
      </c>
      <c r="R32" s="132">
        <f t="shared" si="20"/>
        <v>3431.9052477600803</v>
      </c>
      <c r="S32" s="132">
        <f t="shared" si="20"/>
        <v>3797.4225078291993</v>
      </c>
      <c r="T32" s="132">
        <f t="shared" si="20"/>
        <v>3919.1527842700002</v>
      </c>
      <c r="U32" s="132">
        <f t="shared" si="18"/>
        <v>4063.6849627312004</v>
      </c>
      <c r="V32" s="132">
        <f t="shared" si="18"/>
        <v>4159.0800249999993</v>
      </c>
      <c r="W32" s="132">
        <f t="shared" si="20"/>
        <v>4311.7330549999997</v>
      </c>
      <c r="Z32" s="4">
        <f t="shared" si="15"/>
        <v>248.04809226879934</v>
      </c>
      <c r="AA32" s="4">
        <f t="shared" si="16"/>
        <v>6.1040187549894702E-2</v>
      </c>
      <c r="AB32" s="4"/>
      <c r="AC32" s="4"/>
    </row>
    <row r="33" spans="1:29" s="4" customFormat="1" x14ac:dyDescent="0.25">
      <c r="A33" s="4" t="s">
        <v>937</v>
      </c>
      <c r="B33" s="4" t="s">
        <v>948</v>
      </c>
      <c r="C33" s="4" t="s">
        <v>949</v>
      </c>
      <c r="D33" s="4" t="s">
        <v>939</v>
      </c>
      <c r="E33" s="4" t="s">
        <v>940</v>
      </c>
      <c r="F33" s="92">
        <f>SUM(F34:F35)</f>
        <v>989.10709976999999</v>
      </c>
      <c r="G33" s="92">
        <f t="shared" ref="G33:T33" si="21">SUM(G34:G35)</f>
        <v>983.77895088000002</v>
      </c>
      <c r="H33" s="92">
        <f t="shared" si="21"/>
        <v>983.30323571999998</v>
      </c>
      <c r="I33" s="92">
        <f t="shared" si="21"/>
        <v>1014.8910005399999</v>
      </c>
      <c r="J33" s="92">
        <f t="shared" si="21"/>
        <v>1045.10447712</v>
      </c>
      <c r="K33" s="92">
        <f t="shared" si="21"/>
        <v>1062.2719522800003</v>
      </c>
      <c r="L33" s="92">
        <f t="shared" si="21"/>
        <v>1073.11811883</v>
      </c>
      <c r="M33" s="92">
        <f t="shared" si="21"/>
        <v>1099.66288566</v>
      </c>
      <c r="N33" s="92">
        <f t="shared" si="21"/>
        <v>1053.1380821099999</v>
      </c>
      <c r="O33" s="92">
        <f t="shared" si="21"/>
        <v>1076.35284282</v>
      </c>
      <c r="P33" s="92">
        <f t="shared" si="21"/>
        <v>1138.9686044749767</v>
      </c>
      <c r="Q33" s="92">
        <f t="shared" si="21"/>
        <v>1138.196091816</v>
      </c>
      <c r="R33" s="92">
        <f t="shared" si="21"/>
        <v>1114.5054768480002</v>
      </c>
      <c r="S33" s="92">
        <f t="shared" si="21"/>
        <v>1151.1667021199999</v>
      </c>
      <c r="T33" s="92">
        <f t="shared" si="21"/>
        <v>1164.2711247</v>
      </c>
      <c r="U33" s="92">
        <f>SUM(U34:U35)</f>
        <v>1177.3755472800001</v>
      </c>
      <c r="V33" s="92">
        <f>SUM(V34:V35)</f>
        <v>1190.470233</v>
      </c>
      <c r="W33" s="92">
        <f>SUM(W34:W35)</f>
        <v>1203.614994</v>
      </c>
      <c r="Z33" s="4">
        <f>+W33-F33</f>
        <v>214.50789423000003</v>
      </c>
      <c r="AA33" s="4">
        <f>+Z33/F33</f>
        <v>0.21687024011846665</v>
      </c>
    </row>
    <row r="34" spans="1:29" s="93" customFormat="1" x14ac:dyDescent="0.25">
      <c r="A34" s="93" t="s">
        <v>937</v>
      </c>
      <c r="B34" s="94" t="s">
        <v>1026</v>
      </c>
      <c r="C34" s="93" t="s">
        <v>1027</v>
      </c>
      <c r="D34" s="93" t="s">
        <v>939</v>
      </c>
      <c r="E34" s="93" t="s">
        <v>940</v>
      </c>
      <c r="F34" s="132">
        <f t="shared" si="20"/>
        <v>989.10709976999999</v>
      </c>
      <c r="G34" s="132">
        <f t="shared" si="20"/>
        <v>983.77895088000002</v>
      </c>
      <c r="H34" s="132">
        <f t="shared" si="20"/>
        <v>983.30323571999998</v>
      </c>
      <c r="I34" s="132">
        <f t="shared" si="20"/>
        <v>1014.8910005399999</v>
      </c>
      <c r="J34" s="132">
        <f t="shared" si="20"/>
        <v>1045.10447712</v>
      </c>
      <c r="K34" s="132">
        <f t="shared" si="20"/>
        <v>1062.2719522800003</v>
      </c>
      <c r="L34" s="132">
        <f t="shared" si="20"/>
        <v>1073.11811883</v>
      </c>
      <c r="M34" s="132">
        <f t="shared" si="20"/>
        <v>1099.66288566</v>
      </c>
      <c r="N34" s="132">
        <f t="shared" si="20"/>
        <v>1053.1380821099999</v>
      </c>
      <c r="O34" s="132">
        <f t="shared" si="20"/>
        <v>1076.35284282</v>
      </c>
      <c r="P34" s="132">
        <f t="shared" si="20"/>
        <v>1138.9686044749767</v>
      </c>
      <c r="Q34" s="132">
        <f t="shared" si="20"/>
        <v>1138.196091816</v>
      </c>
      <c r="R34" s="132">
        <f t="shared" si="20"/>
        <v>1114.5054768480002</v>
      </c>
      <c r="S34" s="132">
        <f t="shared" si="20"/>
        <v>1151.1667021199999</v>
      </c>
      <c r="T34" s="132">
        <f t="shared" si="20"/>
        <v>1164.2711247</v>
      </c>
      <c r="U34" s="132">
        <f>+U67+U100+U133</f>
        <v>1177.3755472800001</v>
      </c>
      <c r="V34" s="132">
        <f>+V67+V100+V133</f>
        <v>1190.470233</v>
      </c>
      <c r="W34" s="132">
        <f t="shared" si="20"/>
        <v>1203.614994</v>
      </c>
      <c r="Z34" s="4">
        <f t="shared" si="15"/>
        <v>26.239446719999933</v>
      </c>
      <c r="AA34" s="4">
        <f t="shared" si="16"/>
        <v>2.2286386684876293E-2</v>
      </c>
      <c r="AB34" s="4"/>
      <c r="AC34" s="4"/>
    </row>
    <row r="35" spans="1:29" s="93" customFormat="1" x14ac:dyDescent="0.25">
      <c r="A35" s="93" t="s">
        <v>937</v>
      </c>
      <c r="B35" s="94" t="s">
        <v>1028</v>
      </c>
      <c r="C35" s="93" t="s">
        <v>1029</v>
      </c>
      <c r="D35" s="93" t="s">
        <v>939</v>
      </c>
      <c r="E35" s="93" t="s">
        <v>940</v>
      </c>
      <c r="F35" s="95"/>
      <c r="G35" s="95"/>
      <c r="H35" s="95"/>
      <c r="I35" s="95"/>
      <c r="J35" s="95"/>
      <c r="K35" s="95"/>
      <c r="L35" s="95"/>
      <c r="M35" s="95"/>
      <c r="N35" s="95"/>
      <c r="O35" s="95"/>
      <c r="P35" s="95"/>
      <c r="Q35" s="95"/>
      <c r="R35" s="95"/>
      <c r="S35" s="95"/>
      <c r="T35" s="95"/>
      <c r="U35" s="95"/>
      <c r="V35" s="95"/>
      <c r="W35" s="95"/>
    </row>
    <row r="36" spans="1:29" x14ac:dyDescent="0.25">
      <c r="A36" s="93"/>
      <c r="B36" s="221"/>
      <c r="C36" s="221"/>
      <c r="D36" s="221"/>
      <c r="E36" s="221"/>
      <c r="F36" s="221" t="e">
        <f t="shared" ref="F36:V36" si="22">(F29-E29)/E29</f>
        <v>#VALUE!</v>
      </c>
      <c r="G36" s="221">
        <f t="shared" si="22"/>
        <v>0.18331489129335046</v>
      </c>
      <c r="H36" s="221">
        <f t="shared" si="22"/>
        <v>0.13848891038502617</v>
      </c>
      <c r="I36" s="221">
        <f t="shared" si="22"/>
        <v>8.9475814527009007E-2</v>
      </c>
      <c r="J36" s="221">
        <f t="shared" si="22"/>
        <v>0.11000894934018116</v>
      </c>
      <c r="K36" s="221">
        <f t="shared" si="22"/>
        <v>6.0654952102966918E-2</v>
      </c>
      <c r="L36" s="221">
        <f t="shared" si="22"/>
        <v>8.0034574395154087E-2</v>
      </c>
      <c r="M36" s="221">
        <f t="shared" si="22"/>
        <v>3.1574810769690313E-2</v>
      </c>
      <c r="N36" s="221">
        <f t="shared" si="22"/>
        <v>5.5049961015766147E-2</v>
      </c>
      <c r="O36" s="221">
        <f t="shared" si="22"/>
        <v>7.2135848745766562E-2</v>
      </c>
      <c r="P36" s="221">
        <f t="shared" si="22"/>
        <v>9.0547018166748719E-2</v>
      </c>
      <c r="Q36" s="221">
        <f t="shared" si="22"/>
        <v>-0.12344242293780376</v>
      </c>
      <c r="R36" s="221">
        <f t="shared" si="22"/>
        <v>2.5883936322184498E-2</v>
      </c>
      <c r="S36" s="221">
        <f t="shared" si="22"/>
        <v>0.15580825304852419</v>
      </c>
      <c r="T36" s="221">
        <f t="shared" si="22"/>
        <v>2.6570507364464962E-2</v>
      </c>
      <c r="U36" s="221">
        <f t="shared" si="22"/>
        <v>1.0181687546676168E-2</v>
      </c>
      <c r="V36" s="221">
        <f t="shared" si="22"/>
        <v>6.1015212683546038E-2</v>
      </c>
      <c r="W36" s="221">
        <f>(W29-V29)/V29</f>
        <v>3.9405615399341086E-2</v>
      </c>
      <c r="X36" s="221"/>
      <c r="Y36" s="221">
        <f>AVERAGE(G36:W36)</f>
        <v>6.5100501186387813E-2</v>
      </c>
      <c r="Z36" s="221"/>
      <c r="AA36" s="221"/>
      <c r="AB36" s="221"/>
      <c r="AC36" s="221"/>
    </row>
    <row r="37" spans="1:29" s="131" customFormat="1" x14ac:dyDescent="0.25">
      <c r="A37" s="130" t="s">
        <v>937</v>
      </c>
      <c r="B37" s="130" t="s">
        <v>859</v>
      </c>
      <c r="C37" s="130" t="s">
        <v>1030</v>
      </c>
      <c r="E37" s="130" t="s">
        <v>940</v>
      </c>
      <c r="F37" s="92">
        <f t="shared" ref="F37:W37" si="23">+F38+F42+F56+F62+F66</f>
        <v>309543.6198787007</v>
      </c>
      <c r="G37" s="92">
        <f t="shared" si="23"/>
        <v>308556.46850001294</v>
      </c>
      <c r="H37" s="92">
        <f t="shared" si="23"/>
        <v>320376.99483806308</v>
      </c>
      <c r="I37" s="92">
        <f t="shared" si="23"/>
        <v>344775.29529778945</v>
      </c>
      <c r="J37" s="92">
        <f t="shared" si="23"/>
        <v>360977.29602781008</v>
      </c>
      <c r="K37" s="92">
        <f t="shared" si="23"/>
        <v>362308.85794647399</v>
      </c>
      <c r="L37" s="92">
        <f t="shared" si="23"/>
        <v>372267.3848788265</v>
      </c>
      <c r="M37" s="92">
        <f t="shared" si="23"/>
        <v>402428.09967977088</v>
      </c>
      <c r="N37" s="92">
        <f t="shared" si="23"/>
        <v>399611.97953655297</v>
      </c>
      <c r="O37" s="92">
        <f t="shared" si="23"/>
        <v>404638.74731867813</v>
      </c>
      <c r="P37" s="92">
        <f t="shared" si="23"/>
        <v>418536.85174553248</v>
      </c>
      <c r="Q37" s="92">
        <f t="shared" si="23"/>
        <v>401281.81163174397</v>
      </c>
      <c r="R37" s="92">
        <f t="shared" si="23"/>
        <v>416423.88843553438</v>
      </c>
      <c r="S37" s="92">
        <f t="shared" si="23"/>
        <v>428600.16308176727</v>
      </c>
      <c r="T37" s="92">
        <f t="shared" si="23"/>
        <v>425096.35960311233</v>
      </c>
      <c r="U37" s="92">
        <f>+U38+U42+U56+U62+U66</f>
        <v>419274.53985715419</v>
      </c>
      <c r="V37" s="92">
        <f>+V38+V42+V56+V62+V66</f>
        <v>426524.7087189568</v>
      </c>
      <c r="W37" s="92">
        <f t="shared" si="23"/>
        <v>424899.1537957784</v>
      </c>
      <c r="X37" s="4"/>
    </row>
    <row r="38" spans="1:29" s="4" customFormat="1" x14ac:dyDescent="0.25">
      <c r="A38" s="4" t="s">
        <v>937</v>
      </c>
      <c r="B38" s="4" t="s">
        <v>941</v>
      </c>
      <c r="C38" s="4" t="s">
        <v>942</v>
      </c>
      <c r="D38" s="4" t="s">
        <v>588</v>
      </c>
      <c r="E38" s="4" t="s">
        <v>940</v>
      </c>
      <c r="F38" s="92">
        <f t="shared" ref="F38:W38" si="24">SUM(F39:F41)</f>
        <v>219524.75081730218</v>
      </c>
      <c r="G38" s="92">
        <f t="shared" si="24"/>
        <v>214845.39985879016</v>
      </c>
      <c r="H38" s="92">
        <f t="shared" si="24"/>
        <v>220110.089316784</v>
      </c>
      <c r="I38" s="92">
        <f t="shared" si="24"/>
        <v>237730.34046233291</v>
      </c>
      <c r="J38" s="92">
        <f t="shared" si="24"/>
        <v>245486.58354010741</v>
      </c>
      <c r="K38" s="92">
        <f t="shared" si="24"/>
        <v>241609.59912919326</v>
      </c>
      <c r="L38" s="92">
        <f t="shared" si="24"/>
        <v>243646.70599798107</v>
      </c>
      <c r="M38" s="92">
        <f t="shared" si="24"/>
        <v>266709.09625400661</v>
      </c>
      <c r="N38" s="92">
        <f t="shared" si="24"/>
        <v>255965.85760072363</v>
      </c>
      <c r="O38" s="92">
        <f t="shared" si="24"/>
        <v>262391.47648717253</v>
      </c>
      <c r="P38" s="92">
        <f t="shared" si="24"/>
        <v>268617.22929994785</v>
      </c>
      <c r="Q38" s="92">
        <f t="shared" si="24"/>
        <v>266586.30338526028</v>
      </c>
      <c r="R38" s="92">
        <f t="shared" si="24"/>
        <v>277964.06107436132</v>
      </c>
      <c r="S38" s="92">
        <f t="shared" si="24"/>
        <v>271667.94500023266</v>
      </c>
      <c r="T38" s="92">
        <f t="shared" si="24"/>
        <v>266198.72562842193</v>
      </c>
      <c r="U38" s="92">
        <f>SUM(U39:U41)</f>
        <v>258696.23147703958</v>
      </c>
      <c r="V38" s="92">
        <f>SUM(V39:V41)</f>
        <v>262121.74671026712</v>
      </c>
      <c r="W38" s="92">
        <f t="shared" si="24"/>
        <v>256724.48532500002</v>
      </c>
    </row>
    <row r="39" spans="1:29" s="93" customFormat="1" x14ac:dyDescent="0.25">
      <c r="A39" s="93" t="s">
        <v>937</v>
      </c>
      <c r="B39" s="94" t="s">
        <v>979</v>
      </c>
      <c r="C39" s="93" t="s">
        <v>980</v>
      </c>
      <c r="D39" s="93" t="s">
        <v>588</v>
      </c>
      <c r="E39" s="93" t="s">
        <v>940</v>
      </c>
      <c r="F39" s="132">
        <f>+SUM('1A1 Energy Industries'!F75:F79)</f>
        <v>185027.44057874999</v>
      </c>
      <c r="G39" s="132">
        <f>+SUM('1A1 Energy Industries'!G75:G79)</f>
        <v>180032.20339253187</v>
      </c>
      <c r="H39" s="132">
        <f>+SUM('1A1 Energy Industries'!H75:H79)</f>
        <v>186245.69828853451</v>
      </c>
      <c r="I39" s="132">
        <f>+SUM('1A1 Energy Industries'!I75:I79)</f>
        <v>202881.19562023197</v>
      </c>
      <c r="J39" s="132">
        <f>+SUM('1A1 Energy Industries'!J75:J79)</f>
        <v>210882.02128475788</v>
      </c>
      <c r="K39" s="132">
        <f>+SUM('1A1 Energy Industries'!K75:K79)</f>
        <v>208906.69142896243</v>
      </c>
      <c r="L39" s="132">
        <f>+SUM('1A1 Energy Industries'!L75:L79)</f>
        <v>211278.7455625</v>
      </c>
      <c r="M39" s="132">
        <f>+SUM('1A1 Energy Industries'!M75:M79)</f>
        <v>232753.8459477</v>
      </c>
      <c r="N39" s="132">
        <f>+SUM('1A1 Energy Industries'!N75:N79)</f>
        <v>222398.90405062496</v>
      </c>
      <c r="O39" s="132">
        <f>+SUM('1A1 Energy Industries'!O75:O79)</f>
        <v>228828.16022194701</v>
      </c>
      <c r="P39" s="132">
        <f>+SUM('1A1 Energy Industries'!P75:P79)</f>
        <v>235656.48273297778</v>
      </c>
      <c r="Q39" s="132">
        <f>+SUM('1A1 Energy Industries'!Q75:Q79)</f>
        <v>234071.15565894416</v>
      </c>
      <c r="R39" s="132">
        <f>+SUM('1A1 Energy Industries'!R75:R79)</f>
        <v>244681.73465243008</v>
      </c>
      <c r="S39" s="132">
        <f>+SUM('1A1 Energy Industries'!S75:S79)</f>
        <v>237664.99665308103</v>
      </c>
      <c r="T39" s="132">
        <f>+SUM('1A1 Energy Industries'!T75:T79)</f>
        <v>232195.66854353787</v>
      </c>
      <c r="U39" s="132">
        <f>+SUM('1A1 Energy Industries'!U75:U79)</f>
        <v>224009.24617290264</v>
      </c>
      <c r="V39" s="132">
        <f>+SUM('1A1 Energy Industries'!V75:V79)</f>
        <v>228557.98095000003</v>
      </c>
      <c r="W39" s="132">
        <f>+SUM('1A1 Energy Industries'!W75:W79)</f>
        <v>224125.87818500001</v>
      </c>
    </row>
    <row r="40" spans="1:29" s="93" customFormat="1" x14ac:dyDescent="0.25">
      <c r="A40" s="93" t="s">
        <v>937</v>
      </c>
      <c r="B40" s="94" t="s">
        <v>981</v>
      </c>
      <c r="C40" s="93" t="s">
        <v>982</v>
      </c>
      <c r="D40" s="93" t="s">
        <v>588</v>
      </c>
      <c r="E40" s="93" t="s">
        <v>940</v>
      </c>
      <c r="F40" s="132">
        <f>+SUM('1A1 Energy Industries'!F81:F83)</f>
        <v>4042.5790572000005</v>
      </c>
      <c r="G40" s="132">
        <f>+SUM('1A1 Energy Industries'!G81:G83)</f>
        <v>3897.6137316000004</v>
      </c>
      <c r="H40" s="132">
        <f>+SUM('1A1 Energy Industries'!H81:H83)</f>
        <v>3384.5744394000003</v>
      </c>
      <c r="I40" s="132">
        <f>+SUM('1A1 Energy Industries'!I81:I83)</f>
        <v>3878.9162207999998</v>
      </c>
      <c r="J40" s="132">
        <f>+SUM('1A1 Energy Industries'!J81:J83)</f>
        <v>3562.9620881999999</v>
      </c>
      <c r="K40" s="132">
        <f>+SUM('1A1 Energy Industries'!K81:K83)</f>
        <v>3412.5198270000001</v>
      </c>
      <c r="L40" s="132">
        <f>+SUM('1A1 Energy Industries'!L81:L83)</f>
        <v>3669.0287268000002</v>
      </c>
      <c r="M40" s="132">
        <f>+SUM('1A1 Energy Industries'!M81:M83)</f>
        <v>3760.8129407999995</v>
      </c>
      <c r="N40" s="132">
        <f>+SUM('1A1 Energy Industries'!N81:N83)</f>
        <v>3867.8021556000003</v>
      </c>
      <c r="O40" s="132">
        <f>+SUM('1A1 Energy Industries'!O81:O83)</f>
        <v>3796.4489718000004</v>
      </c>
      <c r="P40" s="132">
        <f>+SUM('1A1 Energy Industries'!P81:P83)</f>
        <v>3545.5820628000001</v>
      </c>
      <c r="Q40" s="132">
        <f>+SUM('1A1 Energy Industries'!Q81:Q83)</f>
        <v>3336.2548320000001</v>
      </c>
      <c r="R40" s="132">
        <f>+SUM('1A1 Energy Industries'!R81:R83)</f>
        <v>3379.0117020000002</v>
      </c>
      <c r="S40" s="132">
        <f>+SUM('1A1 Energy Industries'!S81:S83)</f>
        <v>3447.5040570000001</v>
      </c>
      <c r="T40" s="132">
        <f>+SUM('1A1 Energy Industries'!T81:T83)</f>
        <v>3417.6490725000003</v>
      </c>
      <c r="U40" s="132">
        <f>+SUM('1A1 Energy Industries'!U81:U83)</f>
        <v>3387.7940880000001</v>
      </c>
      <c r="V40" s="132">
        <f>+SUM('1A1 Energy Industries'!V81:V83)</f>
        <v>3357.9228599999997</v>
      </c>
      <c r="W40" s="132">
        <f>+SUM('1A1 Energy Industries'!W81:W83)</f>
        <v>3328.0271399999997</v>
      </c>
    </row>
    <row r="41" spans="1:29" s="93" customFormat="1" x14ac:dyDescent="0.25">
      <c r="A41" s="93" t="s">
        <v>937</v>
      </c>
      <c r="B41" s="94" t="s">
        <v>983</v>
      </c>
      <c r="C41" s="93" t="s">
        <v>984</v>
      </c>
      <c r="D41" s="93" t="s">
        <v>588</v>
      </c>
      <c r="E41" s="93" t="s">
        <v>940</v>
      </c>
      <c r="F41" s="132">
        <f>+SUM('1A1 Energy Industries'!F85:F86)</f>
        <v>30454.731181352203</v>
      </c>
      <c r="G41" s="132">
        <f>+SUM('1A1 Energy Industries'!G85:G86)</f>
        <v>30915.582734658299</v>
      </c>
      <c r="H41" s="132">
        <f>+SUM('1A1 Energy Industries'!H85:H86)</f>
        <v>30479.816588849506</v>
      </c>
      <c r="I41" s="132">
        <f>+SUM('1A1 Energy Industries'!I85:I86)</f>
        <v>30970.228621300943</v>
      </c>
      <c r="J41" s="132">
        <f>+SUM('1A1 Energy Industries'!J85:J86)</f>
        <v>31041.600167149532</v>
      </c>
      <c r="K41" s="132">
        <f>+SUM('1A1 Energy Industries'!K85:K86)</f>
        <v>29290.387873230829</v>
      </c>
      <c r="L41" s="132">
        <f>+SUM('1A1 Energy Industries'!L85:L86)</f>
        <v>28698.931708681062</v>
      </c>
      <c r="M41" s="132">
        <f>+SUM('1A1 Energy Industries'!M85:M86)</f>
        <v>30194.437365506579</v>
      </c>
      <c r="N41" s="132">
        <f>+SUM('1A1 Energy Industries'!N85:N86)</f>
        <v>29699.151394498665</v>
      </c>
      <c r="O41" s="132">
        <f>+SUM('1A1 Energy Industries'!O85:O86)</f>
        <v>29766.867293425497</v>
      </c>
      <c r="P41" s="132">
        <f>+SUM('1A1 Energy Industries'!P85:P86)</f>
        <v>29415.164504170079</v>
      </c>
      <c r="Q41" s="132">
        <f>+SUM('1A1 Energy Industries'!Q85:Q86)</f>
        <v>29178.892894316097</v>
      </c>
      <c r="R41" s="132">
        <f>+SUM('1A1 Energy Industries'!R85:R86)</f>
        <v>29903.314719931259</v>
      </c>
      <c r="S41" s="132">
        <f>+SUM('1A1 Energy Industries'!S85:S86)</f>
        <v>30555.444290151594</v>
      </c>
      <c r="T41" s="132">
        <f>+SUM('1A1 Energy Industries'!T85:T86)</f>
        <v>30585.408012384079</v>
      </c>
      <c r="U41" s="132">
        <f>+SUM('1A1 Energy Industries'!U85:U86)</f>
        <v>31299.191216136933</v>
      </c>
      <c r="V41" s="132">
        <f>+SUM('1A1 Energy Industries'!V85:V86)</f>
        <v>30205.842900267107</v>
      </c>
      <c r="W41" s="132">
        <f>+SUM('1A1 Energy Industries'!W85:W86)</f>
        <v>29270.58</v>
      </c>
    </row>
    <row r="42" spans="1:29" s="4" customFormat="1" x14ac:dyDescent="0.25">
      <c r="A42" s="4" t="s">
        <v>937</v>
      </c>
      <c r="B42" s="4" t="s">
        <v>943</v>
      </c>
      <c r="C42" s="4" t="s">
        <v>944</v>
      </c>
      <c r="D42" s="4" t="s">
        <v>588</v>
      </c>
      <c r="E42" s="4" t="s">
        <v>940</v>
      </c>
      <c r="F42" s="92">
        <f>+'1A2 Manufacturing Construction'!F61</f>
        <v>32505.424188270001</v>
      </c>
      <c r="G42" s="92">
        <f>+'1A2 Manufacturing Construction'!G61</f>
        <v>32036.327715879997</v>
      </c>
      <c r="H42" s="92">
        <f>+'1A2 Manufacturing Construction'!H61</f>
        <v>33239.889434409997</v>
      </c>
      <c r="I42" s="92">
        <f>+'1A2 Manufacturing Construction'!I61</f>
        <v>35738.401213949997</v>
      </c>
      <c r="J42" s="92">
        <f>+'1A2 Manufacturing Construction'!J61</f>
        <v>37708.165127845343</v>
      </c>
      <c r="K42" s="92">
        <f>+'1A2 Manufacturing Construction'!K61</f>
        <v>36983.250960970006</v>
      </c>
      <c r="L42" s="92">
        <f>+'1A2 Manufacturing Construction'!L61</f>
        <v>37902.850186589989</v>
      </c>
      <c r="M42" s="92">
        <f>+'1A2 Manufacturing Construction'!M61</f>
        <v>39287.790950300005</v>
      </c>
      <c r="N42" s="92">
        <f>+'1A2 Manufacturing Construction'!N61</f>
        <v>42089.51306587772</v>
      </c>
      <c r="O42" s="92">
        <f>+'1A2 Manufacturing Construction'!O61</f>
        <v>39951.885072950361</v>
      </c>
      <c r="P42" s="92">
        <f>+'1A2 Manufacturing Construction'!P61</f>
        <v>40936.983508587917</v>
      </c>
      <c r="Q42" s="92">
        <f>+'1A2 Manufacturing Construction'!Q61</f>
        <v>28289.698180192001</v>
      </c>
      <c r="R42" s="92">
        <f>+'1A2 Manufacturing Construction'!R61</f>
        <v>29084.264397346004</v>
      </c>
      <c r="S42" s="92">
        <f>+'1A2 Manufacturing Construction'!S61</f>
        <v>38254.640028540001</v>
      </c>
      <c r="T42" s="92">
        <f>+'1A2 Manufacturing Construction'!T61</f>
        <v>36843.900086149995</v>
      </c>
      <c r="U42" s="92">
        <f>+'1A2 Manufacturing Construction'!U61</f>
        <v>36704.141393760001</v>
      </c>
      <c r="V42" s="92">
        <f>+'1A2 Manufacturing Construction'!V61</f>
        <v>37141.539000000004</v>
      </c>
      <c r="W42" s="92">
        <f>+'1A2 Manufacturing Construction'!W61</f>
        <v>37264.399400000002</v>
      </c>
    </row>
    <row r="43" spans="1:29" s="93" customFormat="1" x14ac:dyDescent="0.25">
      <c r="A43" s="93" t="s">
        <v>937</v>
      </c>
      <c r="B43" s="94" t="s">
        <v>985</v>
      </c>
      <c r="C43" s="93" t="s">
        <v>986</v>
      </c>
      <c r="D43" s="93" t="s">
        <v>588</v>
      </c>
      <c r="E43" s="93" t="s">
        <v>940</v>
      </c>
      <c r="F43" s="95"/>
      <c r="G43" s="95"/>
      <c r="H43" s="95"/>
      <c r="I43" s="95"/>
      <c r="J43" s="95"/>
      <c r="K43" s="95"/>
      <c r="L43" s="95"/>
      <c r="M43" s="95"/>
      <c r="N43" s="95"/>
      <c r="O43" s="95"/>
      <c r="P43" s="95"/>
      <c r="Q43" s="95"/>
      <c r="R43" s="95"/>
      <c r="S43" s="95"/>
      <c r="T43" s="95"/>
      <c r="U43" s="95"/>
      <c r="V43" s="95"/>
      <c r="W43" s="95"/>
    </row>
    <row r="44" spans="1:29" s="93" customFormat="1" x14ac:dyDescent="0.25">
      <c r="A44" s="93" t="s">
        <v>937</v>
      </c>
      <c r="B44" s="94" t="s">
        <v>987</v>
      </c>
      <c r="C44" s="93" t="s">
        <v>988</v>
      </c>
      <c r="D44" s="93" t="s">
        <v>588</v>
      </c>
      <c r="E44" s="93" t="s">
        <v>940</v>
      </c>
      <c r="F44" s="95"/>
      <c r="G44" s="95"/>
      <c r="H44" s="95"/>
      <c r="I44" s="95"/>
      <c r="J44" s="95"/>
      <c r="K44" s="95"/>
      <c r="L44" s="95"/>
      <c r="M44" s="95"/>
      <c r="N44" s="95"/>
      <c r="O44" s="95"/>
      <c r="P44" s="95"/>
      <c r="Q44" s="95"/>
      <c r="R44" s="95"/>
      <c r="S44" s="95"/>
      <c r="T44" s="95"/>
      <c r="U44" s="95"/>
      <c r="V44" s="95"/>
      <c r="W44" s="95"/>
    </row>
    <row r="45" spans="1:29" s="93" customFormat="1" x14ac:dyDescent="0.25">
      <c r="A45" s="93" t="s">
        <v>937</v>
      </c>
      <c r="B45" s="94" t="s">
        <v>989</v>
      </c>
      <c r="C45" s="93" t="s">
        <v>990</v>
      </c>
      <c r="D45" s="93" t="s">
        <v>588</v>
      </c>
      <c r="E45" s="93" t="s">
        <v>940</v>
      </c>
      <c r="F45" s="95"/>
      <c r="G45" s="95"/>
      <c r="H45" s="95"/>
      <c r="I45" s="95"/>
      <c r="J45" s="95"/>
      <c r="K45" s="95"/>
      <c r="L45" s="95"/>
      <c r="M45" s="95"/>
      <c r="N45" s="95"/>
      <c r="O45" s="95"/>
      <c r="P45" s="95"/>
      <c r="Q45" s="95"/>
      <c r="R45" s="95"/>
      <c r="S45" s="95"/>
      <c r="T45" s="95"/>
      <c r="U45" s="95"/>
      <c r="V45" s="95"/>
      <c r="W45" s="95"/>
    </row>
    <row r="46" spans="1:29" s="93" customFormat="1" x14ac:dyDescent="0.25">
      <c r="A46" s="93" t="s">
        <v>937</v>
      </c>
      <c r="B46" s="94" t="s">
        <v>991</v>
      </c>
      <c r="C46" s="93" t="s">
        <v>992</v>
      </c>
      <c r="D46" s="93" t="s">
        <v>588</v>
      </c>
      <c r="E46" s="93" t="s">
        <v>940</v>
      </c>
      <c r="F46" s="95"/>
      <c r="G46" s="95"/>
      <c r="H46" s="95"/>
      <c r="I46" s="95"/>
      <c r="J46" s="95"/>
      <c r="K46" s="95"/>
      <c r="L46" s="95"/>
      <c r="M46" s="95"/>
      <c r="N46" s="95"/>
      <c r="O46" s="95"/>
      <c r="P46" s="95"/>
      <c r="Q46" s="95"/>
      <c r="R46" s="95"/>
      <c r="S46" s="95"/>
      <c r="T46" s="95"/>
      <c r="U46" s="95"/>
      <c r="V46" s="95"/>
      <c r="W46" s="95"/>
    </row>
    <row r="47" spans="1:29" s="93" customFormat="1" x14ac:dyDescent="0.25">
      <c r="A47" s="93" t="s">
        <v>937</v>
      </c>
      <c r="B47" s="94" t="s">
        <v>993</v>
      </c>
      <c r="C47" s="93" t="s">
        <v>994</v>
      </c>
      <c r="D47" s="93" t="s">
        <v>588</v>
      </c>
      <c r="E47" s="93" t="s">
        <v>940</v>
      </c>
      <c r="F47" s="95"/>
      <c r="G47" s="95"/>
      <c r="H47" s="95"/>
      <c r="I47" s="95"/>
      <c r="J47" s="95"/>
      <c r="K47" s="95"/>
      <c r="L47" s="95"/>
      <c r="M47" s="95"/>
      <c r="N47" s="95"/>
      <c r="O47" s="95"/>
      <c r="P47" s="95"/>
      <c r="Q47" s="95"/>
      <c r="R47" s="95"/>
      <c r="S47" s="95"/>
      <c r="T47" s="95"/>
      <c r="U47" s="95"/>
      <c r="V47" s="95"/>
      <c r="W47" s="95"/>
    </row>
    <row r="48" spans="1:29" s="93" customFormat="1" x14ac:dyDescent="0.25">
      <c r="A48" s="93" t="s">
        <v>937</v>
      </c>
      <c r="B48" s="94" t="s">
        <v>995</v>
      </c>
      <c r="C48" s="93" t="s">
        <v>996</v>
      </c>
      <c r="D48" s="93" t="s">
        <v>588</v>
      </c>
      <c r="E48" s="93" t="s">
        <v>940</v>
      </c>
      <c r="F48" s="95"/>
      <c r="G48" s="95"/>
      <c r="H48" s="95"/>
      <c r="I48" s="95"/>
      <c r="J48" s="95"/>
      <c r="K48" s="95"/>
      <c r="L48" s="95"/>
      <c r="M48" s="95"/>
      <c r="N48" s="95"/>
      <c r="O48" s="95"/>
      <c r="P48" s="95"/>
      <c r="Q48" s="95"/>
      <c r="R48" s="95"/>
      <c r="S48" s="95"/>
      <c r="T48" s="95"/>
      <c r="U48" s="95"/>
      <c r="V48" s="95"/>
      <c r="W48" s="95"/>
    </row>
    <row r="49" spans="1:23" s="93" customFormat="1" x14ac:dyDescent="0.25">
      <c r="A49" s="93" t="s">
        <v>937</v>
      </c>
      <c r="B49" s="94" t="s">
        <v>997</v>
      </c>
      <c r="C49" s="93" t="s">
        <v>998</v>
      </c>
      <c r="D49" s="93" t="s">
        <v>588</v>
      </c>
      <c r="E49" s="93" t="s">
        <v>940</v>
      </c>
      <c r="F49" s="95"/>
      <c r="G49" s="95"/>
      <c r="H49" s="95"/>
      <c r="I49" s="95"/>
      <c r="J49" s="95"/>
      <c r="K49" s="95"/>
      <c r="L49" s="95"/>
      <c r="M49" s="95"/>
      <c r="N49" s="95"/>
      <c r="O49" s="95"/>
      <c r="P49" s="95"/>
      <c r="Q49" s="95"/>
      <c r="R49" s="95"/>
      <c r="S49" s="95"/>
      <c r="T49" s="95"/>
      <c r="U49" s="95"/>
      <c r="V49" s="95"/>
      <c r="W49" s="95"/>
    </row>
    <row r="50" spans="1:23" s="93" customFormat="1" x14ac:dyDescent="0.25">
      <c r="A50" s="93" t="s">
        <v>937</v>
      </c>
      <c r="B50" s="94" t="s">
        <v>999</v>
      </c>
      <c r="C50" s="93" t="s">
        <v>1000</v>
      </c>
      <c r="D50" s="93" t="s">
        <v>588</v>
      </c>
      <c r="E50" s="93" t="s">
        <v>940</v>
      </c>
      <c r="F50" s="95"/>
      <c r="G50" s="95"/>
      <c r="H50" s="95"/>
      <c r="I50" s="95"/>
      <c r="J50" s="95"/>
      <c r="K50" s="95"/>
      <c r="L50" s="95"/>
      <c r="M50" s="95"/>
      <c r="N50" s="95"/>
      <c r="O50" s="95"/>
      <c r="P50" s="95"/>
      <c r="Q50" s="95"/>
      <c r="R50" s="95"/>
      <c r="S50" s="95"/>
      <c r="T50" s="95"/>
      <c r="U50" s="95"/>
      <c r="V50" s="95"/>
      <c r="W50" s="95"/>
    </row>
    <row r="51" spans="1:23" s="93" customFormat="1" x14ac:dyDescent="0.25">
      <c r="A51" s="93" t="s">
        <v>937</v>
      </c>
      <c r="B51" s="94" t="s">
        <v>1001</v>
      </c>
      <c r="C51" s="93" t="s">
        <v>1002</v>
      </c>
      <c r="D51" s="93" t="s">
        <v>588</v>
      </c>
      <c r="E51" s="93" t="s">
        <v>940</v>
      </c>
      <c r="F51" s="95"/>
      <c r="G51" s="95"/>
      <c r="H51" s="95"/>
      <c r="I51" s="95"/>
      <c r="J51" s="95"/>
      <c r="K51" s="95"/>
      <c r="L51" s="95"/>
      <c r="M51" s="95"/>
      <c r="N51" s="95"/>
      <c r="O51" s="95"/>
      <c r="P51" s="95"/>
      <c r="Q51" s="95"/>
      <c r="R51" s="95"/>
      <c r="S51" s="95"/>
      <c r="T51" s="95"/>
      <c r="U51" s="95"/>
      <c r="V51" s="95"/>
      <c r="W51" s="95"/>
    </row>
    <row r="52" spans="1:23" s="93" customFormat="1" x14ac:dyDescent="0.25">
      <c r="A52" s="93" t="s">
        <v>937</v>
      </c>
      <c r="B52" s="94" t="s">
        <v>1003</v>
      </c>
      <c r="C52" s="93" t="s">
        <v>1004</v>
      </c>
      <c r="D52" s="93" t="s">
        <v>588</v>
      </c>
      <c r="E52" s="93" t="s">
        <v>940</v>
      </c>
      <c r="F52" s="95"/>
      <c r="G52" s="95"/>
      <c r="H52" s="95"/>
      <c r="I52" s="95"/>
      <c r="J52" s="95"/>
      <c r="K52" s="95"/>
      <c r="L52" s="95"/>
      <c r="M52" s="95"/>
      <c r="N52" s="95"/>
      <c r="O52" s="95"/>
      <c r="P52" s="95"/>
      <c r="Q52" s="95"/>
      <c r="R52" s="95"/>
      <c r="S52" s="95"/>
      <c r="T52" s="95"/>
      <c r="U52" s="95"/>
      <c r="V52" s="95"/>
      <c r="W52" s="95"/>
    </row>
    <row r="53" spans="1:23" s="93" customFormat="1" x14ac:dyDescent="0.25">
      <c r="A53" s="93" t="s">
        <v>937</v>
      </c>
      <c r="B53" s="94" t="s">
        <v>1005</v>
      </c>
      <c r="C53" s="93" t="s">
        <v>1006</v>
      </c>
      <c r="D53" s="93" t="s">
        <v>588</v>
      </c>
      <c r="E53" s="93" t="s">
        <v>940</v>
      </c>
      <c r="F53" s="95"/>
      <c r="G53" s="95"/>
      <c r="H53" s="95"/>
      <c r="I53" s="95"/>
      <c r="J53" s="95"/>
      <c r="K53" s="95"/>
      <c r="L53" s="95"/>
      <c r="M53" s="95"/>
      <c r="N53" s="95"/>
      <c r="O53" s="95"/>
      <c r="P53" s="95"/>
      <c r="Q53" s="95"/>
      <c r="R53" s="95"/>
      <c r="S53" s="95"/>
      <c r="T53" s="95"/>
      <c r="U53" s="95"/>
      <c r="V53" s="95"/>
      <c r="W53" s="95"/>
    </row>
    <row r="54" spans="1:23" s="93" customFormat="1" x14ac:dyDescent="0.25">
      <c r="A54" s="93" t="s">
        <v>937</v>
      </c>
      <c r="B54" s="94" t="s">
        <v>1007</v>
      </c>
      <c r="C54" s="93" t="s">
        <v>1008</v>
      </c>
      <c r="D54" s="93" t="s">
        <v>588</v>
      </c>
      <c r="E54" s="93" t="s">
        <v>940</v>
      </c>
      <c r="F54" s="95"/>
      <c r="G54" s="95"/>
      <c r="H54" s="95"/>
      <c r="I54" s="95"/>
      <c r="J54" s="95"/>
      <c r="K54" s="95"/>
      <c r="L54" s="95"/>
      <c r="M54" s="95"/>
      <c r="N54" s="95"/>
      <c r="O54" s="95"/>
      <c r="P54" s="95"/>
      <c r="Q54" s="95"/>
      <c r="R54" s="95"/>
      <c r="S54" s="95"/>
      <c r="T54" s="95"/>
      <c r="U54" s="95"/>
      <c r="V54" s="95"/>
      <c r="W54" s="95"/>
    </row>
    <row r="55" spans="1:23" s="93" customFormat="1" x14ac:dyDescent="0.25">
      <c r="A55" s="93" t="s">
        <v>937</v>
      </c>
      <c r="B55" s="94" t="s">
        <v>1009</v>
      </c>
      <c r="C55" s="93" t="s">
        <v>1010</v>
      </c>
      <c r="D55" s="93" t="s">
        <v>588</v>
      </c>
      <c r="E55" s="93" t="s">
        <v>940</v>
      </c>
      <c r="F55" s="95"/>
      <c r="G55" s="95"/>
      <c r="H55" s="95"/>
      <c r="I55" s="95"/>
      <c r="J55" s="95"/>
      <c r="K55" s="95"/>
      <c r="L55" s="95"/>
      <c r="M55" s="95"/>
      <c r="N55" s="95"/>
      <c r="O55" s="95"/>
      <c r="P55" s="95"/>
      <c r="Q55" s="95"/>
      <c r="R55" s="95"/>
      <c r="S55" s="95"/>
      <c r="T55" s="95"/>
      <c r="U55" s="95"/>
      <c r="V55" s="95"/>
      <c r="W55" s="95"/>
    </row>
    <row r="56" spans="1:23" s="4" customFormat="1" x14ac:dyDescent="0.25">
      <c r="A56" s="4" t="s">
        <v>937</v>
      </c>
      <c r="B56" s="4" t="s">
        <v>945</v>
      </c>
      <c r="C56" s="4" t="s">
        <v>767</v>
      </c>
      <c r="D56" s="4" t="s">
        <v>588</v>
      </c>
      <c r="E56" s="4" t="s">
        <v>940</v>
      </c>
      <c r="F56" s="92">
        <f t="shared" ref="F56:W56" si="25">SUM(F57:F61)</f>
        <v>38161.511909009518</v>
      </c>
      <c r="G56" s="92">
        <f t="shared" si="25"/>
        <v>38869.214730175794</v>
      </c>
      <c r="H56" s="92">
        <f t="shared" si="25"/>
        <v>41129.21004073909</v>
      </c>
      <c r="I56" s="92">
        <f t="shared" si="25"/>
        <v>43101.060200590538</v>
      </c>
      <c r="J56" s="92">
        <f t="shared" si="25"/>
        <v>46496.718199798343</v>
      </c>
      <c r="K56" s="92">
        <f t="shared" si="25"/>
        <v>50548.335734072702</v>
      </c>
      <c r="L56" s="92">
        <f t="shared" si="25"/>
        <v>54573.33331432446</v>
      </c>
      <c r="M56" s="92">
        <f t="shared" si="25"/>
        <v>59140.908002710115</v>
      </c>
      <c r="N56" s="92">
        <f t="shared" si="25"/>
        <v>62316.422756516913</v>
      </c>
      <c r="O56" s="92">
        <f t="shared" si="25"/>
        <v>60266.586478700723</v>
      </c>
      <c r="P56" s="92">
        <f t="shared" si="25"/>
        <v>63163.946213196075</v>
      </c>
      <c r="Q56" s="92">
        <f t="shared" si="25"/>
        <v>66113.946054211512</v>
      </c>
      <c r="R56" s="92">
        <f t="shared" si="25"/>
        <v>68090.380356576235</v>
      </c>
      <c r="S56" s="92">
        <f t="shared" si="25"/>
        <v>71015.793900002041</v>
      </c>
      <c r="T56" s="92">
        <f t="shared" si="25"/>
        <v>73133.766314216075</v>
      </c>
      <c r="U56" s="92">
        <f>SUM(U57:U61)</f>
        <v>74447.181559318517</v>
      </c>
      <c r="V56" s="92">
        <f>SUM(V57:V61)</f>
        <v>74867.079608689644</v>
      </c>
      <c r="W56" s="92">
        <f t="shared" si="25"/>
        <v>76476.105620778369</v>
      </c>
    </row>
    <row r="57" spans="1:23" s="93" customFormat="1" x14ac:dyDescent="0.25">
      <c r="A57" s="93" t="s">
        <v>937</v>
      </c>
      <c r="B57" s="94" t="s">
        <v>1011</v>
      </c>
      <c r="C57" s="93" t="s">
        <v>1012</v>
      </c>
      <c r="D57" s="93" t="s">
        <v>588</v>
      </c>
      <c r="E57" s="93" t="s">
        <v>940</v>
      </c>
      <c r="F57" s="132">
        <f>+SUM('1A3 Transport'!F94:F95)</f>
        <v>2040.0457000000001</v>
      </c>
      <c r="G57" s="132">
        <f>+SUM('1A3 Transport'!G94:G95)</f>
        <v>2071.7076499999998</v>
      </c>
      <c r="H57" s="132">
        <f>+SUM('1A3 Transport'!H94:H95)</f>
        <v>2195.995555</v>
      </c>
      <c r="I57" s="132">
        <f>+SUM('1A3 Transport'!I94:I95)</f>
        <v>2617.0148900000004</v>
      </c>
      <c r="J57" s="132">
        <f>+SUM('1A3 Transport'!J94:J95)</f>
        <v>2827.613515</v>
      </c>
      <c r="K57" s="132">
        <f>+SUM('1A3 Transport'!K94:K95)</f>
        <v>3135.6559299999999</v>
      </c>
      <c r="L57" s="132">
        <f>+SUM('1A3 Transport'!L94:L95)</f>
        <v>3107.1029900000003</v>
      </c>
      <c r="M57" s="132">
        <f>+SUM('1A3 Transport'!M94:M95)</f>
        <v>3362.5124930000002</v>
      </c>
      <c r="N57" s="132">
        <f>+SUM('1A3 Transport'!N94:N95)</f>
        <v>3413.1314500000003</v>
      </c>
      <c r="O57" s="132">
        <f>+SUM('1A3 Transport'!O94:O95)</f>
        <v>3450.7459349999995</v>
      </c>
      <c r="P57" s="132">
        <f>+SUM('1A3 Transport'!P94:P95)</f>
        <v>3649.5590384270463</v>
      </c>
      <c r="Q57" s="132">
        <f>+SUM('1A3 Transport'!Q94:Q95)</f>
        <v>3541.8285662662797</v>
      </c>
      <c r="R57" s="132">
        <f>+SUM('1A3 Transport'!R94:R95)</f>
        <v>3467.0408736040613</v>
      </c>
      <c r="S57" s="132">
        <f>+SUM('1A3 Transport'!S94:S95)</f>
        <v>3976.4395119999999</v>
      </c>
      <c r="T57" s="132">
        <f>+SUM('1A3 Transport'!T94:T95)</f>
        <v>4117.2442199999996</v>
      </c>
      <c r="U57" s="132">
        <f>+SUM('1A3 Transport'!U94:U95)</f>
        <v>4258.0489280000002</v>
      </c>
      <c r="V57" s="132">
        <f>+SUM('1A3 Transport'!V94:V95)</f>
        <v>4398.8784999999998</v>
      </c>
      <c r="W57" s="132">
        <f>+SUM('1A3 Transport'!W94:W95)</f>
        <v>4539.6605</v>
      </c>
    </row>
    <row r="58" spans="1:23" s="93" customFormat="1" x14ac:dyDescent="0.25">
      <c r="A58" s="93" t="s">
        <v>937</v>
      </c>
      <c r="B58" s="94" t="s">
        <v>1013</v>
      </c>
      <c r="C58" s="93" t="s">
        <v>1014</v>
      </c>
      <c r="D58" s="93" t="s">
        <v>588</v>
      </c>
      <c r="E58" s="93" t="s">
        <v>940</v>
      </c>
      <c r="F58" s="132">
        <f>+SUM('1A3 Transport'!F97:F102)</f>
        <v>34056.534409009517</v>
      </c>
      <c r="G58" s="132">
        <f>+SUM('1A3 Transport'!G97:G102)</f>
        <v>34913.8649801758</v>
      </c>
      <c r="H58" s="132">
        <f>+SUM('1A3 Transport'!H97:H102)</f>
        <v>37182.325385739088</v>
      </c>
      <c r="I58" s="132">
        <f>+SUM('1A3 Transport'!I97:I102)</f>
        <v>39030.066810590542</v>
      </c>
      <c r="J58" s="132">
        <f>+SUM('1A3 Transport'!J97:J102)</f>
        <v>42044.57798479835</v>
      </c>
      <c r="K58" s="132">
        <f>+SUM('1A3 Transport'!K97:K102)</f>
        <v>45798.722104072702</v>
      </c>
      <c r="L58" s="132">
        <f>+SUM('1A3 Transport'!L97:L102)</f>
        <v>50113.798824324462</v>
      </c>
      <c r="M58" s="132">
        <f>+SUM('1A3 Transport'!M97:M102)</f>
        <v>54198.905409710118</v>
      </c>
      <c r="N58" s="132">
        <f>+SUM('1A3 Transport'!N97:N102)</f>
        <v>56673.529506516912</v>
      </c>
      <c r="O58" s="132">
        <f>+SUM('1A3 Transport'!O97:O102)</f>
        <v>54786.547243700719</v>
      </c>
      <c r="P58" s="132">
        <f>+SUM('1A3 Transport'!P97:P102)</f>
        <v>57262.961074769024</v>
      </c>
      <c r="Q58" s="132">
        <f>+SUM('1A3 Transport'!Q97:Q102)</f>
        <v>60394.855987945237</v>
      </c>
      <c r="R58" s="132">
        <f>+SUM('1A3 Transport'!R97:R102)</f>
        <v>62554.425482972169</v>
      </c>
      <c r="S58" s="132">
        <f>+SUM('1A3 Transport'!S97:S102)</f>
        <v>65054.626826446409</v>
      </c>
      <c r="T58" s="132">
        <f>+SUM('1A3 Transport'!T97:T102)</f>
        <v>66922.462209060293</v>
      </c>
      <c r="U58" s="132">
        <f>+SUM('1A3 Transport'!U97:U102)</f>
        <v>68089.490229595263</v>
      </c>
      <c r="V58" s="132">
        <f>+SUM('1A3 Transport'!V97:V102)</f>
        <v>68435.514228689644</v>
      </c>
      <c r="W58" s="132">
        <f>+SUM('1A3 Transport'!W97:W102)</f>
        <v>69887.329500778374</v>
      </c>
    </row>
    <row r="59" spans="1:23" s="93" customFormat="1" x14ac:dyDescent="0.25">
      <c r="A59" s="93" t="s">
        <v>937</v>
      </c>
      <c r="B59" s="94" t="s">
        <v>1015</v>
      </c>
      <c r="C59" s="93" t="s">
        <v>1016</v>
      </c>
      <c r="D59" s="93" t="s">
        <v>588</v>
      </c>
      <c r="E59" s="93" t="s">
        <v>940</v>
      </c>
      <c r="F59" s="132">
        <f>+SUM('1A3 Transport'!F104:F105)</f>
        <v>551.45219999999995</v>
      </c>
      <c r="G59" s="132">
        <f>+SUM('1A3 Transport'!G104:G105)</f>
        <v>541.44870000000003</v>
      </c>
      <c r="H59" s="132">
        <f>+SUM('1A3 Transport'!H104:H105)</f>
        <v>527.8143</v>
      </c>
      <c r="I59" s="132">
        <f>+SUM('1A3 Transport'!I104:I105)</f>
        <v>500.10090000000002</v>
      </c>
      <c r="J59" s="132">
        <f>+SUM('1A3 Transport'!J104:J105)</f>
        <v>521.88630000000001</v>
      </c>
      <c r="K59" s="132">
        <f>+SUM('1A3 Transport'!K104:K105)</f>
        <v>519.36689999999999</v>
      </c>
      <c r="L59" s="132">
        <f>+SUM('1A3 Transport'!L104:L105)</f>
        <v>479.2047</v>
      </c>
      <c r="M59" s="132">
        <f>+SUM('1A3 Transport'!M104:M105)</f>
        <v>659.59109999999998</v>
      </c>
      <c r="N59" s="132">
        <f>+SUM('1A3 Transport'!N104:N105)</f>
        <v>721.31320000000005</v>
      </c>
      <c r="O59" s="132">
        <f>+SUM('1A3 Transport'!O104:O105)</f>
        <v>575.64390000000003</v>
      </c>
      <c r="P59" s="132">
        <f>+SUM('1A3 Transport'!P104:P105)</f>
        <v>736.70810000000006</v>
      </c>
      <c r="Q59" s="132">
        <f>+SUM('1A3 Transport'!Q104:Q105)</f>
        <v>549.30729999999994</v>
      </c>
      <c r="R59" s="132">
        <f>+SUM('1A3 Transport'!R104:R105)</f>
        <v>461.93520000000001</v>
      </c>
      <c r="S59" s="132">
        <f>+SUM('1A3 Transport'!S104:S105)</f>
        <v>494.51440155563211</v>
      </c>
      <c r="T59" s="132">
        <f>+SUM('1A3 Transport'!T104:T105)</f>
        <v>574.81398515579485</v>
      </c>
      <c r="U59" s="132">
        <f>+SUM('1A3 Transport'!U104:U105)</f>
        <v>551.3637617232398</v>
      </c>
      <c r="V59" s="132">
        <f>+SUM('1A3 Transport'!V104:V105)</f>
        <v>455.37549999999999</v>
      </c>
      <c r="W59" s="132">
        <f>+SUM('1A3 Transport'!W104:W105)</f>
        <v>442.7715</v>
      </c>
    </row>
    <row r="60" spans="1:23" s="93" customFormat="1" x14ac:dyDescent="0.25">
      <c r="A60" s="93" t="s">
        <v>937</v>
      </c>
      <c r="B60" s="94" t="s">
        <v>1017</v>
      </c>
      <c r="C60" s="93" t="s">
        <v>1018</v>
      </c>
      <c r="D60" s="93" t="s">
        <v>588</v>
      </c>
      <c r="E60" s="93" t="s">
        <v>940</v>
      </c>
      <c r="F60" s="132">
        <f>+'1A3 Transport'!F109</f>
        <v>1513.4795999999999</v>
      </c>
      <c r="G60" s="132">
        <f>+'1A3 Transport'!G109</f>
        <v>1342.1934000000001</v>
      </c>
      <c r="H60" s="132">
        <f>+'1A3 Transport'!H109</f>
        <v>1223.0748000000001</v>
      </c>
      <c r="I60" s="132">
        <f>+'1A3 Transport'!I109</f>
        <v>953.87760000000003</v>
      </c>
      <c r="J60" s="132">
        <f>+'1A3 Transport'!J109</f>
        <v>1102.6404</v>
      </c>
      <c r="K60" s="132">
        <f>+'1A3 Transport'!K109</f>
        <v>1094.5907999999999</v>
      </c>
      <c r="L60" s="132">
        <f>+'1A3 Transport'!L109</f>
        <v>873.22680000000003</v>
      </c>
      <c r="M60" s="132">
        <f>+'1A3 Transport'!M109</f>
        <v>919.899</v>
      </c>
      <c r="N60" s="132">
        <f>+'1A3 Transport'!N109</f>
        <v>1508.4485999999999</v>
      </c>
      <c r="O60" s="132">
        <f>+'1A3 Transport'!O109</f>
        <v>1453.6494</v>
      </c>
      <c r="P60" s="132">
        <f>+'1A3 Transport'!P109</f>
        <v>1514.7180000000001</v>
      </c>
      <c r="Q60" s="132">
        <f>+'1A3 Transport'!Q109</f>
        <v>1627.9541999999999</v>
      </c>
      <c r="R60" s="132">
        <f>+'1A3 Transport'!R109</f>
        <v>1606.9788000000001</v>
      </c>
      <c r="S60" s="132">
        <f>+'1A3 Transport'!S109</f>
        <v>1490.21316</v>
      </c>
      <c r="T60" s="132">
        <f>+'1A3 Transport'!T109</f>
        <v>1519.2458999999999</v>
      </c>
      <c r="U60" s="132">
        <f>+'1A3 Transport'!U109</f>
        <v>1548.27864</v>
      </c>
      <c r="V60" s="132">
        <f>+'1A3 Transport'!V109</f>
        <v>1577.3113800000001</v>
      </c>
      <c r="W60" s="132">
        <f>+'1A3 Transport'!W109</f>
        <v>1606.34412</v>
      </c>
    </row>
    <row r="61" spans="1:23" s="93" customFormat="1" x14ac:dyDescent="0.25">
      <c r="A61" s="93" t="s">
        <v>937</v>
      </c>
      <c r="B61" s="94" t="s">
        <v>1019</v>
      </c>
      <c r="C61" s="93" t="s">
        <v>1020</v>
      </c>
      <c r="D61" s="93" t="s">
        <v>588</v>
      </c>
      <c r="E61" s="93" t="s">
        <v>940</v>
      </c>
      <c r="F61" s="95"/>
      <c r="G61" s="95"/>
      <c r="H61" s="95"/>
      <c r="I61" s="95"/>
      <c r="J61" s="95"/>
      <c r="K61" s="95"/>
      <c r="L61" s="95"/>
      <c r="M61" s="95"/>
      <c r="N61" s="95"/>
      <c r="O61" s="95"/>
      <c r="P61" s="95"/>
      <c r="Q61" s="95"/>
      <c r="R61" s="95"/>
      <c r="S61" s="95"/>
      <c r="T61" s="95"/>
      <c r="U61" s="95"/>
      <c r="V61" s="95"/>
      <c r="W61" s="95"/>
    </row>
    <row r="62" spans="1:23" s="4" customFormat="1" x14ac:dyDescent="0.25">
      <c r="A62" s="4" t="s">
        <v>937</v>
      </c>
      <c r="B62" s="4" t="s">
        <v>946</v>
      </c>
      <c r="C62" s="4" t="s">
        <v>947</v>
      </c>
      <c r="D62" s="4" t="s">
        <v>588</v>
      </c>
      <c r="E62" s="4" t="s">
        <v>940</v>
      </c>
      <c r="F62" s="92">
        <f>SUM(F63:F65)</f>
        <v>18366.367075119</v>
      </c>
      <c r="G62" s="92">
        <f t="shared" ref="G62:T62" si="26">SUM(G63:G65)</f>
        <v>21825.269379166995</v>
      </c>
      <c r="H62" s="92">
        <f t="shared" si="26"/>
        <v>24918.023242129995</v>
      </c>
      <c r="I62" s="92">
        <f t="shared" si="26"/>
        <v>27194.235942915999</v>
      </c>
      <c r="J62" s="92">
        <f t="shared" si="26"/>
        <v>30244.466376058997</v>
      </c>
      <c r="K62" s="92">
        <f t="shared" si="26"/>
        <v>32109.203326237999</v>
      </c>
      <c r="L62" s="92">
        <f t="shared" si="26"/>
        <v>35075.219248931004</v>
      </c>
      <c r="M62" s="92">
        <f t="shared" si="26"/>
        <v>36194.578610754092</v>
      </c>
      <c r="N62" s="92">
        <f t="shared" si="26"/>
        <v>38190.818486434713</v>
      </c>
      <c r="O62" s="92">
        <f t="shared" si="26"/>
        <v>40956.300005854471</v>
      </c>
      <c r="P62" s="92">
        <f t="shared" si="26"/>
        <v>44683.801865698864</v>
      </c>
      <c r="Q62" s="92">
        <f t="shared" si="26"/>
        <v>39157.742900880199</v>
      </c>
      <c r="R62" s="92">
        <f t="shared" si="26"/>
        <v>40174.667293650804</v>
      </c>
      <c r="S62" s="92">
        <f t="shared" si="26"/>
        <v>46514.738868992608</v>
      </c>
      <c r="T62" s="92">
        <f t="shared" si="26"/>
        <v>47759.864784324374</v>
      </c>
      <c r="U62" s="92">
        <f>SUM(U63:U65)</f>
        <v>48253.825131036094</v>
      </c>
      <c r="V62" s="92">
        <f>SUM(V63:V65)</f>
        <v>51208.135300000002</v>
      </c>
      <c r="W62" s="92">
        <f>SUM(W63:W65)</f>
        <v>53234.857649999998</v>
      </c>
    </row>
    <row r="63" spans="1:23" s="93" customFormat="1" x14ac:dyDescent="0.25">
      <c r="A63" s="93" t="s">
        <v>937</v>
      </c>
      <c r="B63" s="94" t="s">
        <v>1021</v>
      </c>
      <c r="C63" s="93" t="s">
        <v>1022</v>
      </c>
      <c r="D63" s="93" t="s">
        <v>588</v>
      </c>
      <c r="E63" s="93" t="s">
        <v>940</v>
      </c>
      <c r="F63" s="132">
        <f>+SUM('1A4 Other Sectors'!F111:F116)</f>
        <v>9514.6151707000008</v>
      </c>
      <c r="G63" s="132">
        <f>+SUM('1A4 Other Sectors'!G111:G116)</f>
        <v>10997.232180599998</v>
      </c>
      <c r="H63" s="132">
        <f>+SUM('1A4 Other Sectors'!H111:H116)</f>
        <v>12154.558647499998</v>
      </c>
      <c r="I63" s="132">
        <f>+SUM('1A4 Other Sectors'!I111:I116)</f>
        <v>13126.7948039</v>
      </c>
      <c r="J63" s="132">
        <f>+SUM('1A4 Other Sectors'!J111:J116)</f>
        <v>14380.127877999998</v>
      </c>
      <c r="K63" s="132">
        <f>+SUM('1A4 Other Sectors'!K111:K116)</f>
        <v>15140.288535939999</v>
      </c>
      <c r="L63" s="132">
        <f>+SUM('1A4 Other Sectors'!L111:L116)</f>
        <v>16421.608024410001</v>
      </c>
      <c r="M63" s="132">
        <f>+SUM('1A4 Other Sectors'!M111:M116)</f>
        <v>15099.024483900248</v>
      </c>
      <c r="N63" s="132">
        <f>+SUM('1A4 Other Sectors'!N111:N116)</f>
        <v>15330.049480640018</v>
      </c>
      <c r="O63" s="132">
        <f>+SUM('1A4 Other Sectors'!O111:O116)</f>
        <v>15910.273124903917</v>
      </c>
      <c r="P63" s="132">
        <f>+SUM('1A4 Other Sectors'!P111:P116)</f>
        <v>17049.677542645295</v>
      </c>
      <c r="Q63" s="132">
        <f>+SUM('1A4 Other Sectors'!Q111:Q116)</f>
        <v>15524.802883859998</v>
      </c>
      <c r="R63" s="132">
        <f>+SUM('1A4 Other Sectors'!R111:R116)</f>
        <v>16137.806320200001</v>
      </c>
      <c r="S63" s="132">
        <f>+SUM('1A4 Other Sectors'!S111:S116)</f>
        <v>17881.627674912608</v>
      </c>
      <c r="T63" s="132">
        <f>+SUM('1A4 Other Sectors'!T111:T116)</f>
        <v>18103.858201844374</v>
      </c>
      <c r="U63" s="132">
        <f>+SUM('1A4 Other Sectors'!U111:U116)</f>
        <v>18326.650158116099</v>
      </c>
      <c r="V63" s="132">
        <f>+SUM('1A4 Other Sectors'!V111:V116)</f>
        <v>18549.112299999997</v>
      </c>
      <c r="W63" s="132">
        <f>+SUM('1A4 Other Sectors'!W111:W116)</f>
        <v>18771.876950000002</v>
      </c>
    </row>
    <row r="64" spans="1:23" s="93" customFormat="1" x14ac:dyDescent="0.25">
      <c r="A64" s="93" t="s">
        <v>937</v>
      </c>
      <c r="B64" s="94" t="s">
        <v>1023</v>
      </c>
      <c r="C64" s="93" t="s">
        <v>844</v>
      </c>
      <c r="D64" s="93" t="s">
        <v>588</v>
      </c>
      <c r="E64" s="93" t="s">
        <v>940</v>
      </c>
      <c r="F64" s="132">
        <f>+SUM('1A4 Other Sectors'!F118:F121)</f>
        <v>6473.0705516079997</v>
      </c>
      <c r="G64" s="132">
        <f>+SUM('1A4 Other Sectors'!G118:G121)</f>
        <v>8579.922974000001</v>
      </c>
      <c r="H64" s="132">
        <f>+SUM('1A4 Other Sectors'!H118:H121)</f>
        <v>10443.865516891998</v>
      </c>
      <c r="I64" s="132">
        <f>+SUM('1A4 Other Sectors'!I118:I121)</f>
        <v>11626.765279402</v>
      </c>
      <c r="J64" s="132">
        <f>+SUM('1A4 Other Sectors'!J118:J121)</f>
        <v>13291.738576016</v>
      </c>
      <c r="K64" s="132">
        <f>+SUM('1A4 Other Sectors'!K118:K121)</f>
        <v>14313.137546348</v>
      </c>
      <c r="L64" s="132">
        <f>+SUM('1A4 Other Sectors'!L118:L121)</f>
        <v>15853.547461556</v>
      </c>
      <c r="M64" s="132">
        <f>+SUM('1A4 Other Sectors'!M118:M121)</f>
        <v>18033.948315298847</v>
      </c>
      <c r="N64" s="132">
        <f>+SUM('1A4 Other Sectors'!N118:N121)</f>
        <v>19849.973555965698</v>
      </c>
      <c r="O64" s="132">
        <f>+SUM('1A4 Other Sectors'!O118:O121)</f>
        <v>21991.297143266551</v>
      </c>
      <c r="P64" s="132">
        <f>+SUM('1A4 Other Sectors'!P118:P121)</f>
        <v>24337.272374627537</v>
      </c>
      <c r="Q64" s="132">
        <f>+SUM('1A4 Other Sectors'!Q118:Q121)</f>
        <v>20214.714884971196</v>
      </c>
      <c r="R64" s="132">
        <f>+SUM('1A4 Other Sectors'!R118:R121)</f>
        <v>20616.494236210801</v>
      </c>
      <c r="S64" s="132">
        <f>+SUM('1A4 Other Sectors'!S118:S121)</f>
        <v>24848.723986159999</v>
      </c>
      <c r="T64" s="132">
        <f>+SUM('1A4 Other Sectors'!T118:T121)</f>
        <v>25750.44731698</v>
      </c>
      <c r="U64" s="132">
        <f>+SUM('1A4 Other Sectors'!U118:U121)</f>
        <v>25878.052150799998</v>
      </c>
      <c r="V64" s="132">
        <f>+SUM('1A4 Other Sectors'!V118:V121)</f>
        <v>28514.804750000003</v>
      </c>
      <c r="W64" s="132">
        <f>+SUM('1A4 Other Sectors'!W118:W121)</f>
        <v>30166.62485</v>
      </c>
    </row>
    <row r="65" spans="1:24" s="93" customFormat="1" x14ac:dyDescent="0.25">
      <c r="A65" s="93" t="s">
        <v>937</v>
      </c>
      <c r="B65" s="94" t="s">
        <v>1024</v>
      </c>
      <c r="C65" s="93" t="s">
        <v>1025</v>
      </c>
      <c r="D65" s="93" t="s">
        <v>588</v>
      </c>
      <c r="E65" s="93" t="s">
        <v>940</v>
      </c>
      <c r="F65" s="132">
        <f>+SUM('1A4 Other Sectors'!F126:F131)</f>
        <v>2378.6813528110001</v>
      </c>
      <c r="G65" s="132">
        <f>+SUM('1A4 Other Sectors'!G126:G131)</f>
        <v>2248.1142245669998</v>
      </c>
      <c r="H65" s="132">
        <f>+SUM('1A4 Other Sectors'!H126:H131)</f>
        <v>2319.5990777380002</v>
      </c>
      <c r="I65" s="132">
        <f>+SUM('1A4 Other Sectors'!I126:I131)</f>
        <v>2440.6758596139998</v>
      </c>
      <c r="J65" s="132">
        <f>+SUM('1A4 Other Sectors'!J126:J131)</f>
        <v>2572.5999220430003</v>
      </c>
      <c r="K65" s="132">
        <f>+SUM('1A4 Other Sectors'!K126:K131)</f>
        <v>2655.7772439500004</v>
      </c>
      <c r="L65" s="132">
        <f>+SUM('1A4 Other Sectors'!L126:L131)</f>
        <v>2800.063762965</v>
      </c>
      <c r="M65" s="132">
        <f>+SUM('1A4 Other Sectors'!M126:M131)</f>
        <v>3061.6058115550004</v>
      </c>
      <c r="N65" s="132">
        <f>+SUM('1A4 Other Sectors'!N126:N131)</f>
        <v>3010.7954498290001</v>
      </c>
      <c r="O65" s="132">
        <f>+SUM('1A4 Other Sectors'!O126:O131)</f>
        <v>3054.7297376839997</v>
      </c>
      <c r="P65" s="132">
        <f>+SUM('1A4 Other Sectors'!P126:P131)</f>
        <v>3296.8519484260314</v>
      </c>
      <c r="Q65" s="132">
        <f>+SUM('1A4 Other Sectors'!Q126:Q131)</f>
        <v>3418.2251320490004</v>
      </c>
      <c r="R65" s="132">
        <f>+SUM('1A4 Other Sectors'!R126:R131)</f>
        <v>3420.3667372400005</v>
      </c>
      <c r="S65" s="132">
        <f>+SUM('1A4 Other Sectors'!S126:S131)</f>
        <v>3784.3872079199996</v>
      </c>
      <c r="T65" s="132">
        <f>+SUM('1A4 Other Sectors'!T126:T131)</f>
        <v>3905.5592655</v>
      </c>
      <c r="U65" s="132">
        <f>+SUM('1A4 Other Sectors'!U126:U131)</f>
        <v>4049.1228221200004</v>
      </c>
      <c r="V65" s="132">
        <f>+SUM('1A4 Other Sectors'!V126:V131)</f>
        <v>4144.2182499999999</v>
      </c>
      <c r="W65" s="132">
        <f>+SUM('1A4 Other Sectors'!W126:W131)</f>
        <v>4296.3558499999999</v>
      </c>
    </row>
    <row r="66" spans="1:24" s="4" customFormat="1" x14ac:dyDescent="0.25">
      <c r="A66" s="4" t="s">
        <v>937</v>
      </c>
      <c r="B66" s="4" t="s">
        <v>948</v>
      </c>
      <c r="C66" s="4" t="s">
        <v>949</v>
      </c>
      <c r="D66" s="4" t="s">
        <v>588</v>
      </c>
      <c r="E66" s="4" t="s">
        <v>940</v>
      </c>
      <c r="F66" s="92">
        <f>SUM(F67:F68)</f>
        <v>985.56588899999997</v>
      </c>
      <c r="G66" s="92">
        <f t="shared" ref="G66:T66" si="27">SUM(G67:G68)</f>
        <v>980.25681599999996</v>
      </c>
      <c r="H66" s="92">
        <f t="shared" si="27"/>
        <v>979.78280400000006</v>
      </c>
      <c r="I66" s="92">
        <f t="shared" si="27"/>
        <v>1011.2574779999999</v>
      </c>
      <c r="J66" s="92">
        <f t="shared" si="27"/>
        <v>1041.3627839999999</v>
      </c>
      <c r="K66" s="92">
        <f t="shared" si="27"/>
        <v>1058.4687960000001</v>
      </c>
      <c r="L66" s="92">
        <f t="shared" si="27"/>
        <v>1069.2761310000001</v>
      </c>
      <c r="M66" s="92">
        <f t="shared" si="27"/>
        <v>1095.725862</v>
      </c>
      <c r="N66" s="92">
        <f t="shared" si="27"/>
        <v>1049.3676270000001</v>
      </c>
      <c r="O66" s="92">
        <f t="shared" si="27"/>
        <v>1072.499274</v>
      </c>
      <c r="P66" s="92">
        <f t="shared" si="27"/>
        <v>1134.8908581017108</v>
      </c>
      <c r="Q66" s="92">
        <f t="shared" si="27"/>
        <v>1134.1211112000001</v>
      </c>
      <c r="R66" s="92">
        <f t="shared" si="27"/>
        <v>1110.5153136000001</v>
      </c>
      <c r="S66" s="92">
        <f t="shared" si="27"/>
        <v>1147.045284</v>
      </c>
      <c r="T66" s="92">
        <f t="shared" si="27"/>
        <v>1160.1027899999999</v>
      </c>
      <c r="U66" s="92">
        <f>SUM(U67:U68)</f>
        <v>1173.160296</v>
      </c>
      <c r="V66" s="92">
        <f>SUM(V67:V68)</f>
        <v>1186.2081000000001</v>
      </c>
      <c r="W66" s="92">
        <f>SUM(W67:W68)</f>
        <v>1199.3058000000001</v>
      </c>
    </row>
    <row r="67" spans="1:24" s="93" customFormat="1" x14ac:dyDescent="0.25">
      <c r="A67" s="93" t="s">
        <v>937</v>
      </c>
      <c r="B67" s="94" t="s">
        <v>1026</v>
      </c>
      <c r="C67" s="93" t="s">
        <v>1027</v>
      </c>
      <c r="D67" s="93" t="s">
        <v>588</v>
      </c>
      <c r="E67" s="93" t="s">
        <v>940</v>
      </c>
      <c r="F67" s="132">
        <f>+SUM('1A5 Non-Specified'!F38:F40)</f>
        <v>985.56588899999997</v>
      </c>
      <c r="G67" s="132">
        <f>+SUM('1A5 Non-Specified'!G38:G40)</f>
        <v>980.25681599999996</v>
      </c>
      <c r="H67" s="132">
        <f>+SUM('1A5 Non-Specified'!H38:H40)</f>
        <v>979.78280400000006</v>
      </c>
      <c r="I67" s="132">
        <f>+SUM('1A5 Non-Specified'!I38:I40)</f>
        <v>1011.2574779999999</v>
      </c>
      <c r="J67" s="132">
        <f>+SUM('1A5 Non-Specified'!J38:J40)</f>
        <v>1041.3627839999999</v>
      </c>
      <c r="K67" s="132">
        <f>+SUM('1A5 Non-Specified'!K38:K40)</f>
        <v>1058.4687960000001</v>
      </c>
      <c r="L67" s="132">
        <f>+SUM('1A5 Non-Specified'!L38:L40)</f>
        <v>1069.2761310000001</v>
      </c>
      <c r="M67" s="132">
        <f>+SUM('1A5 Non-Specified'!M38:M40)</f>
        <v>1095.725862</v>
      </c>
      <c r="N67" s="132">
        <f>+SUM('1A5 Non-Specified'!N38:N40)</f>
        <v>1049.3676270000001</v>
      </c>
      <c r="O67" s="132">
        <f>+SUM('1A5 Non-Specified'!O38:O40)</f>
        <v>1072.499274</v>
      </c>
      <c r="P67" s="132">
        <f>+SUM('1A5 Non-Specified'!P38:P40)</f>
        <v>1134.8908581017108</v>
      </c>
      <c r="Q67" s="132">
        <f>+SUM('1A5 Non-Specified'!Q38:Q40)</f>
        <v>1134.1211112000001</v>
      </c>
      <c r="R67" s="132">
        <f>+SUM('1A5 Non-Specified'!R38:R40)</f>
        <v>1110.5153136000001</v>
      </c>
      <c r="S67" s="132">
        <f>+SUM('1A5 Non-Specified'!S38:S40)</f>
        <v>1147.045284</v>
      </c>
      <c r="T67" s="132">
        <f>+SUM('1A5 Non-Specified'!T38:T40)</f>
        <v>1160.1027899999999</v>
      </c>
      <c r="U67" s="132">
        <f>+SUM('1A5 Non-Specified'!U38:U40)</f>
        <v>1173.160296</v>
      </c>
      <c r="V67" s="132">
        <f>+SUM('1A5 Non-Specified'!V38:V40)</f>
        <v>1186.2081000000001</v>
      </c>
      <c r="W67" s="132">
        <f>+SUM('1A5 Non-Specified'!W38:W40)</f>
        <v>1199.3058000000001</v>
      </c>
    </row>
    <row r="68" spans="1:24" s="93" customFormat="1" x14ac:dyDescent="0.25">
      <c r="A68" s="93" t="s">
        <v>937</v>
      </c>
      <c r="B68" s="94" t="s">
        <v>1028</v>
      </c>
      <c r="C68" s="93" t="s">
        <v>1029</v>
      </c>
      <c r="D68" s="93" t="s">
        <v>588</v>
      </c>
      <c r="E68" s="93" t="s">
        <v>940</v>
      </c>
      <c r="F68" s="95"/>
      <c r="G68" s="95"/>
      <c r="H68" s="95"/>
      <c r="I68" s="95"/>
      <c r="J68" s="95"/>
      <c r="K68" s="95"/>
      <c r="L68" s="95"/>
      <c r="M68" s="95"/>
      <c r="N68" s="95"/>
      <c r="O68" s="95"/>
      <c r="P68" s="95"/>
      <c r="Q68" s="95"/>
      <c r="R68" s="95"/>
      <c r="S68" s="95"/>
      <c r="T68" s="95"/>
      <c r="U68" s="95"/>
      <c r="V68" s="95"/>
      <c r="W68" s="95"/>
    </row>
    <row r="69" spans="1:24" x14ac:dyDescent="0.25">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row>
    <row r="70" spans="1:24" s="131" customFormat="1" x14ac:dyDescent="0.25">
      <c r="A70" s="130" t="s">
        <v>937</v>
      </c>
      <c r="B70" s="130" t="s">
        <v>859</v>
      </c>
      <c r="C70" s="130" t="s">
        <v>1031</v>
      </c>
      <c r="E70" s="130" t="s">
        <v>940</v>
      </c>
      <c r="F70" s="92">
        <f t="shared" ref="F70:W70" si="28">+F71+F75+F89+F95+F99</f>
        <v>492.42765740923733</v>
      </c>
      <c r="G70" s="92">
        <f t="shared" si="28"/>
        <v>503.68584984519015</v>
      </c>
      <c r="H70" s="92">
        <f t="shared" si="28"/>
        <v>521.00763161926523</v>
      </c>
      <c r="I70" s="92">
        <f t="shared" si="28"/>
        <v>538.81230047341637</v>
      </c>
      <c r="J70" s="92">
        <f t="shared" si="28"/>
        <v>559.92340900518366</v>
      </c>
      <c r="K70" s="92">
        <f t="shared" si="28"/>
        <v>581.15940406549612</v>
      </c>
      <c r="L70" s="92">
        <f t="shared" si="28"/>
        <v>486.31893559884821</v>
      </c>
      <c r="M70" s="92">
        <f t="shared" si="28"/>
        <v>513.56706401083125</v>
      </c>
      <c r="N70" s="92">
        <f t="shared" si="28"/>
        <v>523.936465502072</v>
      </c>
      <c r="O70" s="92">
        <f t="shared" si="28"/>
        <v>511.97766236786327</v>
      </c>
      <c r="P70" s="92">
        <f t="shared" si="28"/>
        <v>525.80110330383047</v>
      </c>
      <c r="Q70" s="92">
        <f t="shared" si="28"/>
        <v>536.68733938851278</v>
      </c>
      <c r="R70" s="92">
        <f t="shared" si="28"/>
        <v>547.63263977939891</v>
      </c>
      <c r="S70" s="92">
        <f t="shared" si="28"/>
        <v>546.06070133244828</v>
      </c>
      <c r="T70" s="92">
        <f t="shared" si="28"/>
        <v>551.66435820041147</v>
      </c>
      <c r="U70" s="92">
        <f>+U71+U75+U89+U95+U99</f>
        <v>554.01835011092169</v>
      </c>
      <c r="V70" s="92">
        <f>+V71+V75+V89+V95+V99</f>
        <v>554.12899178291548</v>
      </c>
      <c r="W70" s="92">
        <f t="shared" si="28"/>
        <v>557.36699359980764</v>
      </c>
      <c r="X70" s="4"/>
    </row>
    <row r="71" spans="1:24" s="4" customFormat="1" x14ac:dyDescent="0.25">
      <c r="A71" s="4" t="s">
        <v>937</v>
      </c>
      <c r="B71" s="4" t="s">
        <v>941</v>
      </c>
      <c r="C71" s="4" t="s">
        <v>942</v>
      </c>
      <c r="D71" s="4" t="s">
        <v>590</v>
      </c>
      <c r="E71" s="4" t="s">
        <v>940</v>
      </c>
      <c r="F71" s="92">
        <f t="shared" ref="F71:W71" si="29">SUM(F72:F74)</f>
        <v>53.077168888469501</v>
      </c>
      <c r="G71" s="92">
        <f t="shared" si="29"/>
        <v>52.117291432808415</v>
      </c>
      <c r="H71" s="92">
        <f t="shared" si="29"/>
        <v>52.938869816894879</v>
      </c>
      <c r="I71" s="92">
        <f t="shared" si="29"/>
        <v>57.553383229847867</v>
      </c>
      <c r="J71" s="92">
        <f t="shared" si="29"/>
        <v>58.530986179102129</v>
      </c>
      <c r="K71" s="92">
        <f t="shared" si="29"/>
        <v>57.362481972497228</v>
      </c>
      <c r="L71" s="92">
        <f t="shared" si="29"/>
        <v>57.834542659191236</v>
      </c>
      <c r="M71" s="92">
        <f t="shared" si="29"/>
        <v>63.253500418281206</v>
      </c>
      <c r="N71" s="92">
        <f t="shared" si="29"/>
        <v>61.02557930925969</v>
      </c>
      <c r="O71" s="92">
        <f t="shared" si="29"/>
        <v>62.615087998621</v>
      </c>
      <c r="P71" s="92">
        <f t="shared" si="29"/>
        <v>63.751532512903452</v>
      </c>
      <c r="Q71" s="92">
        <f t="shared" si="29"/>
        <v>63.329539209386034</v>
      </c>
      <c r="R71" s="92">
        <f t="shared" si="29"/>
        <v>64.262210303440739</v>
      </c>
      <c r="S71" s="92">
        <f t="shared" si="29"/>
        <v>63.441179776370248</v>
      </c>
      <c r="T71" s="92">
        <f t="shared" si="29"/>
        <v>62.988491167063749</v>
      </c>
      <c r="U71" s="92">
        <f>SUM(U72:U74)</f>
        <v>61.889485837611538</v>
      </c>
      <c r="V71" s="92">
        <f>SUM(V72:V74)</f>
        <v>62.798436209100828</v>
      </c>
      <c r="W71" s="92">
        <f t="shared" si="29"/>
        <v>61.266482970000013</v>
      </c>
    </row>
    <row r="72" spans="1:24" s="93" customFormat="1" x14ac:dyDescent="0.25">
      <c r="A72" s="93" t="s">
        <v>937</v>
      </c>
      <c r="B72" s="94" t="s">
        <v>979</v>
      </c>
      <c r="C72" s="93" t="s">
        <v>980</v>
      </c>
      <c r="D72" s="93" t="s">
        <v>590</v>
      </c>
      <c r="E72" s="93" t="s">
        <v>940</v>
      </c>
      <c r="F72" s="132">
        <f>+SUM('1A1 Energy Industries'!F90:F94)*'Conversion Factors'!$I$4</f>
        <v>40.369623399000005</v>
      </c>
      <c r="G72" s="132">
        <f>+SUM('1A1 Energy Industries'!G90:G94)*'Conversion Factors'!$I$4</f>
        <v>39.279887170833746</v>
      </c>
      <c r="H72" s="132">
        <f>+SUM('1A1 Energy Industries'!H90:H94)*'Conversion Factors'!$I$4</f>
        <v>40.635436965878995</v>
      </c>
      <c r="I72" s="132">
        <f>+SUM('1A1 Energy Industries'!I90:I94)*'Conversion Factors'!$I$4</f>
        <v>44.265190770211944</v>
      </c>
      <c r="J72" s="132">
        <f>+SUM('1A1 Energy Industries'!J90:J94)*'Conversion Factors'!$I$4</f>
        <v>46.010720280667805</v>
      </c>
      <c r="K72" s="132">
        <f>+SUM('1A1 Energy Industries'!K90:K94)*'Conversion Factors'!$I$4</f>
        <v>45.625957802940896</v>
      </c>
      <c r="L72" s="132">
        <f>+SUM('1A1 Energy Industries'!L90:L94)*'Conversion Factors'!$I$4</f>
        <v>46.097180850000001</v>
      </c>
      <c r="M72" s="132">
        <f>+SUM('1A1 Energy Industries'!M90:M94)*'Conversion Factors'!$I$4</f>
        <v>50.782657297680004</v>
      </c>
      <c r="N72" s="132">
        <f>+SUM('1A1 Energy Industries'!N90:N94)*'Conversion Factors'!$I$4</f>
        <v>48.806957146499997</v>
      </c>
      <c r="O72" s="132">
        <f>+SUM('1A1 Energy Industries'!O90:O94)*'Conversion Factors'!$I$4</f>
        <v>50.34319564137116</v>
      </c>
      <c r="P72" s="132">
        <f>+SUM('1A1 Energy Industries'!P90:P94)*'Conversion Factors'!$I$4</f>
        <v>52.017329097037972</v>
      </c>
      <c r="Q72" s="132">
        <f>+SUM('1A1 Energy Industries'!Q90:Q94)*'Conversion Factors'!$I$4</f>
        <v>51.975269146117988</v>
      </c>
      <c r="R72" s="132">
        <f>+SUM('1A1 Energy Industries'!R90:R94)*'Conversion Factors'!$I$4</f>
        <v>54.961952113323129</v>
      </c>
      <c r="S72" s="132">
        <f>+SUM('1A1 Energy Industries'!S90:S94)*'Conversion Factors'!$I$4</f>
        <v>54.053840804308585</v>
      </c>
      <c r="T72" s="132">
        <f>+SUM('1A1 Energy Industries'!T90:T94)*'Conversion Factors'!$I$4</f>
        <v>53.203976180408247</v>
      </c>
      <c r="U72" s="132">
        <f>+SUM('1A1 Energy Industries'!U90:U94)*'Conversion Factors'!$I$4</f>
        <v>52.337481637724224</v>
      </c>
      <c r="V72" s="132">
        <f>+SUM('1A1 Energy Industries'!V90:V94)*'Conversion Factors'!$I$4</f>
        <v>53.211066299999992</v>
      </c>
      <c r="W72" s="132">
        <f>+SUM('1A1 Energy Industries'!W90:W94)*'Conversion Factors'!$I$4</f>
        <v>52.141460070000008</v>
      </c>
    </row>
    <row r="73" spans="1:24" s="93" customFormat="1" x14ac:dyDescent="0.25">
      <c r="A73" s="93" t="s">
        <v>937</v>
      </c>
      <c r="B73" s="94" t="s">
        <v>981</v>
      </c>
      <c r="C73" s="93" t="s">
        <v>982</v>
      </c>
      <c r="D73" s="93" t="s">
        <v>590</v>
      </c>
      <c r="E73" s="93" t="s">
        <v>940</v>
      </c>
      <c r="F73" s="132">
        <f>+SUM('1A1 Energy Industries'!F96:F98)*'Conversion Factors'!$I$4</f>
        <v>2.07494834274</v>
      </c>
      <c r="G73" s="132">
        <f>+SUM('1A1 Energy Industries'!G96:G98)*'Conversion Factors'!$I$4</f>
        <v>2.0375939745</v>
      </c>
      <c r="H73" s="132">
        <f>+SUM('1A1 Energy Industries'!H96:H98)*'Conversion Factors'!$I$4</f>
        <v>1.6524426277799997</v>
      </c>
      <c r="I73" s="132">
        <f>+SUM('1A1 Energy Industries'!I96:I98)*'Conversion Factors'!$I$4</f>
        <v>1.93633762014</v>
      </c>
      <c r="J73" s="132">
        <f>+SUM('1A1 Energy Industries'!J96:J98)*'Conversion Factors'!$I$4</f>
        <v>1.7210306295000004</v>
      </c>
      <c r="K73" s="132">
        <f>+SUM('1A1 Energy Industries'!K96:K98)*'Conversion Factors'!$I$4</f>
        <v>1.6164428880600001</v>
      </c>
      <c r="L73" s="132">
        <f>+SUM('1A1 Energy Industries'!L96:L98)*'Conversion Factors'!$I$4</f>
        <v>1.7936764448399998</v>
      </c>
      <c r="M73" s="132">
        <f>+SUM('1A1 Energy Industries'!M96:M98)*'Conversion Factors'!$I$4</f>
        <v>1.8535663729799998</v>
      </c>
      <c r="N73" s="132">
        <f>+SUM('1A1 Energy Industries'!N96:N98)*'Conversion Factors'!$I$4</f>
        <v>1.8959038963200001</v>
      </c>
      <c r="O73" s="132">
        <f>+SUM('1A1 Energy Industries'!O96:O98)*'Conversion Factors'!$I$4</f>
        <v>1.8885519147600001</v>
      </c>
      <c r="P73" s="132">
        <f>+SUM('1A1 Energy Industries'!P96:P98)*'Conversion Factors'!$I$4</f>
        <v>1.7478235668600002</v>
      </c>
      <c r="Q73" s="132">
        <f>+SUM('1A1 Energy Industries'!Q96:Q98)*'Conversion Factors'!$I$4</f>
        <v>1.6053839550000002</v>
      </c>
      <c r="R73" s="132">
        <f>+SUM('1A1 Energy Industries'!R96:R98)*'Conversion Factors'!$I$4</f>
        <v>1.6177632848999999</v>
      </c>
      <c r="S73" s="132">
        <f>+SUM('1A1 Energy Industries'!S96:S98)*'Conversion Factors'!$I$4</f>
        <v>1.6463143619999998</v>
      </c>
      <c r="T73" s="132">
        <f>+SUM('1A1 Energy Industries'!T96:T98)*'Conversion Factors'!$I$4</f>
        <v>1.6239015450000001</v>
      </c>
      <c r="U73" s="132">
        <f>+SUM('1A1 Energy Industries'!U96:U98)*'Conversion Factors'!$I$4</f>
        <v>1.6014887279999999</v>
      </c>
      <c r="V73" s="132">
        <f>+SUM('1A1 Energy Industries'!V96:V98)*'Conversion Factors'!$I$4</f>
        <v>1.5790603499999998</v>
      </c>
      <c r="W73" s="132">
        <f>+SUM('1A1 Energy Industries'!W96:W98)*'Conversion Factors'!$I$4</f>
        <v>1.5566228999999998</v>
      </c>
    </row>
    <row r="74" spans="1:24" s="93" customFormat="1" x14ac:dyDescent="0.25">
      <c r="A74" s="93" t="s">
        <v>937</v>
      </c>
      <c r="B74" s="94" t="s">
        <v>983</v>
      </c>
      <c r="C74" s="93" t="s">
        <v>984</v>
      </c>
      <c r="D74" s="93" t="s">
        <v>590</v>
      </c>
      <c r="E74" s="93" t="s">
        <v>940</v>
      </c>
      <c r="F74" s="132">
        <f>+SUM('1A1 Energy Industries'!F100:F101)*'Conversion Factors'!$I$4</f>
        <v>10.632597146729498</v>
      </c>
      <c r="G74" s="132">
        <f>+SUM('1A1 Energy Industries'!G100:G101)*'Conversion Factors'!$I$4</f>
        <v>10.799810287474671</v>
      </c>
      <c r="H74" s="132">
        <f>+SUM('1A1 Energy Industries'!H100:H101)*'Conversion Factors'!$I$4</f>
        <v>10.650990223235883</v>
      </c>
      <c r="I74" s="132">
        <f>+SUM('1A1 Energy Industries'!I100:I101)*'Conversion Factors'!$I$4</f>
        <v>11.351854839495919</v>
      </c>
      <c r="J74" s="132">
        <f>+SUM('1A1 Energy Industries'!J100:J101)*'Conversion Factors'!$I$4</f>
        <v>10.799235268934325</v>
      </c>
      <c r="K74" s="132">
        <f>+SUM('1A1 Energy Industries'!K100:K101)*'Conversion Factors'!$I$4</f>
        <v>10.120081281496333</v>
      </c>
      <c r="L74" s="132">
        <f>+SUM('1A1 Energy Industries'!L100:L101)*'Conversion Factors'!$I$4</f>
        <v>9.9436853643512304</v>
      </c>
      <c r="M74" s="132">
        <f>+SUM('1A1 Energy Industries'!M100:M101)*'Conversion Factors'!$I$4</f>
        <v>10.617276747621204</v>
      </c>
      <c r="N74" s="132">
        <f>+SUM('1A1 Energy Industries'!N100:N101)*'Conversion Factors'!$I$4</f>
        <v>10.322718266439695</v>
      </c>
      <c r="O74" s="132">
        <f>+SUM('1A1 Energy Industries'!O100:O101)*'Conversion Factors'!$I$4</f>
        <v>10.383340442489839</v>
      </c>
      <c r="P74" s="132">
        <f>+SUM('1A1 Energy Industries'!P100:P101)*'Conversion Factors'!$I$4</f>
        <v>9.9863798490054823</v>
      </c>
      <c r="Q74" s="132">
        <f>+SUM('1A1 Energy Industries'!Q100:Q101)*'Conversion Factors'!$I$4</f>
        <v>9.7488861082680458</v>
      </c>
      <c r="R74" s="132">
        <f>+SUM('1A1 Energy Industries'!R100:R101)*'Conversion Factors'!$I$4</f>
        <v>7.6824949052176077</v>
      </c>
      <c r="S74" s="132">
        <f>+SUM('1A1 Energy Industries'!S100:S101)*'Conversion Factors'!$I$4</f>
        <v>7.7410246100616664</v>
      </c>
      <c r="T74" s="132">
        <f>+SUM('1A1 Energy Industries'!T100:T101)*'Conversion Factors'!$I$4</f>
        <v>8.1606134416554976</v>
      </c>
      <c r="U74" s="132">
        <f>+SUM('1A1 Energy Industries'!U100:U101)*'Conversion Factors'!$I$4</f>
        <v>7.9505154718873152</v>
      </c>
      <c r="V74" s="132">
        <f>+SUM('1A1 Energy Industries'!V100:V101)*'Conversion Factors'!$I$4</f>
        <v>8.0083095591008391</v>
      </c>
      <c r="W74" s="132">
        <f>+SUM('1A1 Energy Industries'!W100:W101)*'Conversion Factors'!$I$4</f>
        <v>7.5684000000000013</v>
      </c>
    </row>
    <row r="75" spans="1:24" s="4" customFormat="1" x14ac:dyDescent="0.25">
      <c r="A75" s="4" t="s">
        <v>937</v>
      </c>
      <c r="B75" s="4" t="s">
        <v>943</v>
      </c>
      <c r="C75" s="4" t="s">
        <v>944</v>
      </c>
      <c r="D75" s="4" t="s">
        <v>590</v>
      </c>
      <c r="E75" s="4" t="s">
        <v>940</v>
      </c>
      <c r="F75" s="92">
        <f>+SUM('1A2 Manufacturing Construction'!F64:F70)*'Conversion Factors'!$I$4</f>
        <v>8.1568835417160006</v>
      </c>
      <c r="G75" s="92">
        <f>+SUM('1A2 Manufacturing Construction'!G64:G70)*'Conversion Factors'!$I$4</f>
        <v>8.1076083085200015</v>
      </c>
      <c r="H75" s="92">
        <f>+SUM('1A2 Manufacturing Construction'!H64:H70)*'Conversion Factors'!$I$4</f>
        <v>8.4347963285039995</v>
      </c>
      <c r="I75" s="92">
        <f>+SUM('1A2 Manufacturing Construction'!I64:I70)*'Conversion Factors'!$I$4</f>
        <v>9.0666937025279992</v>
      </c>
      <c r="J75" s="92">
        <f>+SUM('1A2 Manufacturing Construction'!J64:J70)*'Conversion Factors'!$I$4</f>
        <v>9.5468044070125</v>
      </c>
      <c r="K75" s="92">
        <f>+SUM('1A2 Manufacturing Construction'!K64:K70)*'Conversion Factors'!$I$4</f>
        <v>9.471416138016</v>
      </c>
      <c r="L75" s="92">
        <f>+SUM('1A2 Manufacturing Construction'!L64:L70)*'Conversion Factors'!$I$4</f>
        <v>9.7479469795680007</v>
      </c>
      <c r="M75" s="92">
        <f>+SUM('1A2 Manufacturing Construction'!M64:M70)*'Conversion Factors'!$I$4</f>
        <v>10.16944700352</v>
      </c>
      <c r="N75" s="92">
        <f>+SUM('1A2 Manufacturing Construction'!N64:N70)*'Conversion Factors'!$I$4</f>
        <v>10.789321393316257</v>
      </c>
      <c r="O75" s="92">
        <f>+SUM('1A2 Manufacturing Construction'!O64:O70)*'Conversion Factors'!$I$4</f>
        <v>10.356173864844326</v>
      </c>
      <c r="P75" s="92">
        <f>+SUM('1A2 Manufacturing Construction'!P64:P70)*'Conversion Factors'!$I$4</f>
        <v>10.68456899190204</v>
      </c>
      <c r="Q75" s="92">
        <f>+SUM('1A2 Manufacturing Construction'!Q64:Q70)*'Conversion Factors'!$I$4</f>
        <v>7.7967249569999995</v>
      </c>
      <c r="R75" s="92">
        <f>+SUM('1A2 Manufacturing Construction'!R64:R70)*'Conversion Factors'!$I$4</f>
        <v>8.0127676893600004</v>
      </c>
      <c r="S75" s="92">
        <f>+SUM('1A2 Manufacturing Construction'!S64:S70)*'Conversion Factors'!$I$4</f>
        <v>10.183055799</v>
      </c>
      <c r="T75" s="92">
        <f>+SUM('1A2 Manufacturing Construction'!T64:T70)*'Conversion Factors'!$I$4</f>
        <v>9.9318909375000004</v>
      </c>
      <c r="U75" s="92">
        <f>+SUM('1A2 Manufacturing Construction'!U64:U70)*'Conversion Factors'!$I$4</f>
        <v>9.9580310759999993</v>
      </c>
      <c r="V75" s="92">
        <f>+SUM('1A2 Manufacturing Construction'!V64:V70)*'Conversion Factors'!$I$4</f>
        <v>10.110072000000001</v>
      </c>
      <c r="W75" s="92">
        <f>+SUM('1A2 Manufacturing Construction'!W64:W70)*'Conversion Factors'!$I$4</f>
        <v>10.193526</v>
      </c>
    </row>
    <row r="76" spans="1:24" s="93" customFormat="1" x14ac:dyDescent="0.25">
      <c r="A76" s="93" t="s">
        <v>937</v>
      </c>
      <c r="B76" s="94" t="s">
        <v>985</v>
      </c>
      <c r="C76" s="93" t="s">
        <v>986</v>
      </c>
      <c r="D76" s="93" t="s">
        <v>590</v>
      </c>
      <c r="E76" s="93" t="s">
        <v>940</v>
      </c>
      <c r="F76" s="95"/>
      <c r="G76" s="95"/>
      <c r="H76" s="95"/>
      <c r="I76" s="95"/>
      <c r="J76" s="95"/>
      <c r="K76" s="95"/>
      <c r="L76" s="95"/>
      <c r="M76" s="95"/>
      <c r="N76" s="95"/>
      <c r="O76" s="95"/>
      <c r="P76" s="95"/>
      <c r="Q76" s="95"/>
      <c r="R76" s="95"/>
      <c r="S76" s="95"/>
      <c r="T76" s="95"/>
      <c r="U76" s="95"/>
      <c r="V76" s="95"/>
      <c r="W76" s="95"/>
    </row>
    <row r="77" spans="1:24" s="93" customFormat="1" x14ac:dyDescent="0.25">
      <c r="A77" s="93" t="s">
        <v>937</v>
      </c>
      <c r="B77" s="94" t="s">
        <v>987</v>
      </c>
      <c r="C77" s="93" t="s">
        <v>988</v>
      </c>
      <c r="D77" s="93" t="s">
        <v>590</v>
      </c>
      <c r="E77" s="93" t="s">
        <v>940</v>
      </c>
      <c r="F77" s="95"/>
      <c r="G77" s="95"/>
      <c r="H77" s="95"/>
      <c r="I77" s="95"/>
      <c r="J77" s="95"/>
      <c r="K77" s="95"/>
      <c r="L77" s="95"/>
      <c r="M77" s="95"/>
      <c r="N77" s="95"/>
      <c r="O77" s="95"/>
      <c r="P77" s="95"/>
      <c r="Q77" s="95"/>
      <c r="R77" s="95"/>
      <c r="S77" s="95"/>
      <c r="T77" s="95"/>
      <c r="U77" s="95"/>
      <c r="V77" s="95"/>
      <c r="W77" s="95"/>
    </row>
    <row r="78" spans="1:24" s="93" customFormat="1" x14ac:dyDescent="0.25">
      <c r="A78" s="93" t="s">
        <v>937</v>
      </c>
      <c r="B78" s="94" t="s">
        <v>989</v>
      </c>
      <c r="C78" s="93" t="s">
        <v>990</v>
      </c>
      <c r="D78" s="93" t="s">
        <v>590</v>
      </c>
      <c r="E78" s="93" t="s">
        <v>940</v>
      </c>
      <c r="F78" s="95"/>
      <c r="G78" s="95"/>
      <c r="H78" s="95"/>
      <c r="I78" s="95"/>
      <c r="J78" s="95"/>
      <c r="K78" s="95"/>
      <c r="L78" s="95"/>
      <c r="M78" s="95"/>
      <c r="N78" s="95"/>
      <c r="O78" s="95"/>
      <c r="P78" s="95"/>
      <c r="Q78" s="95"/>
      <c r="R78" s="95"/>
      <c r="S78" s="95"/>
      <c r="T78" s="95"/>
      <c r="U78" s="95"/>
      <c r="V78" s="95"/>
      <c r="W78" s="95"/>
    </row>
    <row r="79" spans="1:24" s="93" customFormat="1" x14ac:dyDescent="0.25">
      <c r="A79" s="93" t="s">
        <v>937</v>
      </c>
      <c r="B79" s="94" t="s">
        <v>991</v>
      </c>
      <c r="C79" s="93" t="s">
        <v>992</v>
      </c>
      <c r="D79" s="93" t="s">
        <v>590</v>
      </c>
      <c r="E79" s="93" t="s">
        <v>940</v>
      </c>
      <c r="F79" s="95"/>
      <c r="G79" s="95"/>
      <c r="H79" s="95"/>
      <c r="I79" s="95"/>
      <c r="J79" s="95"/>
      <c r="K79" s="95"/>
      <c r="L79" s="95"/>
      <c r="M79" s="95"/>
      <c r="N79" s="95"/>
      <c r="O79" s="95"/>
      <c r="P79" s="95"/>
      <c r="Q79" s="95"/>
      <c r="R79" s="95"/>
      <c r="S79" s="95"/>
      <c r="T79" s="95"/>
      <c r="U79" s="95"/>
      <c r="V79" s="95"/>
      <c r="W79" s="95"/>
    </row>
    <row r="80" spans="1:24" s="93" customFormat="1" x14ac:dyDescent="0.25">
      <c r="A80" s="93" t="s">
        <v>937</v>
      </c>
      <c r="B80" s="94" t="s">
        <v>993</v>
      </c>
      <c r="C80" s="93" t="s">
        <v>994</v>
      </c>
      <c r="D80" s="93" t="s">
        <v>590</v>
      </c>
      <c r="E80" s="93" t="s">
        <v>940</v>
      </c>
      <c r="F80" s="95"/>
      <c r="G80" s="95"/>
      <c r="H80" s="95"/>
      <c r="I80" s="95"/>
      <c r="J80" s="95"/>
      <c r="K80" s="95"/>
      <c r="L80" s="95"/>
      <c r="M80" s="95"/>
      <c r="N80" s="95"/>
      <c r="O80" s="95"/>
      <c r="P80" s="95"/>
      <c r="Q80" s="95"/>
      <c r="R80" s="95"/>
      <c r="S80" s="95"/>
      <c r="T80" s="95"/>
      <c r="U80" s="95"/>
      <c r="V80" s="95"/>
      <c r="W80" s="95"/>
    </row>
    <row r="81" spans="1:23" s="93" customFormat="1" x14ac:dyDescent="0.25">
      <c r="A81" s="93" t="s">
        <v>937</v>
      </c>
      <c r="B81" s="94" t="s">
        <v>995</v>
      </c>
      <c r="C81" s="93" t="s">
        <v>996</v>
      </c>
      <c r="D81" s="93" t="s">
        <v>590</v>
      </c>
      <c r="E81" s="93" t="s">
        <v>940</v>
      </c>
      <c r="F81" s="95"/>
      <c r="G81" s="95"/>
      <c r="H81" s="95"/>
      <c r="I81" s="95"/>
      <c r="J81" s="95"/>
      <c r="K81" s="95"/>
      <c r="L81" s="95"/>
      <c r="M81" s="95"/>
      <c r="N81" s="95"/>
      <c r="O81" s="95"/>
      <c r="P81" s="95"/>
      <c r="Q81" s="95"/>
      <c r="R81" s="95"/>
      <c r="S81" s="95"/>
      <c r="T81" s="95"/>
      <c r="U81" s="95"/>
      <c r="V81" s="95"/>
      <c r="W81" s="95"/>
    </row>
    <row r="82" spans="1:23" s="93" customFormat="1" x14ac:dyDescent="0.25">
      <c r="A82" s="93" t="s">
        <v>937</v>
      </c>
      <c r="B82" s="94" t="s">
        <v>997</v>
      </c>
      <c r="C82" s="93" t="s">
        <v>998</v>
      </c>
      <c r="D82" s="93" t="s">
        <v>590</v>
      </c>
      <c r="E82" s="93" t="s">
        <v>940</v>
      </c>
      <c r="F82" s="95"/>
      <c r="G82" s="95"/>
      <c r="H82" s="95"/>
      <c r="I82" s="95"/>
      <c r="J82" s="95"/>
      <c r="K82" s="95"/>
      <c r="L82" s="95"/>
      <c r="M82" s="95"/>
      <c r="N82" s="95"/>
      <c r="O82" s="95"/>
      <c r="P82" s="95"/>
      <c r="Q82" s="95"/>
      <c r="R82" s="95"/>
      <c r="S82" s="95"/>
      <c r="T82" s="95"/>
      <c r="U82" s="95"/>
      <c r="V82" s="95"/>
      <c r="W82" s="95"/>
    </row>
    <row r="83" spans="1:23" s="93" customFormat="1" x14ac:dyDescent="0.25">
      <c r="A83" s="93" t="s">
        <v>937</v>
      </c>
      <c r="B83" s="94" t="s">
        <v>999</v>
      </c>
      <c r="C83" s="93" t="s">
        <v>1000</v>
      </c>
      <c r="D83" s="93" t="s">
        <v>590</v>
      </c>
      <c r="E83" s="93" t="s">
        <v>940</v>
      </c>
      <c r="F83" s="95"/>
      <c r="G83" s="95"/>
      <c r="H83" s="95"/>
      <c r="I83" s="95"/>
      <c r="J83" s="95"/>
      <c r="K83" s="95"/>
      <c r="L83" s="95"/>
      <c r="M83" s="95"/>
      <c r="N83" s="95"/>
      <c r="O83" s="95"/>
      <c r="P83" s="95"/>
      <c r="Q83" s="95"/>
      <c r="R83" s="95"/>
      <c r="S83" s="95"/>
      <c r="T83" s="95"/>
      <c r="U83" s="95"/>
      <c r="V83" s="95"/>
      <c r="W83" s="95"/>
    </row>
    <row r="84" spans="1:23" s="93" customFormat="1" x14ac:dyDescent="0.25">
      <c r="A84" s="93" t="s">
        <v>937</v>
      </c>
      <c r="B84" s="94" t="s">
        <v>1001</v>
      </c>
      <c r="C84" s="93" t="s">
        <v>1002</v>
      </c>
      <c r="D84" s="93" t="s">
        <v>590</v>
      </c>
      <c r="E84" s="93" t="s">
        <v>940</v>
      </c>
      <c r="F84" s="95"/>
      <c r="G84" s="95"/>
      <c r="H84" s="95"/>
      <c r="I84" s="95"/>
      <c r="J84" s="95"/>
      <c r="K84" s="95"/>
      <c r="L84" s="95"/>
      <c r="M84" s="95"/>
      <c r="N84" s="95"/>
      <c r="O84" s="95"/>
      <c r="P84" s="95"/>
      <c r="Q84" s="95"/>
      <c r="R84" s="95"/>
      <c r="S84" s="95"/>
      <c r="T84" s="95"/>
      <c r="U84" s="95"/>
      <c r="V84" s="95"/>
      <c r="W84" s="95"/>
    </row>
    <row r="85" spans="1:23" s="93" customFormat="1" x14ac:dyDescent="0.25">
      <c r="A85" s="93" t="s">
        <v>937</v>
      </c>
      <c r="B85" s="94" t="s">
        <v>1003</v>
      </c>
      <c r="C85" s="93" t="s">
        <v>1004</v>
      </c>
      <c r="D85" s="93" t="s">
        <v>590</v>
      </c>
      <c r="E85" s="93" t="s">
        <v>940</v>
      </c>
      <c r="F85" s="95"/>
      <c r="G85" s="95"/>
      <c r="H85" s="95"/>
      <c r="I85" s="95"/>
      <c r="J85" s="95"/>
      <c r="K85" s="95"/>
      <c r="L85" s="95"/>
      <c r="M85" s="95"/>
      <c r="N85" s="95"/>
      <c r="O85" s="95"/>
      <c r="P85" s="95"/>
      <c r="Q85" s="95"/>
      <c r="R85" s="95"/>
      <c r="S85" s="95"/>
      <c r="T85" s="95"/>
      <c r="U85" s="95"/>
      <c r="V85" s="95"/>
      <c r="W85" s="95"/>
    </row>
    <row r="86" spans="1:23" s="93" customFormat="1" x14ac:dyDescent="0.25">
      <c r="A86" s="93" t="s">
        <v>937</v>
      </c>
      <c r="B86" s="94" t="s">
        <v>1005</v>
      </c>
      <c r="C86" s="93" t="s">
        <v>1006</v>
      </c>
      <c r="D86" s="93" t="s">
        <v>590</v>
      </c>
      <c r="E86" s="93" t="s">
        <v>940</v>
      </c>
      <c r="F86" s="95"/>
      <c r="G86" s="95"/>
      <c r="H86" s="95"/>
      <c r="I86" s="95"/>
      <c r="J86" s="95"/>
      <c r="K86" s="95"/>
      <c r="L86" s="95"/>
      <c r="M86" s="95"/>
      <c r="N86" s="95"/>
      <c r="O86" s="95"/>
      <c r="P86" s="95"/>
      <c r="Q86" s="95"/>
      <c r="R86" s="95"/>
      <c r="S86" s="95"/>
      <c r="T86" s="95"/>
      <c r="U86" s="95"/>
      <c r="V86" s="95"/>
      <c r="W86" s="95"/>
    </row>
    <row r="87" spans="1:23" s="93" customFormat="1" x14ac:dyDescent="0.25">
      <c r="A87" s="93" t="s">
        <v>937</v>
      </c>
      <c r="B87" s="94" t="s">
        <v>1007</v>
      </c>
      <c r="C87" s="93" t="s">
        <v>1008</v>
      </c>
      <c r="D87" s="93" t="s">
        <v>590</v>
      </c>
      <c r="E87" s="93" t="s">
        <v>940</v>
      </c>
      <c r="F87" s="95"/>
      <c r="G87" s="95"/>
      <c r="H87" s="95"/>
      <c r="I87" s="95"/>
      <c r="J87" s="95"/>
      <c r="K87" s="95"/>
      <c r="L87" s="95"/>
      <c r="M87" s="95"/>
      <c r="N87" s="95"/>
      <c r="O87" s="95"/>
      <c r="P87" s="95"/>
      <c r="Q87" s="95"/>
      <c r="R87" s="95"/>
      <c r="S87" s="95"/>
      <c r="T87" s="95"/>
      <c r="U87" s="95"/>
      <c r="V87" s="95"/>
      <c r="W87" s="95"/>
    </row>
    <row r="88" spans="1:23" s="93" customFormat="1" x14ac:dyDescent="0.25">
      <c r="A88" s="93" t="s">
        <v>937</v>
      </c>
      <c r="B88" s="94" t="s">
        <v>1009</v>
      </c>
      <c r="C88" s="93" t="s">
        <v>1010</v>
      </c>
      <c r="D88" s="93" t="s">
        <v>590</v>
      </c>
      <c r="E88" s="93" t="s">
        <v>940</v>
      </c>
      <c r="F88" s="95"/>
      <c r="G88" s="95"/>
      <c r="H88" s="95"/>
      <c r="I88" s="95"/>
      <c r="J88" s="95"/>
      <c r="K88" s="95"/>
      <c r="L88" s="95"/>
      <c r="M88" s="95"/>
      <c r="N88" s="95"/>
      <c r="O88" s="95"/>
      <c r="P88" s="95"/>
      <c r="Q88" s="95"/>
      <c r="R88" s="95"/>
      <c r="S88" s="95"/>
      <c r="T88" s="95"/>
      <c r="U88" s="95"/>
      <c r="V88" s="95"/>
      <c r="W88" s="95"/>
    </row>
    <row r="89" spans="1:23" s="4" customFormat="1" x14ac:dyDescent="0.25">
      <c r="A89" s="4" t="s">
        <v>937</v>
      </c>
      <c r="B89" s="4" t="s">
        <v>945</v>
      </c>
      <c r="C89" s="4" t="s">
        <v>767</v>
      </c>
      <c r="D89" s="4" t="s">
        <v>590</v>
      </c>
      <c r="E89" s="4" t="s">
        <v>940</v>
      </c>
      <c r="F89" s="92">
        <f t="shared" ref="F89:T89" si="30">SUM(F90:F94)</f>
        <v>220.9719303710437</v>
      </c>
      <c r="G89" s="92">
        <f t="shared" si="30"/>
        <v>232.44844193431268</v>
      </c>
      <c r="H89" s="92">
        <f t="shared" si="30"/>
        <v>247.86019502937998</v>
      </c>
      <c r="I89" s="92">
        <f t="shared" si="30"/>
        <v>259.31443261770846</v>
      </c>
      <c r="J89" s="92">
        <f t="shared" si="30"/>
        <v>277.78540170268076</v>
      </c>
      <c r="K89" s="92">
        <f t="shared" si="30"/>
        <v>299.60670074582288</v>
      </c>
      <c r="L89" s="92">
        <f t="shared" si="30"/>
        <v>322.87003503161901</v>
      </c>
      <c r="M89" s="92">
        <f t="shared" si="30"/>
        <v>343.23631340365188</v>
      </c>
      <c r="N89" s="92">
        <f t="shared" si="30"/>
        <v>355.16198759841831</v>
      </c>
      <c r="O89" s="92">
        <f t="shared" si="30"/>
        <v>341.1098960522408</v>
      </c>
      <c r="P89" s="92">
        <f t="shared" si="30"/>
        <v>351.74441354680647</v>
      </c>
      <c r="Q89" s="92">
        <f t="shared" si="30"/>
        <v>366.86826352771271</v>
      </c>
      <c r="R89" s="92">
        <f t="shared" si="30"/>
        <v>376.31746377958223</v>
      </c>
      <c r="S89" s="92">
        <f t="shared" si="30"/>
        <v>387.81639871133984</v>
      </c>
      <c r="T89" s="92">
        <f t="shared" si="30"/>
        <v>395.78912357267671</v>
      </c>
      <c r="U89" s="92">
        <f>SUM(U90:U94)</f>
        <v>399.7645414145365</v>
      </c>
      <c r="V89" s="92">
        <f>SUM(V90:V94)</f>
        <v>399.64123232381473</v>
      </c>
      <c r="W89" s="92">
        <f>SUM(W90:W94)</f>
        <v>405.15402562980756</v>
      </c>
    </row>
    <row r="90" spans="1:23" s="93" customFormat="1" x14ac:dyDescent="0.25">
      <c r="A90" s="93" t="s">
        <v>937</v>
      </c>
      <c r="B90" s="94" t="s">
        <v>1011</v>
      </c>
      <c r="C90" s="93" t="s">
        <v>1012</v>
      </c>
      <c r="D90" s="93" t="s">
        <v>590</v>
      </c>
      <c r="E90" s="93" t="s">
        <v>940</v>
      </c>
      <c r="F90" s="132">
        <f>+SUM('1A3 Transport'!F114:F115)*'Conversion Factors'!$I$4</f>
        <v>1.7986266900000003</v>
      </c>
      <c r="G90" s="132">
        <f>+SUM('1A3 Transport'!G114:G115)*'Conversion Factors'!$I$4</f>
        <v>1.8265841999999999</v>
      </c>
      <c r="H90" s="132">
        <f>+SUM('1A3 Transport'!H114:H115)*'Conversion Factors'!$I$4</f>
        <v>1.9360467000000001</v>
      </c>
      <c r="I90" s="132">
        <f>+SUM('1A3 Transport'!I114:I115)*'Conversion Factors'!$I$4</f>
        <v>2.30691069</v>
      </c>
      <c r="J90" s="132">
        <f>+SUM('1A3 Transport'!J114:J115)*'Conversion Factors'!$I$4</f>
        <v>2.4924683699999997</v>
      </c>
      <c r="K90" s="132">
        <f>+SUM('1A3 Transport'!K114:K115)*'Conversion Factors'!$I$4</f>
        <v>2.7639460800000002</v>
      </c>
      <c r="L90" s="132">
        <f>+SUM('1A3 Transport'!L114:L115)*'Conversion Factors'!$I$4</f>
        <v>2.7387114299999995</v>
      </c>
      <c r="M90" s="132">
        <f>+SUM('1A3 Transport'!M114:M115)*'Conversion Factors'!$I$4</f>
        <v>2.9637751437000004</v>
      </c>
      <c r="N90" s="132">
        <f>+SUM('1A3 Transport'!N114:N115)*'Conversion Factors'!$I$4</f>
        <v>3.0085839000000005</v>
      </c>
      <c r="O90" s="132">
        <f>+SUM('1A3 Transport'!O114:O115)*'Conversion Factors'!$I$4</f>
        <v>3.0413936699999997</v>
      </c>
      <c r="P90" s="132">
        <f>+SUM('1A3 Transport'!P114:P115)*'Conversion Factors'!$I$4</f>
        <v>3.2165861877049493</v>
      </c>
      <c r="Q90" s="132">
        <f>+SUM('1A3 Transport'!Q114:Q115)*'Conversion Factors'!$I$4</f>
        <v>3.1217989674793789</v>
      </c>
      <c r="R90" s="132">
        <f>+SUM('1A3 Transport'!R114:R115)*'Conversion Factors'!$I$4</f>
        <v>3.0563025879308516</v>
      </c>
      <c r="S90" s="132">
        <f>+SUM('1A3 Transport'!S114:S115)*'Conversion Factors'!$I$4</f>
        <v>3.5047953108000005</v>
      </c>
      <c r="T90" s="132">
        <f>+SUM('1A3 Transport'!T114:T115)*'Conversion Factors'!$I$4</f>
        <v>3.628862748</v>
      </c>
      <c r="U90" s="132">
        <f>+SUM('1A3 Transport'!U114:U115)*'Conversion Factors'!$I$4</f>
        <v>3.7529301851999999</v>
      </c>
      <c r="V90" s="132">
        <f>+SUM('1A3 Transport'!V114:V115)*'Conversion Factors'!$I$4</f>
        <v>3.8770199999999999</v>
      </c>
      <c r="W90" s="132">
        <f>+SUM('1A3 Transport'!W114:W115)*'Conversion Factors'!$I$4</f>
        <v>4.0010669999999999</v>
      </c>
    </row>
    <row r="91" spans="1:23" s="93" customFormat="1" x14ac:dyDescent="0.25">
      <c r="A91" s="93" t="s">
        <v>937</v>
      </c>
      <c r="B91" s="94" t="s">
        <v>1013</v>
      </c>
      <c r="C91" s="93" t="s">
        <v>1014</v>
      </c>
      <c r="D91" s="93" t="s">
        <v>590</v>
      </c>
      <c r="E91" s="93" t="s">
        <v>940</v>
      </c>
      <c r="F91" s="132">
        <f>+SUM('1A3 Transport'!F117:F122)*'Conversion Factors'!$I$4</f>
        <v>215.65029538104372</v>
      </c>
      <c r="G91" s="132">
        <f>+SUM('1A3 Transport'!G117:G122)*'Conversion Factors'!$I$4</f>
        <v>227.43592568431268</v>
      </c>
      <c r="H91" s="132">
        <f>+SUM('1A3 Transport'!H117:H122)*'Conversion Factors'!$I$4</f>
        <v>242.98048487937999</v>
      </c>
      <c r="I91" s="132">
        <f>+SUM('1A3 Transport'!I117:I122)*'Conversion Factors'!$I$4</f>
        <v>254.60771857770851</v>
      </c>
      <c r="J91" s="132">
        <f>+SUM('1A3 Transport'!J117:J122)*'Conversion Factors'!$I$4</f>
        <v>272.5849738826808</v>
      </c>
      <c r="K91" s="132">
        <f>+SUM('1A3 Transport'!K117:K122)*'Conversion Factors'!$I$4</f>
        <v>294.15304631582291</v>
      </c>
      <c r="L91" s="132">
        <f>+SUM('1A3 Transport'!L117:L122)*'Conversion Factors'!$I$4</f>
        <v>317.90927055161899</v>
      </c>
      <c r="M91" s="132">
        <f>+SUM('1A3 Transport'!M117:M122)*'Conversion Factors'!$I$4</f>
        <v>337.87178045995188</v>
      </c>
      <c r="N91" s="132">
        <f>+SUM('1A3 Transport'!N117:N122)*'Conversion Factors'!$I$4</f>
        <v>348.62732414841827</v>
      </c>
      <c r="O91" s="132">
        <f>+SUM('1A3 Transport'!O117:O122)*'Conversion Factors'!$I$4</f>
        <v>334.69992178224084</v>
      </c>
      <c r="P91" s="132">
        <f>+SUM('1A3 Transport'!P117:P122)*'Conversion Factors'!$I$4</f>
        <v>345.00014445910153</v>
      </c>
      <c r="Q91" s="132">
        <f>+SUM('1A3 Transport'!Q117:Q122)*'Conversion Factors'!$I$4</f>
        <v>360.0851303102333</v>
      </c>
      <c r="R91" s="132">
        <f>+SUM('1A3 Transport'!R117:R122)*'Conversion Factors'!$I$4</f>
        <v>369.68546179165139</v>
      </c>
      <c r="S91" s="132">
        <f>+SUM('1A3 Transport'!S117:S122)*'Conversion Factors'!$I$4</f>
        <v>380.94883274506185</v>
      </c>
      <c r="T91" s="132">
        <f>+SUM('1A3 Transport'!T117:T122)*'Conversion Factors'!$I$4</f>
        <v>388.64495914546137</v>
      </c>
      <c r="U91" s="132">
        <f>+SUM('1A3 Transport'!U117:U122)*'Conversion Factors'!$I$4</f>
        <v>392.46599051408958</v>
      </c>
      <c r="V91" s="132">
        <f>+SUM('1A3 Transport'!V117:V122)*'Conversion Factors'!$I$4</f>
        <v>392.27373827381473</v>
      </c>
      <c r="W91" s="132">
        <f>+SUM('1A3 Transport'!W117:W122)*'Conversion Factors'!$I$4</f>
        <v>397.61975377980758</v>
      </c>
    </row>
    <row r="92" spans="1:23" s="93" customFormat="1" x14ac:dyDescent="0.25">
      <c r="A92" s="93" t="s">
        <v>937</v>
      </c>
      <c r="B92" s="94" t="s">
        <v>1015</v>
      </c>
      <c r="C92" s="93" t="s">
        <v>1016</v>
      </c>
      <c r="D92" s="93" t="s">
        <v>590</v>
      </c>
      <c r="E92" s="93" t="s">
        <v>940</v>
      </c>
      <c r="F92" s="132">
        <f>+SUM('1A3 Transport'!F124:F125)*'Conversion Factors'!$I$4</f>
        <v>0.64857030000000004</v>
      </c>
      <c r="G92" s="132">
        <f>+SUM('1A3 Transport'!G124:G125)*'Conversion Factors'!$I$4</f>
        <v>0.63680504999999998</v>
      </c>
      <c r="H92" s="132">
        <f>+SUM('1A3 Transport'!H124:H125)*'Conversion Factors'!$I$4</f>
        <v>0.62076945000000006</v>
      </c>
      <c r="I92" s="132">
        <f>+SUM('1A3 Transport'!I124:I125)*'Conversion Factors'!$I$4</f>
        <v>0.58817534999999999</v>
      </c>
      <c r="J92" s="132">
        <f>+SUM('1A3 Transport'!J124:J125)*'Conversion Factors'!$I$4</f>
        <v>0.61379744999999997</v>
      </c>
      <c r="K92" s="132">
        <f>+SUM('1A3 Transport'!K124:K125)*'Conversion Factors'!$I$4</f>
        <v>0.61083435000000008</v>
      </c>
      <c r="L92" s="132">
        <f>+SUM('1A3 Transport'!L124:L125)*'Conversion Factors'!$I$4</f>
        <v>0.5635990500000001</v>
      </c>
      <c r="M92" s="132">
        <f>+SUM('1A3 Transport'!M124:M125)*'Conversion Factors'!$I$4</f>
        <v>0.6536628000000001</v>
      </c>
      <c r="N92" s="132">
        <f>+SUM('1A3 Transport'!N124:N125)*'Conversion Factors'!$I$4</f>
        <v>0.66119654999999999</v>
      </c>
      <c r="O92" s="132">
        <f>+SUM('1A3 Transport'!O124:O125)*'Conversion Factors'!$I$4</f>
        <v>0.60777360000000002</v>
      </c>
      <c r="P92" s="132">
        <f>+SUM('1A3 Transport'!P124:P125)*'Conversion Factors'!$I$4</f>
        <v>0.6508929</v>
      </c>
      <c r="Q92" s="132">
        <f>+SUM('1A3 Transport'!Q124:Q125)*'Conversion Factors'!$I$4</f>
        <v>0.56948325000000011</v>
      </c>
      <c r="R92" s="132">
        <f>+SUM('1A3 Transport'!R124:R125)*'Conversion Factors'!$I$4</f>
        <v>0.52368540000000008</v>
      </c>
      <c r="S92" s="132">
        <f>+SUM('1A3 Transport'!S124:S125)*'Conversion Factors'!$I$4</f>
        <v>0.53252085547800787</v>
      </c>
      <c r="T92" s="132">
        <f>+SUM('1A3 Transport'!T124:T125)*'Conversion Factors'!$I$4</f>
        <v>0.62991217921533171</v>
      </c>
      <c r="U92" s="132">
        <f>+SUM('1A3 Transport'!U124:U125)*'Conversion Factors'!$I$4</f>
        <v>0.60509151524688942</v>
      </c>
      <c r="V92" s="132">
        <f>+SUM('1A3 Transport'!V124:V125)*'Conversion Factors'!$I$4</f>
        <v>0.49480515000000003</v>
      </c>
      <c r="W92" s="132">
        <f>+SUM('1A3 Transport'!W124:W125)*'Conversion Factors'!$I$4</f>
        <v>0.48239625000000014</v>
      </c>
    </row>
    <row r="93" spans="1:23" s="93" customFormat="1" x14ac:dyDescent="0.25">
      <c r="A93" s="93" t="s">
        <v>937</v>
      </c>
      <c r="B93" s="94" t="s">
        <v>1017</v>
      </c>
      <c r="C93" s="93" t="s">
        <v>1018</v>
      </c>
      <c r="D93" s="93" t="s">
        <v>590</v>
      </c>
      <c r="E93" s="93" t="s">
        <v>940</v>
      </c>
      <c r="F93" s="132">
        <f>+'1A3 Transport'!F129*'Conversion Factors'!$I$4</f>
        <v>2.874438</v>
      </c>
      <c r="G93" s="132">
        <f>+'1A3 Transport'!G129*'Conversion Factors'!$I$4</f>
        <v>2.5491269999999999</v>
      </c>
      <c r="H93" s="132">
        <f>+'1A3 Transport'!H129*'Conversion Factors'!$I$4</f>
        <v>2.3228940000000002</v>
      </c>
      <c r="I93" s="132">
        <f>+'1A3 Transport'!I129*'Conversion Factors'!$I$4</f>
        <v>1.811628</v>
      </c>
      <c r="J93" s="132">
        <f>+'1A3 Transport'!J129*'Conversion Factors'!$I$4</f>
        <v>2.0941620000000003</v>
      </c>
      <c r="K93" s="132">
        <f>+'1A3 Transport'!K129*'Conversion Factors'!$I$4</f>
        <v>2.0788739999999999</v>
      </c>
      <c r="L93" s="132">
        <f>+'1A3 Transport'!L129*'Conversion Factors'!$I$4</f>
        <v>1.6584540000000001</v>
      </c>
      <c r="M93" s="132">
        <f>+'1A3 Transport'!M129*'Conversion Factors'!$I$4</f>
        <v>1.7470950000000001</v>
      </c>
      <c r="N93" s="132">
        <f>+'1A3 Transport'!N129*'Conversion Factors'!$I$4</f>
        <v>2.8648829999999998</v>
      </c>
      <c r="O93" s="132">
        <f>+'1A3 Transport'!O129*'Conversion Factors'!$I$4</f>
        <v>2.7608069999999998</v>
      </c>
      <c r="P93" s="132">
        <f>+'1A3 Transport'!P129*'Conversion Factors'!$I$4</f>
        <v>2.8767900000000002</v>
      </c>
      <c r="Q93" s="132">
        <f>+'1A3 Transport'!Q129*'Conversion Factors'!$I$4</f>
        <v>3.0918510000000001</v>
      </c>
      <c r="R93" s="132">
        <f>+'1A3 Transport'!R129*'Conversion Factors'!$I$4</f>
        <v>3.0520139999999998</v>
      </c>
      <c r="S93" s="132">
        <f>+'1A3 Transport'!S129*'Conversion Factors'!$I$4</f>
        <v>2.8302498000000007</v>
      </c>
      <c r="T93" s="132">
        <f>+'1A3 Transport'!T129*'Conversion Factors'!$I$4</f>
        <v>2.8853895000000001</v>
      </c>
      <c r="U93" s="132">
        <f>+'1A3 Transport'!U129*'Conversion Factors'!$I$4</f>
        <v>2.9405291999999998</v>
      </c>
      <c r="V93" s="132">
        <f>+'1A3 Transport'!V129*'Conversion Factors'!$I$4</f>
        <v>2.9956689000000001</v>
      </c>
      <c r="W93" s="132">
        <f>+'1A3 Transport'!W129*'Conversion Factors'!$I$4</f>
        <v>3.0508086000000003</v>
      </c>
    </row>
    <row r="94" spans="1:23" s="93" customFormat="1" x14ac:dyDescent="0.25">
      <c r="A94" s="93" t="s">
        <v>937</v>
      </c>
      <c r="B94" s="94" t="s">
        <v>1019</v>
      </c>
      <c r="C94" s="93" t="s">
        <v>1020</v>
      </c>
      <c r="D94" s="93" t="s">
        <v>590</v>
      </c>
      <c r="E94" s="93" t="s">
        <v>940</v>
      </c>
      <c r="F94" s="95"/>
      <c r="G94" s="95"/>
      <c r="H94" s="95"/>
      <c r="I94" s="95"/>
      <c r="J94" s="95"/>
      <c r="K94" s="95"/>
      <c r="L94" s="95"/>
      <c r="M94" s="95"/>
      <c r="N94" s="95"/>
      <c r="O94" s="95"/>
      <c r="P94" s="95"/>
      <c r="Q94" s="95"/>
      <c r="R94" s="95"/>
      <c r="S94" s="95"/>
      <c r="T94" s="95"/>
      <c r="U94" s="95"/>
      <c r="V94" s="95"/>
      <c r="W94" s="95"/>
    </row>
    <row r="95" spans="1:23" s="4" customFormat="1" x14ac:dyDescent="0.25">
      <c r="A95" s="4" t="s">
        <v>937</v>
      </c>
      <c r="B95" s="4" t="s">
        <v>946</v>
      </c>
      <c r="C95" s="4" t="s">
        <v>947</v>
      </c>
      <c r="D95" s="4" t="s">
        <v>590</v>
      </c>
      <c r="E95" s="4" t="s">
        <v>940</v>
      </c>
      <c r="F95" s="92">
        <f>SUM(F96:F98)</f>
        <v>209.32570561800813</v>
      </c>
      <c r="G95" s="92">
        <f t="shared" ref="G95:T95" si="31">SUM(G96:G98)</f>
        <v>210.12136560954909</v>
      </c>
      <c r="H95" s="92">
        <f t="shared" si="31"/>
        <v>210.88305880448644</v>
      </c>
      <c r="I95" s="92">
        <f t="shared" si="31"/>
        <v>211.95846594333196</v>
      </c>
      <c r="J95" s="92">
        <f t="shared" si="31"/>
        <v>213.11352327638832</v>
      </c>
      <c r="K95" s="92">
        <f t="shared" si="31"/>
        <v>213.75656084916</v>
      </c>
      <c r="L95" s="92">
        <f t="shared" si="31"/>
        <v>94.894341718470002</v>
      </c>
      <c r="M95" s="92">
        <f t="shared" si="31"/>
        <v>95.911688765378088</v>
      </c>
      <c r="N95" s="92">
        <f t="shared" si="31"/>
        <v>96.005606631077711</v>
      </c>
      <c r="O95" s="92">
        <f t="shared" si="31"/>
        <v>96.921505112157163</v>
      </c>
      <c r="P95" s="92">
        <f t="shared" si="31"/>
        <v>98.588869290307855</v>
      </c>
      <c r="Q95" s="92">
        <f t="shared" si="31"/>
        <v>97.661792502413974</v>
      </c>
      <c r="R95" s="92">
        <f t="shared" si="31"/>
        <v>98.030638631015989</v>
      </c>
      <c r="S95" s="92">
        <f t="shared" si="31"/>
        <v>83.577298605738164</v>
      </c>
      <c r="T95" s="92">
        <f t="shared" si="31"/>
        <v>81.900213623171013</v>
      </c>
      <c r="U95" s="92">
        <f>SUM(U96:U98)</f>
        <v>81.339782422773595</v>
      </c>
      <c r="V95" s="92">
        <f>SUM(V96:V98)</f>
        <v>80.500880249999994</v>
      </c>
      <c r="W95" s="92">
        <f>SUM(W96:W98)</f>
        <v>79.662680999999992</v>
      </c>
    </row>
    <row r="96" spans="1:23" s="93" customFormat="1" x14ac:dyDescent="0.25">
      <c r="A96" s="93" t="s">
        <v>937</v>
      </c>
      <c r="B96" s="94" t="s">
        <v>1021</v>
      </c>
      <c r="C96" s="93" t="s">
        <v>1022</v>
      </c>
      <c r="D96" s="93" t="s">
        <v>590</v>
      </c>
      <c r="E96" s="93" t="s">
        <v>940</v>
      </c>
      <c r="F96" s="132">
        <f>+SUM('1A4 Other Sectors'!F135:F140)*'Conversion Factors'!$I$4</f>
        <v>6.8851750589999989</v>
      </c>
      <c r="G96" s="132">
        <f>+SUM('1A4 Other Sectors'!G135:G140)*'Conversion Factors'!$I$4</f>
        <v>7.3434915119999991</v>
      </c>
      <c r="H96" s="132">
        <f>+SUM('1A4 Other Sectors'!H135:H140)*'Conversion Factors'!$I$4</f>
        <v>7.768826204999999</v>
      </c>
      <c r="I96" s="132">
        <f>+SUM('1A4 Other Sectors'!I135:I140)*'Conversion Factors'!$I$4</f>
        <v>8.2294548629999991</v>
      </c>
      <c r="J96" s="132">
        <f>+SUM('1A4 Other Sectors'!J135:J140)*'Conversion Factors'!$I$4</f>
        <v>8.8220766899999994</v>
      </c>
      <c r="K96" s="132">
        <f>+SUM('1A4 Other Sectors'!K135:K140)*'Conversion Factors'!$I$4</f>
        <v>9.1204713894000005</v>
      </c>
      <c r="L96" s="132">
        <f>+SUM('1A4 Other Sectors'!L135:L140)*'Conversion Factors'!$I$4</f>
        <v>9.7361062281000006</v>
      </c>
      <c r="M96" s="132">
        <f>+SUM('1A4 Other Sectors'!M135:M140)*'Conversion Factors'!$I$4</f>
        <v>10.071137778288053</v>
      </c>
      <c r="N96" s="132">
        <f>+SUM('1A4 Other Sectors'!N135:N140)*'Conversion Factors'!$I$4</f>
        <v>10.114066527847639</v>
      </c>
      <c r="O96" s="132">
        <f>+SUM('1A4 Other Sectors'!O135:O140)*'Conversion Factors'!$I$4</f>
        <v>10.453326702147036</v>
      </c>
      <c r="P96" s="132">
        <f>+SUM('1A4 Other Sectors'!P135:P140)*'Conversion Factors'!$I$4</f>
        <v>11.261896625813181</v>
      </c>
      <c r="Q96" s="132">
        <f>+SUM('1A4 Other Sectors'!Q135:Q140)*'Conversion Factors'!$I$4</f>
        <v>11.058694924199999</v>
      </c>
      <c r="R96" s="132">
        <f>+SUM('1A4 Other Sectors'!R135:R140)*'Conversion Factors'!$I$4</f>
        <v>11.476086342000002</v>
      </c>
      <c r="S96" s="132">
        <f>+SUM('1A4 Other Sectors'!S135:S140)*'Conversion Factors'!$I$4</f>
        <v>12.958543386138167</v>
      </c>
      <c r="T96" s="132">
        <f>+SUM('1A4 Other Sectors'!T135:T140)*'Conversion Factors'!$I$4</f>
        <v>13.285796043071002</v>
      </c>
      <c r="U96" s="132">
        <f>+SUM('1A4 Other Sectors'!U135:U140)*'Conversion Factors'!$I$4</f>
        <v>13.613505677373574</v>
      </c>
      <c r="V96" s="132">
        <f>+SUM('1A4 Other Sectors'!V135:V140)*'Conversion Factors'!$I$4</f>
        <v>13.940954999999999</v>
      </c>
      <c r="W96" s="132">
        <f>+SUM('1A4 Other Sectors'!W135:W140)*'Conversion Factors'!$I$4</f>
        <v>14.268638999999999</v>
      </c>
    </row>
    <row r="97" spans="1:24" s="93" customFormat="1" x14ac:dyDescent="0.25">
      <c r="A97" s="93" t="s">
        <v>937</v>
      </c>
      <c r="B97" s="94" t="s">
        <v>1023</v>
      </c>
      <c r="C97" s="93" t="s">
        <v>844</v>
      </c>
      <c r="D97" s="93" t="s">
        <v>590</v>
      </c>
      <c r="E97" s="93" t="s">
        <v>940</v>
      </c>
      <c r="F97" s="132">
        <f>+SUM('1A4 Other Sectors'!F142:F148)*'Conversion Factors'!$I$4</f>
        <v>200.51378518299813</v>
      </c>
      <c r="G97" s="132">
        <f>+SUM('1A4 Other Sectors'!G142:G148)*'Conversion Factors'!$I$4</f>
        <v>200.8543718825791</v>
      </c>
      <c r="H97" s="132">
        <f>+SUM('1A4 Other Sectors'!H142:H148)*'Conversion Factors'!$I$4</f>
        <v>201.12999136190643</v>
      </c>
      <c r="I97" s="132">
        <f>+SUM('1A4 Other Sectors'!I142:I148)*'Conversion Factors'!$I$4</f>
        <v>201.64105991559197</v>
      </c>
      <c r="J97" s="132">
        <f>+SUM('1A4 Other Sectors'!J142:J148)*'Conversion Factors'!$I$4</f>
        <v>202.09115110025834</v>
      </c>
      <c r="K97" s="132">
        <f>+SUM('1A4 Other Sectors'!K142:K148)*'Conversion Factors'!$I$4</f>
        <v>202.36418865726</v>
      </c>
      <c r="L97" s="132">
        <f>+SUM('1A4 Other Sectors'!L142:L148)*'Conversion Factors'!$I$4</f>
        <v>82.763653115220009</v>
      </c>
      <c r="M97" s="132">
        <f>+SUM('1A4 Other Sectors'!M142:M148)*'Conversion Factors'!$I$4</f>
        <v>83.223490015040042</v>
      </c>
      <c r="N97" s="132">
        <f>+SUM('1A4 Other Sectors'!N142:N148)*'Conversion Factors'!$I$4</f>
        <v>83.319355657840077</v>
      </c>
      <c r="O97" s="132">
        <f>+SUM('1A4 Other Sectors'!O142:O148)*'Conversion Factors'!$I$4</f>
        <v>83.859332415570123</v>
      </c>
      <c r="P97" s="132">
        <f>+SUM('1A4 Other Sectors'!P142:P148)*'Conversion Factors'!$I$4</f>
        <v>84.51159271820552</v>
      </c>
      <c r="Q97" s="132">
        <f>+SUM('1A4 Other Sectors'!Q142:Q148)*'Conversion Factors'!$I$4</f>
        <v>83.683291395143982</v>
      </c>
      <c r="R97" s="132">
        <f>+SUM('1A4 Other Sectors'!R142:R148)*'Conversion Factors'!$I$4</f>
        <v>83.634771712295986</v>
      </c>
      <c r="S97" s="132">
        <f>+SUM('1A4 Other Sectors'!S142:S148)*'Conversion Factors'!$I$4</f>
        <v>67.412152399199996</v>
      </c>
      <c r="T97" s="132">
        <f>+SUM('1A4 Other Sectors'!T142:T148)*'Conversion Factors'!$I$4</f>
        <v>65.316935630100005</v>
      </c>
      <c r="U97" s="132">
        <f>+SUM('1A4 Other Sectors'!U142:U148)*'Conversion Factors'!$I$4</f>
        <v>64.34969417100001</v>
      </c>
      <c r="V97" s="132">
        <f>+SUM('1A4 Other Sectors'!V142:V148)*'Conversion Factors'!$I$4</f>
        <v>63.107483249999994</v>
      </c>
      <c r="W97" s="132">
        <f>+SUM('1A4 Other Sectors'!W142:W148)*'Conversion Factors'!$I$4</f>
        <v>61.811189999999996</v>
      </c>
    </row>
    <row r="98" spans="1:24" s="93" customFormat="1" x14ac:dyDescent="0.25">
      <c r="A98" s="93" t="s">
        <v>937</v>
      </c>
      <c r="B98" s="94" t="s">
        <v>1024</v>
      </c>
      <c r="C98" s="93" t="s">
        <v>1025</v>
      </c>
      <c r="D98" s="93" t="s">
        <v>590</v>
      </c>
      <c r="E98" s="93" t="s">
        <v>940</v>
      </c>
      <c r="F98" s="132">
        <f>+SUM('1A4 Other Sectors'!F150:F155)*'Conversion Factors'!$I$4</f>
        <v>1.9267453760099997</v>
      </c>
      <c r="G98" s="132">
        <f>+SUM('1A4 Other Sectors'!G150:G155)*'Conversion Factors'!$I$4</f>
        <v>1.9235022149700001</v>
      </c>
      <c r="H98" s="132">
        <f>+SUM('1A4 Other Sectors'!H150:H155)*'Conversion Factors'!$I$4</f>
        <v>1.98424123758</v>
      </c>
      <c r="I98" s="132">
        <f>+SUM('1A4 Other Sectors'!I150:I155)*'Conversion Factors'!$I$4</f>
        <v>2.0879511647399993</v>
      </c>
      <c r="J98" s="132">
        <f>+SUM('1A4 Other Sectors'!J150:J155)*'Conversion Factors'!$I$4</f>
        <v>2.2002954861300004</v>
      </c>
      <c r="K98" s="132">
        <f>+SUM('1A4 Other Sectors'!K150:K155)*'Conversion Factors'!$I$4</f>
        <v>2.2719008024999998</v>
      </c>
      <c r="L98" s="132">
        <f>+SUM('1A4 Other Sectors'!L150:L155)*'Conversion Factors'!$I$4</f>
        <v>2.3945823751499997</v>
      </c>
      <c r="M98" s="132">
        <f>+SUM('1A4 Other Sectors'!M150:M155)*'Conversion Factors'!$I$4</f>
        <v>2.6170609720500004</v>
      </c>
      <c r="N98" s="132">
        <f>+SUM('1A4 Other Sectors'!N150:N155)*'Conversion Factors'!$I$4</f>
        <v>2.57218444539</v>
      </c>
      <c r="O98" s="132">
        <f>+SUM('1A4 Other Sectors'!O150:O155)*'Conversion Factors'!$I$4</f>
        <v>2.6088459944400002</v>
      </c>
      <c r="P98" s="132">
        <f>+SUM('1A4 Other Sectors'!P150:P155)*'Conversion Factors'!$I$4</f>
        <v>2.8153799462891489</v>
      </c>
      <c r="Q98" s="132">
        <f>+SUM('1A4 Other Sectors'!Q150:Q155)*'Conversion Factors'!$I$4</f>
        <v>2.9198061830700004</v>
      </c>
      <c r="R98" s="132">
        <f>+SUM('1A4 Other Sectors'!R150:R155)*'Conversion Factors'!$I$4</f>
        <v>2.9197805767199996</v>
      </c>
      <c r="S98" s="132">
        <f>+SUM('1A4 Other Sectors'!S150:S155)*'Conversion Factors'!$I$4</f>
        <v>3.2066028204000001</v>
      </c>
      <c r="T98" s="132">
        <f>+SUM('1A4 Other Sectors'!T150:T155)*'Conversion Factors'!$I$4</f>
        <v>3.2974819499999999</v>
      </c>
      <c r="U98" s="132">
        <f>+SUM('1A4 Other Sectors'!U150:U155)*'Conversion Factors'!$I$4</f>
        <v>3.3765825743999995</v>
      </c>
      <c r="V98" s="132">
        <f>+SUM('1A4 Other Sectors'!V150:V155)*'Conversion Factors'!$I$4</f>
        <v>3.4524419999999991</v>
      </c>
      <c r="W98" s="132">
        <f>+SUM('1A4 Other Sectors'!W150:W155)*'Conversion Factors'!$I$4</f>
        <v>3.582851999999999</v>
      </c>
    </row>
    <row r="99" spans="1:24" s="4" customFormat="1" x14ac:dyDescent="0.25">
      <c r="A99" s="4" t="s">
        <v>937</v>
      </c>
      <c r="B99" s="4" t="s">
        <v>948</v>
      </c>
      <c r="C99" s="4" t="s">
        <v>949</v>
      </c>
      <c r="D99" s="4" t="s">
        <v>590</v>
      </c>
      <c r="E99" s="4" t="s">
        <v>940</v>
      </c>
      <c r="F99" s="92">
        <f>SUM(F100:F101)</f>
        <v>0.89596899000000008</v>
      </c>
      <c r="G99" s="92">
        <f t="shared" ref="G99:T99" si="32">SUM(G100:G101)</f>
        <v>0.89114255999999992</v>
      </c>
      <c r="H99" s="92">
        <f t="shared" si="32"/>
        <v>0.89071164000000003</v>
      </c>
      <c r="I99" s="92">
        <f t="shared" si="32"/>
        <v>0.91932497999999996</v>
      </c>
      <c r="J99" s="92">
        <f t="shared" si="32"/>
        <v>0.94669344</v>
      </c>
      <c r="K99" s="92">
        <f t="shared" si="32"/>
        <v>0.96224436000000002</v>
      </c>
      <c r="L99" s="92">
        <f t="shared" si="32"/>
        <v>0.97206921000000013</v>
      </c>
      <c r="M99" s="92">
        <f t="shared" si="32"/>
        <v>0.99611442000000017</v>
      </c>
      <c r="N99" s="92">
        <f t="shared" si="32"/>
        <v>0.95397056999999996</v>
      </c>
      <c r="O99" s="92">
        <f t="shared" si="32"/>
        <v>0.9749993400000001</v>
      </c>
      <c r="P99" s="92">
        <f t="shared" si="32"/>
        <v>1.0317189619106464</v>
      </c>
      <c r="Q99" s="92">
        <f t="shared" si="32"/>
        <v>1.031019192</v>
      </c>
      <c r="R99" s="92">
        <f t="shared" si="32"/>
        <v>1.0095593760000001</v>
      </c>
      <c r="S99" s="92">
        <f t="shared" si="32"/>
        <v>1.0427684400000001</v>
      </c>
      <c r="T99" s="92">
        <f t="shared" si="32"/>
        <v>1.0546388999999998</v>
      </c>
      <c r="U99" s="92">
        <f>SUM(U100:U101)</f>
        <v>1.0665093600000002</v>
      </c>
      <c r="V99" s="92">
        <f>SUM(V100:V101)</f>
        <v>1.078371</v>
      </c>
      <c r="W99" s="92">
        <f>SUM(W100:W101)</f>
        <v>1.0902780000000001</v>
      </c>
    </row>
    <row r="100" spans="1:24" s="93" customFormat="1" x14ac:dyDescent="0.25">
      <c r="A100" s="93" t="s">
        <v>937</v>
      </c>
      <c r="B100" s="94" t="s">
        <v>1026</v>
      </c>
      <c r="C100" s="93" t="s">
        <v>1027</v>
      </c>
      <c r="D100" s="93" t="s">
        <v>590</v>
      </c>
      <c r="E100" s="93" t="s">
        <v>940</v>
      </c>
      <c r="F100" s="132">
        <f>+SUM('1A5 Non-Specified'!F44:F46)*'Conversion Factors'!$I$4</f>
        <v>0.89596899000000008</v>
      </c>
      <c r="G100" s="132">
        <f>+SUM('1A5 Non-Specified'!G44:G46)*'Conversion Factors'!$I$4</f>
        <v>0.89114255999999992</v>
      </c>
      <c r="H100" s="132">
        <f>+SUM('1A5 Non-Specified'!H44:H46)*'Conversion Factors'!$I$4</f>
        <v>0.89071164000000003</v>
      </c>
      <c r="I100" s="132">
        <f>+SUM('1A5 Non-Specified'!I44:I46)*'Conversion Factors'!$I$4</f>
        <v>0.91932497999999996</v>
      </c>
      <c r="J100" s="132">
        <f>+SUM('1A5 Non-Specified'!J44:J46)*'Conversion Factors'!$I$4</f>
        <v>0.94669344</v>
      </c>
      <c r="K100" s="132">
        <f>+SUM('1A5 Non-Specified'!K44:K46)*'Conversion Factors'!$I$4</f>
        <v>0.96224436000000002</v>
      </c>
      <c r="L100" s="132">
        <f>+SUM('1A5 Non-Specified'!L44:L46)*'Conversion Factors'!$I$4</f>
        <v>0.97206921000000013</v>
      </c>
      <c r="M100" s="132">
        <f>+SUM('1A5 Non-Specified'!M44:M46)*'Conversion Factors'!$I$4</f>
        <v>0.99611442000000017</v>
      </c>
      <c r="N100" s="132">
        <f>+SUM('1A5 Non-Specified'!N44:N46)*'Conversion Factors'!$I$4</f>
        <v>0.95397056999999996</v>
      </c>
      <c r="O100" s="132">
        <f>+SUM('1A5 Non-Specified'!O44:O46)*'Conversion Factors'!$I$4</f>
        <v>0.9749993400000001</v>
      </c>
      <c r="P100" s="132">
        <f>+SUM('1A5 Non-Specified'!P44:P46)*'Conversion Factors'!$I$4</f>
        <v>1.0317189619106464</v>
      </c>
      <c r="Q100" s="132">
        <f>+SUM('1A5 Non-Specified'!Q44:Q46)*'Conversion Factors'!$I$4</f>
        <v>1.031019192</v>
      </c>
      <c r="R100" s="132">
        <f>+SUM('1A5 Non-Specified'!R44:R46)*'Conversion Factors'!$I$4</f>
        <v>1.0095593760000001</v>
      </c>
      <c r="S100" s="132">
        <f>+SUM('1A5 Non-Specified'!S44:S46)*'Conversion Factors'!$I$4</f>
        <v>1.0427684400000001</v>
      </c>
      <c r="T100" s="132">
        <f>+SUM('1A5 Non-Specified'!T44:T46)*'Conversion Factors'!$I$4</f>
        <v>1.0546388999999998</v>
      </c>
      <c r="U100" s="132">
        <f>+SUM('1A5 Non-Specified'!U44:U46)*'Conversion Factors'!$I$4</f>
        <v>1.0665093600000002</v>
      </c>
      <c r="V100" s="132">
        <f>+SUM('1A5 Non-Specified'!V44:V46)*'Conversion Factors'!$I$4</f>
        <v>1.078371</v>
      </c>
      <c r="W100" s="132">
        <f>+SUM('1A5 Non-Specified'!W44:W46)*'Conversion Factors'!$I$4</f>
        <v>1.0902780000000001</v>
      </c>
    </row>
    <row r="101" spans="1:24" s="93" customFormat="1" x14ac:dyDescent="0.25">
      <c r="A101" s="93" t="s">
        <v>937</v>
      </c>
      <c r="B101" s="94" t="s">
        <v>1028</v>
      </c>
      <c r="C101" s="93" t="s">
        <v>1029</v>
      </c>
      <c r="D101" s="93" t="s">
        <v>590</v>
      </c>
      <c r="E101" s="93" t="s">
        <v>940</v>
      </c>
      <c r="F101" s="95"/>
      <c r="G101" s="95"/>
      <c r="H101" s="95"/>
      <c r="I101" s="95"/>
      <c r="J101" s="95"/>
      <c r="K101" s="95"/>
      <c r="L101" s="95"/>
      <c r="M101" s="95"/>
      <c r="N101" s="95"/>
      <c r="O101" s="95"/>
      <c r="P101" s="95"/>
      <c r="Q101" s="95"/>
      <c r="R101" s="95"/>
      <c r="S101" s="95"/>
      <c r="T101" s="95"/>
      <c r="U101" s="95"/>
      <c r="V101" s="95"/>
      <c r="W101" s="95"/>
    </row>
    <row r="102" spans="1:24" x14ac:dyDescent="0.25">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row>
    <row r="103" spans="1:24" s="131" customFormat="1" x14ac:dyDescent="0.25">
      <c r="A103" s="130" t="s">
        <v>937</v>
      </c>
      <c r="B103" s="130" t="s">
        <v>859</v>
      </c>
      <c r="C103" s="130" t="s">
        <v>1032</v>
      </c>
      <c r="E103" s="130" t="s">
        <v>940</v>
      </c>
      <c r="F103" s="92">
        <f t="shared" ref="F103:T103" si="33">+F104+F108+F122+F128+F132</f>
        <v>2225.2206462955351</v>
      </c>
      <c r="G103" s="92">
        <f t="shared" si="33"/>
        <v>2241.5578618395316</v>
      </c>
      <c r="H103" s="92">
        <f t="shared" si="33"/>
        <v>2334.5010174150693</v>
      </c>
      <c r="I103" s="92">
        <f t="shared" si="33"/>
        <v>2475.9768560354469</v>
      </c>
      <c r="J103" s="92">
        <f t="shared" si="33"/>
        <v>2592.2551784151915</v>
      </c>
      <c r="K103" s="92">
        <f t="shared" si="33"/>
        <v>2646.8167681916289</v>
      </c>
      <c r="L103" s="92">
        <f t="shared" si="33"/>
        <v>2508.1048760090616</v>
      </c>
      <c r="M103" s="92">
        <f t="shared" si="33"/>
        <v>2693.1801305927447</v>
      </c>
      <c r="N103" s="92">
        <f t="shared" si="33"/>
        <v>2714.7430018557097</v>
      </c>
      <c r="O103" s="92">
        <f t="shared" si="33"/>
        <v>2732.5317017031675</v>
      </c>
      <c r="P103" s="92">
        <f t="shared" si="33"/>
        <v>2831.1003955036467</v>
      </c>
      <c r="Q103" s="92">
        <f t="shared" si="33"/>
        <v>2755.2886541417761</v>
      </c>
      <c r="R103" s="92">
        <f t="shared" si="33"/>
        <v>2888.4934713607272</v>
      </c>
      <c r="S103" s="92">
        <f t="shared" si="33"/>
        <v>2943.1505591726072</v>
      </c>
      <c r="T103" s="92">
        <f t="shared" si="33"/>
        <v>2960.5979119978006</v>
      </c>
      <c r="U103" s="92">
        <f>+U104+U108+U122+U128+U132</f>
        <v>2926.8806907269791</v>
      </c>
      <c r="V103" s="92">
        <f>+V104+V108+V122+V128+V132</f>
        <v>2966.1255431458003</v>
      </c>
      <c r="W103" s="92">
        <f>+W104+W108+W122+W128+W132</f>
        <v>2972.722932189542</v>
      </c>
      <c r="X103" s="4"/>
    </row>
    <row r="104" spans="1:24" s="4" customFormat="1" x14ac:dyDescent="0.25">
      <c r="A104" s="4" t="s">
        <v>937</v>
      </c>
      <c r="B104" s="4" t="s">
        <v>941</v>
      </c>
      <c r="C104" s="4" t="s">
        <v>942</v>
      </c>
      <c r="D104" s="4" t="s">
        <v>593</v>
      </c>
      <c r="E104" s="4" t="s">
        <v>940</v>
      </c>
      <c r="F104" s="92">
        <f t="shared" ref="F104:T104" si="34">SUM(F105:F107)</f>
        <v>1009.1309996583353</v>
      </c>
      <c r="G104" s="92">
        <f t="shared" si="34"/>
        <v>986.60013471394336</v>
      </c>
      <c r="H104" s="92">
        <f t="shared" si="34"/>
        <v>1014.1455633150958</v>
      </c>
      <c r="I104" s="92">
        <f t="shared" si="34"/>
        <v>1101.9397176515777</v>
      </c>
      <c r="J104" s="92">
        <f t="shared" si="34"/>
        <v>1134.905636349838</v>
      </c>
      <c r="K104" s="92">
        <f t="shared" si="34"/>
        <v>1119.045299109551</v>
      </c>
      <c r="L104" s="92">
        <f t="shared" si="34"/>
        <v>1129.4489767539787</v>
      </c>
      <c r="M104" s="92">
        <f t="shared" si="34"/>
        <v>1239.9137592296047</v>
      </c>
      <c r="N104" s="92">
        <f t="shared" si="34"/>
        <v>1186.5499229575971</v>
      </c>
      <c r="O104" s="92">
        <f t="shared" si="34"/>
        <v>1218.0927878824198</v>
      </c>
      <c r="P104" s="92">
        <f t="shared" si="34"/>
        <v>1249.7614281330646</v>
      </c>
      <c r="Q104" s="92">
        <f t="shared" si="34"/>
        <v>1240.5652128709069</v>
      </c>
      <c r="R104" s="92">
        <f t="shared" si="34"/>
        <v>1328.0596998788665</v>
      </c>
      <c r="S104" s="92">
        <f t="shared" si="34"/>
        <v>1290.9700012566609</v>
      </c>
      <c r="T104" s="92">
        <f t="shared" si="34"/>
        <v>1270.1632098634459</v>
      </c>
      <c r="U104" s="92">
        <f>SUM(U105:U107)</f>
        <v>1223.0730670533808</v>
      </c>
      <c r="V104" s="92">
        <f>SUM(V105:V107)</f>
        <v>1243.8924966513903</v>
      </c>
      <c r="W104" s="92">
        <f>SUM(W105:W107)</f>
        <v>1215.5614984399999</v>
      </c>
    </row>
    <row r="105" spans="1:24" s="93" customFormat="1" x14ac:dyDescent="0.25">
      <c r="A105" s="93" t="s">
        <v>937</v>
      </c>
      <c r="B105" s="94" t="s">
        <v>979</v>
      </c>
      <c r="C105" s="93" t="s">
        <v>980</v>
      </c>
      <c r="D105" s="93" t="s">
        <v>593</v>
      </c>
      <c r="E105" s="93" t="s">
        <v>940</v>
      </c>
      <c r="F105" s="132">
        <f>+SUM('1A1 Energy Industries'!F105:F109)*'Conversion Factors'!$I$5</f>
        <v>893.89880383499997</v>
      </c>
      <c r="G105" s="132">
        <f>+SUM('1A1 Energy Industries'!G105:G109)*'Conversion Factors'!$I$5</f>
        <v>869.76551992910231</v>
      </c>
      <c r="H105" s="132">
        <f>+SUM('1A1 Energy Industries'!H105:H109)*'Conversion Factors'!$I$5</f>
        <v>899.78437253683796</v>
      </c>
      <c r="I105" s="132">
        <f>+SUM('1A1 Energy Industries'!I105:I109)*'Conversion Factors'!$I$5</f>
        <v>980.15262715396284</v>
      </c>
      <c r="J105" s="132">
        <f>+SUM('1A1 Energy Industries'!J105:J109)*'Conversion Factors'!$I$5</f>
        <v>1018.8063204979717</v>
      </c>
      <c r="K105" s="132">
        <f>+SUM('1A1 Energy Industries'!K105:K109)*'Conversion Factors'!$I$5</f>
        <v>1009.1077135632196</v>
      </c>
      <c r="L105" s="132">
        <f>+SUM('1A1 Energy Industries'!L105:L109)*'Conversion Factors'!$I$5</f>
        <v>1020.72329025</v>
      </c>
      <c r="M105" s="132">
        <f>+SUM('1A1 Energy Industries'!M105:M109)*'Conversion Factors'!$I$5</f>
        <v>1124.4731258771999</v>
      </c>
      <c r="N105" s="132">
        <f>+SUM('1A1 Energy Industries'!N105:N109)*'Conversion Factors'!$I$5</f>
        <v>1073.2994994225</v>
      </c>
      <c r="O105" s="132">
        <f>+SUM('1A1 Energy Industries'!O105:O109)*'Conversion Factors'!$I$5</f>
        <v>1103.8341543330716</v>
      </c>
      <c r="P105" s="132">
        <f>+SUM('1A1 Energy Industries'!P105:P109)*'Conversion Factors'!$I$5</f>
        <v>1136.1505308889209</v>
      </c>
      <c r="Q105" s="132">
        <f>+SUM('1A1 Energy Industries'!Q105:Q109)*'Conversion Factors'!$I$5</f>
        <v>1127.3757571919593</v>
      </c>
      <c r="R105" s="132">
        <f>+SUM('1A1 Energy Industries'!R105:R109)*'Conversion Factors'!$I$5</f>
        <v>1176.1706814266493</v>
      </c>
      <c r="S105" s="132">
        <f>+SUM('1A1 Energy Industries'!S105:S109)*'Conversion Factors'!$I$5</f>
        <v>1139.9190509525472</v>
      </c>
      <c r="T105" s="132">
        <f>+SUM('1A1 Energy Industries'!T105:T109)*'Conversion Factors'!$I$5</f>
        <v>1112.2277689947543</v>
      </c>
      <c r="U105" s="132">
        <f>+SUM('1A1 Energy Industries'!U105:U109)*'Conversion Factors'!$I$5</f>
        <v>1069.2999711210364</v>
      </c>
      <c r="V105" s="132">
        <f>+SUM('1A1 Energy Industries'!V105:V109)*'Conversion Factors'!$I$5</f>
        <v>1091.7216246</v>
      </c>
      <c r="W105" s="132">
        <f>+SUM('1A1 Energy Industries'!W105:W109)*'Conversion Factors'!$I$5</f>
        <v>1070.72655654</v>
      </c>
    </row>
    <row r="106" spans="1:24" s="93" customFormat="1" x14ac:dyDescent="0.25">
      <c r="A106" s="93" t="s">
        <v>937</v>
      </c>
      <c r="B106" s="94" t="s">
        <v>981</v>
      </c>
      <c r="C106" s="93" t="s">
        <v>982</v>
      </c>
      <c r="D106" s="93" t="s">
        <v>593</v>
      </c>
      <c r="E106" s="93" t="s">
        <v>940</v>
      </c>
      <c r="F106" s="132">
        <f>+SUM('1A1 Energy Industries'!F111:F113)*'Conversion Factors'!$I$5</f>
        <v>4.8843860827799999</v>
      </c>
      <c r="G106" s="132">
        <f>+SUM('1A1 Energy Industries'!G111:G113)*'Conversion Factors'!$I$5</f>
        <v>4.8413506154999997</v>
      </c>
      <c r="H106" s="132">
        <f>+SUM('1A1 Energy Industries'!H111:H113)*'Conversion Factors'!$I$5</f>
        <v>3.7416757536599996</v>
      </c>
      <c r="I106" s="132">
        <f>+SUM('1A1 Energy Industries'!I111:I113)*'Conversion Factors'!$I$5</f>
        <v>4.4728855045799989</v>
      </c>
      <c r="J106" s="132">
        <f>+SUM('1A1 Energy Industries'!J111:J113)*'Conversion Factors'!$I$5</f>
        <v>3.8733585345000003</v>
      </c>
      <c r="K106" s="132">
        <f>+SUM('1A1 Energy Industries'!K111:K113)*'Conversion Factors'!$I$5</f>
        <v>3.5655789628199996</v>
      </c>
      <c r="L106" s="132">
        <f>+SUM('1A1 Energy Industries'!L111:L113)*'Conversion Factors'!$I$5</f>
        <v>4.0563730354800001</v>
      </c>
      <c r="M106" s="132">
        <f>+SUM('1A1 Energy Industries'!M111:M113)*'Conversion Factors'!$I$5</f>
        <v>4.2331577640600004</v>
      </c>
      <c r="N106" s="132">
        <f>+SUM('1A1 Energy Industries'!N111:N113)*'Conversion Factors'!$I$5</f>
        <v>4.3058350190399999</v>
      </c>
      <c r="O106" s="132">
        <f>+SUM('1A1 Energy Industries'!O111:O113)*'Conversion Factors'!$I$5</f>
        <v>4.3413192397199998</v>
      </c>
      <c r="P106" s="132">
        <f>+SUM('1A1 Energy Industries'!P111:P113)*'Conversion Factors'!$I$5</f>
        <v>4.0081379884200006</v>
      </c>
      <c r="Q106" s="132">
        <f>+SUM('1A1 Energy Industries'!Q111:Q113)*'Conversion Factors'!$I$5</f>
        <v>3.5887105050000003</v>
      </c>
      <c r="R106" s="132">
        <f>+SUM('1A1 Energy Industries'!R111:R113)*'Conversion Factors'!$I$5</f>
        <v>3.5965227002999995</v>
      </c>
      <c r="S106" s="132">
        <f>+SUM('1A1 Energy Industries'!S111:S113)*'Conversion Factors'!$I$5</f>
        <v>3.662809464</v>
      </c>
      <c r="T106" s="132">
        <f>+SUM('1A1 Energy Industries'!T111:T113)*'Conversion Factors'!$I$5</f>
        <v>3.5980472399999996</v>
      </c>
      <c r="U106" s="132">
        <f>+SUM('1A1 Energy Industries'!U111:U113)*'Conversion Factors'!$I$5</f>
        <v>3.5332850159999998</v>
      </c>
      <c r="V106" s="132">
        <f>+SUM('1A1 Energy Industries'!V111:V113)*'Conversion Factors'!$I$5</f>
        <v>3.4684768499999996</v>
      </c>
      <c r="W106" s="132">
        <f>+SUM('1A1 Energy Industries'!W111:W113)*'Conversion Factors'!$I$5</f>
        <v>3.4036418999999998</v>
      </c>
    </row>
    <row r="107" spans="1:24" s="93" customFormat="1" x14ac:dyDescent="0.25">
      <c r="A107" s="93" t="s">
        <v>937</v>
      </c>
      <c r="B107" s="94" t="s">
        <v>983</v>
      </c>
      <c r="C107" s="93" t="s">
        <v>984</v>
      </c>
      <c r="D107" s="93" t="s">
        <v>593</v>
      </c>
      <c r="E107" s="93" t="s">
        <v>940</v>
      </c>
      <c r="F107" s="132">
        <f>+SUM('1A1 Energy Industries'!F115:F116)*'Conversion Factors'!$I$5</f>
        <v>110.34780974055533</v>
      </c>
      <c r="G107" s="132">
        <f>+SUM('1A1 Energy Industries'!G115:G116)*'Conversion Factors'!$I$5</f>
        <v>111.99326416934103</v>
      </c>
      <c r="H107" s="132">
        <f>+SUM('1A1 Energy Industries'!H115:H116)*'Conversion Factors'!$I$5</f>
        <v>110.61951502459789</v>
      </c>
      <c r="I107" s="132">
        <f>+SUM('1A1 Energy Industries'!I115:I116)*'Conversion Factors'!$I$5</f>
        <v>117.31420499303481</v>
      </c>
      <c r="J107" s="132">
        <f>+SUM('1A1 Energy Industries'!J115:J116)*'Conversion Factors'!$I$5</f>
        <v>112.22595731736628</v>
      </c>
      <c r="K107" s="132">
        <f>+SUM('1A1 Energy Industries'!K115:K116)*'Conversion Factors'!$I$5</f>
        <v>106.37200658351149</v>
      </c>
      <c r="L107" s="132">
        <f>+SUM('1A1 Energy Industries'!L115:L116)*'Conversion Factors'!$I$5</f>
        <v>104.66931346849879</v>
      </c>
      <c r="M107" s="132">
        <f>+SUM('1A1 Energy Industries'!M115:M116)*'Conversion Factors'!$I$5</f>
        <v>111.20747558834466</v>
      </c>
      <c r="N107" s="132">
        <f>+SUM('1A1 Energy Industries'!N115:N116)*'Conversion Factors'!$I$5</f>
        <v>108.94458851605725</v>
      </c>
      <c r="O107" s="132">
        <f>+SUM('1A1 Energy Industries'!O115:O116)*'Conversion Factors'!$I$5</f>
        <v>109.91731430962818</v>
      </c>
      <c r="P107" s="132">
        <f>+SUM('1A1 Energy Industries'!P115:P116)*'Conversion Factors'!$I$5</f>
        <v>109.60275925572354</v>
      </c>
      <c r="Q107" s="132">
        <f>+SUM('1A1 Energy Industries'!Q115:Q116)*'Conversion Factors'!$I$5</f>
        <v>109.60074517394743</v>
      </c>
      <c r="R107" s="132">
        <f>+SUM('1A1 Energy Industries'!R115:R116)*'Conversion Factors'!$I$5</f>
        <v>148.2924957519171</v>
      </c>
      <c r="S107" s="132">
        <f>+SUM('1A1 Energy Industries'!S115:S116)*'Conversion Factors'!$I$5</f>
        <v>147.38814084011361</v>
      </c>
      <c r="T107" s="132">
        <f>+SUM('1A1 Energy Industries'!T115:T116)*'Conversion Factors'!$I$5</f>
        <v>154.33739362869156</v>
      </c>
      <c r="U107" s="132">
        <f>+SUM('1A1 Energy Industries'!U115:U116)*'Conversion Factors'!$I$5</f>
        <v>150.23981091634428</v>
      </c>
      <c r="V107" s="132">
        <f>+SUM('1A1 Energy Industries'!V115:V116)*'Conversion Factors'!$I$5</f>
        <v>148.70239520139032</v>
      </c>
      <c r="W107" s="132">
        <f>+SUM('1A1 Energy Industries'!W115:W116)*'Conversion Factors'!$I$5</f>
        <v>141.43129999999999</v>
      </c>
    </row>
    <row r="108" spans="1:24" s="4" customFormat="1" x14ac:dyDescent="0.25">
      <c r="A108" s="4" t="s">
        <v>937</v>
      </c>
      <c r="B108" s="4" t="s">
        <v>943</v>
      </c>
      <c r="C108" s="4" t="s">
        <v>944</v>
      </c>
      <c r="D108" s="4" t="s">
        <v>593</v>
      </c>
      <c r="E108" s="4" t="s">
        <v>940</v>
      </c>
      <c r="F108" s="92">
        <f>+SUM('1A2 Manufacturing Construction'!F75:F81)*'Conversion Factors'!$I$5</f>
        <v>144.70201154214001</v>
      </c>
      <c r="G108" s="92">
        <f>+SUM('1A2 Manufacturing Construction'!G75:G81)*'Conversion Factors'!$I$5</f>
        <v>141.86362449339998</v>
      </c>
      <c r="H108" s="92">
        <f>+SUM('1A2 Manufacturing Construction'!H75:H81)*'Conversion Factors'!$I$5</f>
        <v>147.04430611415998</v>
      </c>
      <c r="I108" s="92">
        <f>+SUM('1A2 Manufacturing Construction'!I75:I81)*'Conversion Factors'!$I$5</f>
        <v>157.60872814542</v>
      </c>
      <c r="J108" s="92">
        <f>+SUM('1A2 Manufacturing Construction'!J75:J81)*'Conversion Factors'!$I$5</f>
        <v>166.60088255845025</v>
      </c>
      <c r="K108" s="92">
        <f>+SUM('1A2 Manufacturing Construction'!K75:K81)*'Conversion Factors'!$I$5</f>
        <v>162.18810855883999</v>
      </c>
      <c r="L108" s="92">
        <f>+SUM('1A2 Manufacturing Construction'!L75:L81)*'Conversion Factors'!$I$5</f>
        <v>165.74469296651998</v>
      </c>
      <c r="M108" s="92">
        <f>+SUM('1A2 Manufacturing Construction'!M75:M81)*'Conversion Factors'!$I$5</f>
        <v>171.38171344519998</v>
      </c>
      <c r="N108" s="92">
        <f>+SUM('1A2 Manufacturing Construction'!N75:N81)*'Conversion Factors'!$I$5</f>
        <v>184.2973807731872</v>
      </c>
      <c r="O108" s="92">
        <f>+SUM('1A2 Manufacturing Construction'!O75:O81)*'Conversion Factors'!$I$5</f>
        <v>173.24970515586782</v>
      </c>
      <c r="P108" s="92">
        <f>+SUM('1A2 Manufacturing Construction'!P75:P81)*'Conversion Factors'!$I$5</f>
        <v>176.79264984560302</v>
      </c>
      <c r="Q108" s="92">
        <f>+SUM('1A2 Manufacturing Construction'!Q75:Q81)*'Conversion Factors'!$I$5</f>
        <v>119.71511626151998</v>
      </c>
      <c r="R108" s="92">
        <f>+SUM('1A2 Manufacturing Construction'!R75:R81)*'Conversion Factors'!$I$5</f>
        <v>124.74049730628002</v>
      </c>
      <c r="S108" s="92">
        <f>+SUM('1A2 Manufacturing Construction'!S75:S81)*'Conversion Factors'!$I$5</f>
        <v>164.73639822819999</v>
      </c>
      <c r="T108" s="92">
        <f>+SUM('1A2 Manufacturing Construction'!T75:T81)*'Conversion Factors'!$I$5</f>
        <v>157.40650750949999</v>
      </c>
      <c r="U108" s="92">
        <f>+SUM('1A2 Manufacturing Construction'!U75:U81)*'Conversion Factors'!$I$5</f>
        <v>156.21694179079998</v>
      </c>
      <c r="V108" s="92">
        <f>+SUM('1A2 Manufacturing Construction'!V75:V81)*'Conversion Factors'!$I$5</f>
        <v>157.81588500000001</v>
      </c>
      <c r="W108" s="92">
        <f>+SUM('1A2 Manufacturing Construction'!W75:W81)*'Conversion Factors'!$I$5</f>
        <v>157.894904</v>
      </c>
    </row>
    <row r="109" spans="1:24" s="93" customFormat="1" x14ac:dyDescent="0.25">
      <c r="A109" s="93" t="s">
        <v>937</v>
      </c>
      <c r="B109" s="94" t="s">
        <v>985</v>
      </c>
      <c r="C109" s="93" t="s">
        <v>986</v>
      </c>
      <c r="D109" s="93" t="s">
        <v>593</v>
      </c>
      <c r="E109" s="93" t="s">
        <v>940</v>
      </c>
      <c r="F109" s="95"/>
      <c r="G109" s="95"/>
      <c r="H109" s="95"/>
      <c r="I109" s="95"/>
      <c r="J109" s="95"/>
      <c r="K109" s="95"/>
      <c r="L109" s="95"/>
      <c r="M109" s="95"/>
      <c r="N109" s="95"/>
      <c r="O109" s="95"/>
      <c r="P109" s="95"/>
      <c r="Q109" s="95"/>
      <c r="R109" s="95"/>
      <c r="S109" s="95"/>
      <c r="T109" s="95"/>
      <c r="U109" s="95"/>
      <c r="V109" s="95"/>
      <c r="W109" s="95"/>
    </row>
    <row r="110" spans="1:24" s="93" customFormat="1" x14ac:dyDescent="0.25">
      <c r="A110" s="93" t="s">
        <v>937</v>
      </c>
      <c r="B110" s="94" t="s">
        <v>987</v>
      </c>
      <c r="C110" s="93" t="s">
        <v>988</v>
      </c>
      <c r="D110" s="93" t="s">
        <v>593</v>
      </c>
      <c r="E110" s="93" t="s">
        <v>940</v>
      </c>
      <c r="F110" s="95"/>
      <c r="G110" s="95"/>
      <c r="H110" s="95"/>
      <c r="I110" s="95"/>
      <c r="J110" s="95"/>
      <c r="K110" s="95"/>
      <c r="L110" s="95"/>
      <c r="M110" s="95"/>
      <c r="N110" s="95"/>
      <c r="O110" s="95"/>
      <c r="P110" s="95"/>
      <c r="Q110" s="95"/>
      <c r="R110" s="95"/>
      <c r="S110" s="95"/>
      <c r="T110" s="95"/>
      <c r="U110" s="95"/>
      <c r="V110" s="95"/>
      <c r="W110" s="95"/>
    </row>
    <row r="111" spans="1:24" s="93" customFormat="1" x14ac:dyDescent="0.25">
      <c r="A111" s="93" t="s">
        <v>937</v>
      </c>
      <c r="B111" s="94" t="s">
        <v>989</v>
      </c>
      <c r="C111" s="93" t="s">
        <v>990</v>
      </c>
      <c r="D111" s="93" t="s">
        <v>593</v>
      </c>
      <c r="E111" s="93" t="s">
        <v>940</v>
      </c>
      <c r="F111" s="95"/>
      <c r="G111" s="95"/>
      <c r="H111" s="95"/>
      <c r="I111" s="95"/>
      <c r="J111" s="95"/>
      <c r="K111" s="95"/>
      <c r="L111" s="95"/>
      <c r="M111" s="95"/>
      <c r="N111" s="95"/>
      <c r="O111" s="95"/>
      <c r="P111" s="95"/>
      <c r="Q111" s="95"/>
      <c r="R111" s="95"/>
      <c r="S111" s="95"/>
      <c r="T111" s="95"/>
      <c r="U111" s="95"/>
      <c r="V111" s="95"/>
      <c r="W111" s="95"/>
    </row>
    <row r="112" spans="1:24" s="93" customFormat="1" x14ac:dyDescent="0.25">
      <c r="A112" s="93" t="s">
        <v>937</v>
      </c>
      <c r="B112" s="94" t="s">
        <v>991</v>
      </c>
      <c r="C112" s="93" t="s">
        <v>992</v>
      </c>
      <c r="D112" s="93" t="s">
        <v>593</v>
      </c>
      <c r="E112" s="93" t="s">
        <v>940</v>
      </c>
      <c r="F112" s="95"/>
      <c r="G112" s="95"/>
      <c r="H112" s="95"/>
      <c r="I112" s="95"/>
      <c r="J112" s="95"/>
      <c r="K112" s="95"/>
      <c r="L112" s="95"/>
      <c r="M112" s="95"/>
      <c r="N112" s="95"/>
      <c r="O112" s="95"/>
      <c r="P112" s="95"/>
      <c r="Q112" s="95"/>
      <c r="R112" s="95"/>
      <c r="S112" s="95"/>
      <c r="T112" s="95"/>
      <c r="U112" s="95"/>
      <c r="V112" s="95"/>
      <c r="W112" s="95"/>
    </row>
    <row r="113" spans="1:23" s="93" customFormat="1" x14ac:dyDescent="0.25">
      <c r="A113" s="93" t="s">
        <v>937</v>
      </c>
      <c r="B113" s="94" t="s">
        <v>993</v>
      </c>
      <c r="C113" s="93" t="s">
        <v>994</v>
      </c>
      <c r="D113" s="93" t="s">
        <v>593</v>
      </c>
      <c r="E113" s="93" t="s">
        <v>940</v>
      </c>
      <c r="F113" s="95"/>
      <c r="G113" s="95"/>
      <c r="H113" s="95"/>
      <c r="I113" s="95"/>
      <c r="J113" s="95"/>
      <c r="K113" s="95"/>
      <c r="L113" s="95"/>
      <c r="M113" s="95"/>
      <c r="N113" s="95"/>
      <c r="O113" s="95"/>
      <c r="P113" s="95"/>
      <c r="Q113" s="95"/>
      <c r="R113" s="95"/>
      <c r="S113" s="95"/>
      <c r="T113" s="95"/>
      <c r="U113" s="95"/>
      <c r="V113" s="95"/>
      <c r="W113" s="95"/>
    </row>
    <row r="114" spans="1:23" s="93" customFormat="1" x14ac:dyDescent="0.25">
      <c r="A114" s="93" t="s">
        <v>937</v>
      </c>
      <c r="B114" s="94" t="s">
        <v>995</v>
      </c>
      <c r="C114" s="93" t="s">
        <v>996</v>
      </c>
      <c r="D114" s="93" t="s">
        <v>593</v>
      </c>
      <c r="E114" s="93" t="s">
        <v>940</v>
      </c>
      <c r="F114" s="95"/>
      <c r="G114" s="95"/>
      <c r="H114" s="95"/>
      <c r="I114" s="95"/>
      <c r="J114" s="95"/>
      <c r="K114" s="95"/>
      <c r="L114" s="95"/>
      <c r="M114" s="95"/>
      <c r="N114" s="95"/>
      <c r="O114" s="95"/>
      <c r="P114" s="95"/>
      <c r="Q114" s="95"/>
      <c r="R114" s="95"/>
      <c r="S114" s="95"/>
      <c r="T114" s="95"/>
      <c r="U114" s="95"/>
      <c r="V114" s="95"/>
      <c r="W114" s="95"/>
    </row>
    <row r="115" spans="1:23" s="93" customFormat="1" x14ac:dyDescent="0.25">
      <c r="A115" s="93" t="s">
        <v>937</v>
      </c>
      <c r="B115" s="94" t="s">
        <v>997</v>
      </c>
      <c r="C115" s="93" t="s">
        <v>998</v>
      </c>
      <c r="D115" s="93" t="s">
        <v>593</v>
      </c>
      <c r="E115" s="93" t="s">
        <v>940</v>
      </c>
      <c r="F115" s="95"/>
      <c r="G115" s="95"/>
      <c r="H115" s="95"/>
      <c r="I115" s="95"/>
      <c r="J115" s="95"/>
      <c r="K115" s="95"/>
      <c r="L115" s="95"/>
      <c r="M115" s="95"/>
      <c r="N115" s="95"/>
      <c r="O115" s="95"/>
      <c r="P115" s="95"/>
      <c r="Q115" s="95"/>
      <c r="R115" s="95"/>
      <c r="S115" s="95"/>
      <c r="T115" s="95"/>
      <c r="U115" s="95"/>
      <c r="V115" s="95"/>
      <c r="W115" s="95"/>
    </row>
    <row r="116" spans="1:23" s="93" customFormat="1" x14ac:dyDescent="0.25">
      <c r="A116" s="93" t="s">
        <v>937</v>
      </c>
      <c r="B116" s="94" t="s">
        <v>999</v>
      </c>
      <c r="C116" s="93" t="s">
        <v>1000</v>
      </c>
      <c r="D116" s="93" t="s">
        <v>593</v>
      </c>
      <c r="E116" s="93" t="s">
        <v>940</v>
      </c>
      <c r="F116" s="95"/>
      <c r="G116" s="95"/>
      <c r="H116" s="95"/>
      <c r="I116" s="95"/>
      <c r="J116" s="95"/>
      <c r="K116" s="95"/>
      <c r="L116" s="95"/>
      <c r="M116" s="95"/>
      <c r="N116" s="95"/>
      <c r="O116" s="95"/>
      <c r="P116" s="95"/>
      <c r="Q116" s="95"/>
      <c r="R116" s="95"/>
      <c r="S116" s="95"/>
      <c r="T116" s="95"/>
      <c r="U116" s="95"/>
      <c r="V116" s="95"/>
      <c r="W116" s="95"/>
    </row>
    <row r="117" spans="1:23" s="93" customFormat="1" x14ac:dyDescent="0.25">
      <c r="A117" s="93" t="s">
        <v>937</v>
      </c>
      <c r="B117" s="94" t="s">
        <v>1001</v>
      </c>
      <c r="C117" s="93" t="s">
        <v>1002</v>
      </c>
      <c r="D117" s="93" t="s">
        <v>593</v>
      </c>
      <c r="E117" s="93" t="s">
        <v>940</v>
      </c>
      <c r="F117" s="95"/>
      <c r="G117" s="95"/>
      <c r="H117" s="95"/>
      <c r="I117" s="95"/>
      <c r="J117" s="95"/>
      <c r="K117" s="95"/>
      <c r="L117" s="95"/>
      <c r="M117" s="95"/>
      <c r="N117" s="95"/>
      <c r="O117" s="95"/>
      <c r="P117" s="95"/>
      <c r="Q117" s="95"/>
      <c r="R117" s="95"/>
      <c r="S117" s="95"/>
      <c r="T117" s="95"/>
      <c r="U117" s="95"/>
      <c r="V117" s="95"/>
      <c r="W117" s="95"/>
    </row>
    <row r="118" spans="1:23" s="93" customFormat="1" x14ac:dyDescent="0.25">
      <c r="A118" s="93" t="s">
        <v>937</v>
      </c>
      <c r="B118" s="94" t="s">
        <v>1003</v>
      </c>
      <c r="C118" s="93" t="s">
        <v>1004</v>
      </c>
      <c r="D118" s="93" t="s">
        <v>593</v>
      </c>
      <c r="E118" s="93" t="s">
        <v>940</v>
      </c>
      <c r="F118" s="95"/>
      <c r="G118" s="95"/>
      <c r="H118" s="95"/>
      <c r="I118" s="95"/>
      <c r="J118" s="95"/>
      <c r="K118" s="95"/>
      <c r="L118" s="95"/>
      <c r="M118" s="95"/>
      <c r="N118" s="95"/>
      <c r="O118" s="95"/>
      <c r="P118" s="95"/>
      <c r="Q118" s="95"/>
      <c r="R118" s="95"/>
      <c r="S118" s="95"/>
      <c r="T118" s="95"/>
      <c r="U118" s="95"/>
      <c r="V118" s="95"/>
      <c r="W118" s="95"/>
    </row>
    <row r="119" spans="1:23" s="93" customFormat="1" x14ac:dyDescent="0.25">
      <c r="A119" s="93" t="s">
        <v>937</v>
      </c>
      <c r="B119" s="94" t="s">
        <v>1005</v>
      </c>
      <c r="C119" s="93" t="s">
        <v>1006</v>
      </c>
      <c r="D119" s="93" t="s">
        <v>593</v>
      </c>
      <c r="E119" s="93" t="s">
        <v>940</v>
      </c>
      <c r="F119" s="95"/>
      <c r="G119" s="95"/>
      <c r="H119" s="95"/>
      <c r="I119" s="95"/>
      <c r="J119" s="95"/>
      <c r="K119" s="95"/>
      <c r="L119" s="95"/>
      <c r="M119" s="95"/>
      <c r="N119" s="95"/>
      <c r="O119" s="95"/>
      <c r="P119" s="95"/>
      <c r="Q119" s="95"/>
      <c r="R119" s="95"/>
      <c r="S119" s="95"/>
      <c r="T119" s="95"/>
      <c r="U119" s="95"/>
      <c r="V119" s="95"/>
      <c r="W119" s="95"/>
    </row>
    <row r="120" spans="1:23" s="93" customFormat="1" x14ac:dyDescent="0.25">
      <c r="A120" s="93" t="s">
        <v>937</v>
      </c>
      <c r="B120" s="94" t="s">
        <v>1007</v>
      </c>
      <c r="C120" s="93" t="s">
        <v>1008</v>
      </c>
      <c r="D120" s="93" t="s">
        <v>593</v>
      </c>
      <c r="E120" s="93" t="s">
        <v>940</v>
      </c>
      <c r="F120" s="95"/>
      <c r="G120" s="95"/>
      <c r="H120" s="95"/>
      <c r="I120" s="95"/>
      <c r="J120" s="95"/>
      <c r="K120" s="95"/>
      <c r="L120" s="95"/>
      <c r="M120" s="95"/>
      <c r="N120" s="95"/>
      <c r="O120" s="95"/>
      <c r="P120" s="95"/>
      <c r="Q120" s="95"/>
      <c r="R120" s="95"/>
      <c r="S120" s="95"/>
      <c r="T120" s="95"/>
      <c r="U120" s="95"/>
      <c r="V120" s="95"/>
      <c r="W120" s="95"/>
    </row>
    <row r="121" spans="1:23" s="93" customFormat="1" x14ac:dyDescent="0.25">
      <c r="A121" s="93" t="s">
        <v>937</v>
      </c>
      <c r="B121" s="94" t="s">
        <v>1009</v>
      </c>
      <c r="C121" s="93" t="s">
        <v>1010</v>
      </c>
      <c r="D121" s="93" t="s">
        <v>593</v>
      </c>
      <c r="E121" s="93" t="s">
        <v>940</v>
      </c>
      <c r="F121" s="95"/>
      <c r="G121" s="95"/>
      <c r="H121" s="95"/>
      <c r="I121" s="95"/>
      <c r="J121" s="95"/>
      <c r="K121" s="95"/>
      <c r="L121" s="95"/>
      <c r="M121" s="95"/>
      <c r="N121" s="95"/>
      <c r="O121" s="95"/>
      <c r="P121" s="95"/>
      <c r="Q121" s="95"/>
      <c r="R121" s="95"/>
      <c r="S121" s="95"/>
      <c r="T121" s="95"/>
      <c r="U121" s="95"/>
      <c r="V121" s="95"/>
      <c r="W121" s="95"/>
    </row>
    <row r="122" spans="1:23" s="4" customFormat="1" x14ac:dyDescent="0.25">
      <c r="A122" s="4" t="s">
        <v>937</v>
      </c>
      <c r="B122" s="4" t="s">
        <v>945</v>
      </c>
      <c r="C122" s="4" t="s">
        <v>767</v>
      </c>
      <c r="D122" s="4" t="s">
        <v>593</v>
      </c>
      <c r="E122" s="4" t="s">
        <v>940</v>
      </c>
      <c r="F122" s="92">
        <f t="shared" ref="F122:T122" si="35">SUM(F123:F127)</f>
        <v>595.52045349418313</v>
      </c>
      <c r="G122" s="92">
        <f t="shared" si="35"/>
        <v>604.98940327547371</v>
      </c>
      <c r="H122" s="92">
        <f t="shared" si="35"/>
        <v>637.06351995884825</v>
      </c>
      <c r="I122" s="92">
        <f t="shared" si="35"/>
        <v>661.20915624758254</v>
      </c>
      <c r="J122" s="92">
        <f t="shared" si="35"/>
        <v>711.12694077763103</v>
      </c>
      <c r="K122" s="92">
        <f t="shared" si="35"/>
        <v>768.90527032361774</v>
      </c>
      <c r="L122" s="92">
        <f t="shared" si="35"/>
        <v>828.87596937297269</v>
      </c>
      <c r="M122" s="92">
        <f t="shared" si="35"/>
        <v>895.63023508192305</v>
      </c>
      <c r="N122" s="92">
        <f t="shared" si="35"/>
        <v>935.20802332337087</v>
      </c>
      <c r="O122" s="92">
        <f t="shared" si="35"/>
        <v>907.70645230001173</v>
      </c>
      <c r="P122" s="92">
        <f t="shared" si="35"/>
        <v>943.82860816171376</v>
      </c>
      <c r="Q122" s="92">
        <f t="shared" si="35"/>
        <v>991.84955863155153</v>
      </c>
      <c r="R122" s="92">
        <f t="shared" si="35"/>
        <v>1023.4501627309087</v>
      </c>
      <c r="S122" s="92">
        <f t="shared" si="35"/>
        <v>1062.13605102871</v>
      </c>
      <c r="T122" s="92">
        <f t="shared" si="35"/>
        <v>1101.7741163428736</v>
      </c>
      <c r="U122" s="92">
        <f>SUM(U123:U127)</f>
        <v>1118.2323785009905</v>
      </c>
      <c r="V122" s="92">
        <f>SUM(V123:V127)</f>
        <v>1113.3094704944101</v>
      </c>
      <c r="W122" s="92">
        <f>SUM(W123:W127)</f>
        <v>1135.2968457495422</v>
      </c>
    </row>
    <row r="123" spans="1:23" s="93" customFormat="1" x14ac:dyDescent="0.25">
      <c r="A123" s="93" t="s">
        <v>937</v>
      </c>
      <c r="B123" s="94" t="s">
        <v>1011</v>
      </c>
      <c r="C123" s="93" t="s">
        <v>1012</v>
      </c>
      <c r="D123" s="93" t="s">
        <v>593</v>
      </c>
      <c r="E123" s="93" t="s">
        <v>940</v>
      </c>
      <c r="F123" s="132">
        <f>+SUM('1A3 Transport'!F134:F135)*'Conversion Factors'!$I$5</f>
        <v>5.3102311799999997</v>
      </c>
      <c r="G123" s="132">
        <f>+SUM('1A3 Transport'!G134:G135)*'Conversion Factors'!$I$5</f>
        <v>5.3927723999999992</v>
      </c>
      <c r="H123" s="132">
        <f>+SUM('1A3 Transport'!H134:H135)*'Conversion Factors'!$I$5</f>
        <v>5.7159473999999992</v>
      </c>
      <c r="I123" s="132">
        <f>+SUM('1A3 Transport'!I134:I135)*'Conversion Factors'!$I$5</f>
        <v>6.8108791800000006</v>
      </c>
      <c r="J123" s="132">
        <f>+SUM('1A3 Transport'!J134:J135)*'Conversion Factors'!$I$5</f>
        <v>7.3587161400000003</v>
      </c>
      <c r="K123" s="132">
        <f>+SUM('1A3 Transport'!K134:K135)*'Conversion Factors'!$I$5</f>
        <v>8.1602217600000007</v>
      </c>
      <c r="L123" s="132">
        <f>+SUM('1A3 Transport'!L134:L135)*'Conversion Factors'!$I$5</f>
        <v>8.0857194599999982</v>
      </c>
      <c r="M123" s="132">
        <f>+SUM('1A3 Transport'!M134:M135)*'Conversion Factors'!$I$5</f>
        <v>8.7501932813999979</v>
      </c>
      <c r="N123" s="132">
        <f>+SUM('1A3 Transport'!N134:N135)*'Conversion Factors'!$I$5</f>
        <v>8.8824857999999995</v>
      </c>
      <c r="O123" s="132">
        <f>+SUM('1A3 Transport'!O134:O135)*'Conversion Factors'!$I$5</f>
        <v>8.9793527399999995</v>
      </c>
      <c r="P123" s="132">
        <f>+SUM('1A3 Transport'!P134:P135)*'Conversion Factors'!$I$5</f>
        <v>9.4965877922717556</v>
      </c>
      <c r="Q123" s="132">
        <f>+SUM('1A3 Transport'!Q134:Q135)*'Conversion Factors'!$I$5</f>
        <v>9.2167398087486436</v>
      </c>
      <c r="R123" s="132">
        <f>+SUM('1A3 Transport'!R134:R135)*'Conversion Factors'!$I$5</f>
        <v>9.0233695453196567</v>
      </c>
      <c r="S123" s="132">
        <f>+SUM('1A3 Transport'!S134:S135)*'Conversion Factors'!$I$5</f>
        <v>10.3474909176</v>
      </c>
      <c r="T123" s="132">
        <f>+SUM('1A3 Transport'!T134:T135)*'Conversion Factors'!$I$5</f>
        <v>10.713785256</v>
      </c>
      <c r="U123" s="132">
        <f>+SUM('1A3 Transport'!U134:U135)*'Conversion Factors'!$I$5</f>
        <v>11.080079594399999</v>
      </c>
      <c r="V123" s="132">
        <f>+SUM('1A3 Transport'!V134:V135)*'Conversion Factors'!$I$5</f>
        <v>11.446440000000001</v>
      </c>
      <c r="W123" s="132">
        <f>+SUM('1A3 Transport'!W134:W135)*'Conversion Factors'!$I$5</f>
        <v>11.812673999999999</v>
      </c>
    </row>
    <row r="124" spans="1:23" s="93" customFormat="1" x14ac:dyDescent="0.25">
      <c r="A124" s="93" t="s">
        <v>937</v>
      </c>
      <c r="B124" s="94" t="s">
        <v>1013</v>
      </c>
      <c r="C124" s="93" t="s">
        <v>1014</v>
      </c>
      <c r="D124" s="93" t="s">
        <v>593</v>
      </c>
      <c r="E124" s="93" t="s">
        <v>940</v>
      </c>
      <c r="F124" s="132">
        <f>+SUM('1A3 Transport'!F137:F142)*'Conversion Factors'!$I$5</f>
        <v>515.13684031418313</v>
      </c>
      <c r="G124" s="132">
        <f>+SUM('1A3 Transport'!G137:G142)*'Conversion Factors'!$I$5</f>
        <v>526.74920387547365</v>
      </c>
      <c r="H124" s="132">
        <f>+SUM('1A3 Transport'!H137:H142)*'Conversion Factors'!$I$5</f>
        <v>560.84712455884824</v>
      </c>
      <c r="I124" s="132">
        <f>+SUM('1A3 Transport'!I137:I142)*'Conversion Factors'!$I$5</f>
        <v>588.83098306758257</v>
      </c>
      <c r="J124" s="132">
        <f>+SUM('1A3 Transport'!J137:J142)*'Conversion Factors'!$I$5</f>
        <v>634.70059663763107</v>
      </c>
      <c r="K124" s="132">
        <f>+SUM('1A3 Transport'!K137:K142)*'Conversion Factors'!$I$5</f>
        <v>692.02722456361778</v>
      </c>
      <c r="L124" s="132">
        <f>+SUM('1A3 Transport'!L137:L142)*'Conversion Factors'!$I$5</f>
        <v>758.20769791297278</v>
      </c>
      <c r="M124" s="132">
        <f>+SUM('1A3 Transport'!M137:M142)*'Conversion Factors'!$I$5</f>
        <v>821.40022980052299</v>
      </c>
      <c r="N124" s="132">
        <f>+SUM('1A3 Transport'!N137:N142)*'Conversion Factors'!$I$5</f>
        <v>860.03135552337085</v>
      </c>
      <c r="O124" s="132">
        <f>+SUM('1A3 Transport'!O137:O142)*'Conversion Factors'!$I$5</f>
        <v>831.87609556001178</v>
      </c>
      <c r="P124" s="132">
        <f>+SUM('1A3 Transport'!P137:P142)*'Conversion Factors'!$I$5</f>
        <v>870.57149936944199</v>
      </c>
      <c r="Q124" s="132">
        <f>+SUM('1A3 Transport'!Q137:Q142)*'Conversion Factors'!$I$5</f>
        <v>919.02221382280288</v>
      </c>
      <c r="R124" s="132">
        <f>+SUM('1A3 Transport'!R137:R142)*'Conversion Factors'!$I$5</f>
        <v>952.5475071855891</v>
      </c>
      <c r="S124" s="132">
        <f>+SUM('1A3 Transport'!S137:S142)*'Conversion Factors'!$I$5</f>
        <v>991.29247698938912</v>
      </c>
      <c r="T124" s="132">
        <f>+SUM('1A3 Transport'!T137:T142)*'Conversion Factors'!$I$5</f>
        <v>1020.3237986596682</v>
      </c>
      <c r="U124" s="132">
        <f>+SUM('1A3 Transport'!U137:U142)*'Conversion Factors'!$I$5</f>
        <v>1038.6184765276071</v>
      </c>
      <c r="V124" s="132">
        <f>+SUM('1A3 Transport'!V137:V142)*'Conversion Factors'!$I$5</f>
        <v>1044.2347589944102</v>
      </c>
      <c r="W124" s="132">
        <f>+SUM('1A3 Transport'!W137:W142)*'Conversion Factors'!$I$5</f>
        <v>1066.8144047495421</v>
      </c>
    </row>
    <row r="125" spans="1:23" s="93" customFormat="1" x14ac:dyDescent="0.25">
      <c r="A125" s="93" t="s">
        <v>937</v>
      </c>
      <c r="B125" s="94" t="s">
        <v>1015</v>
      </c>
      <c r="C125" s="93" t="s">
        <v>1016</v>
      </c>
      <c r="D125" s="93" t="s">
        <v>593</v>
      </c>
      <c r="E125" s="93" t="s">
        <v>940</v>
      </c>
      <c r="F125" s="132">
        <f>+SUM('1A3 Transport'!F144:F145)*'Conversion Factors'!$I$5</f>
        <v>65.980772000000002</v>
      </c>
      <c r="G125" s="132">
        <f>+SUM('1A3 Transport'!G144:G145)*'Conversion Factors'!$I$5</f>
        <v>64.783861999999999</v>
      </c>
      <c r="H125" s="132">
        <f>+SUM('1A3 Transport'!H144:H145)*'Conversion Factors'!$I$5</f>
        <v>63.152518000000001</v>
      </c>
      <c r="I125" s="132">
        <f>+SUM('1A3 Transport'!I144:I145)*'Conversion Factors'!$I$5</f>
        <v>59.836634000000004</v>
      </c>
      <c r="J125" s="132">
        <f>+SUM('1A3 Transport'!J144:J145)*'Conversion Factors'!$I$5</f>
        <v>62.443238000000008</v>
      </c>
      <c r="K125" s="132">
        <f>+SUM('1A3 Transport'!K144:K145)*'Conversion Factors'!$I$5</f>
        <v>62.141794000000012</v>
      </c>
      <c r="L125" s="132">
        <f>+SUM('1A3 Transport'!L144:L145)*'Conversion Factors'!$I$5</f>
        <v>57.336422000000006</v>
      </c>
      <c r="M125" s="132">
        <f>+SUM('1A3 Transport'!M144:M145)*'Conversion Factors'!$I$5</f>
        <v>59.95328700000001</v>
      </c>
      <c r="N125" s="132">
        <f>+SUM('1A3 Transport'!N144:N145)*'Conversion Factors'!$I$5</f>
        <v>57.231797</v>
      </c>
      <c r="O125" s="132">
        <f>+SUM('1A3 Transport'!O144:O145)*'Conversion Factors'!$I$5</f>
        <v>58.117839000000011</v>
      </c>
      <c r="P125" s="132">
        <f>+SUM('1A3 Transport'!P144:P145)*'Conversion Factors'!$I$5</f>
        <v>54.660470999999994</v>
      </c>
      <c r="Q125" s="132">
        <f>+SUM('1A3 Transport'!Q144:Q145)*'Conversion Factors'!$I$5</f>
        <v>53.830259999999996</v>
      </c>
      <c r="R125" s="132">
        <f>+SUM('1A3 Transport'!R144:R145)*'Conversion Factors'!$I$5</f>
        <v>52.224955999999999</v>
      </c>
      <c r="S125" s="132">
        <f>+SUM('1A3 Transport'!S144:S145)*'Conversion Factors'!$I$5</f>
        <v>51.543252121720798</v>
      </c>
      <c r="T125" s="132">
        <f>+SUM('1A3 Transport'!T144:T145)*'Conversion Factors'!$I$5</f>
        <v>61.609279927205463</v>
      </c>
      <c r="U125" s="132">
        <f>+SUM('1A3 Transport'!U144:U145)*'Conversion Factors'!$I$5</f>
        <v>59.232148378983418</v>
      </c>
      <c r="V125" s="132">
        <f>+SUM('1A3 Transport'!V144:V145)*'Conversion Factors'!$I$5</f>
        <v>48.152176000000004</v>
      </c>
      <c r="W125" s="132">
        <f>+SUM('1A3 Transport'!W144:W145)*'Conversion Factors'!$I$5</f>
        <v>47.01925</v>
      </c>
    </row>
    <row r="126" spans="1:23" s="93" customFormat="1" x14ac:dyDescent="0.25">
      <c r="A126" s="93" t="s">
        <v>937</v>
      </c>
      <c r="B126" s="94" t="s">
        <v>1017</v>
      </c>
      <c r="C126" s="93" t="s">
        <v>1018</v>
      </c>
      <c r="D126" s="93" t="s">
        <v>593</v>
      </c>
      <c r="E126" s="93" t="s">
        <v>940</v>
      </c>
      <c r="F126" s="132">
        <f>+'1A3 Transport'!F149*'Conversion Factors'!$I$5</f>
        <v>9.0926100000000005</v>
      </c>
      <c r="G126" s="132">
        <f>+'1A3 Transport'!G149*'Conversion Factors'!$I$5</f>
        <v>8.0635650000000005</v>
      </c>
      <c r="H126" s="132">
        <f>+'1A3 Transport'!H149*'Conversion Factors'!$I$5</f>
        <v>7.3479299999999999</v>
      </c>
      <c r="I126" s="132">
        <f>+'1A3 Transport'!I149*'Conversion Factors'!$I$5</f>
        <v>5.7306599999999994</v>
      </c>
      <c r="J126" s="132">
        <f>+'1A3 Transport'!J149*'Conversion Factors'!$I$5</f>
        <v>6.62439</v>
      </c>
      <c r="K126" s="132">
        <f>+'1A3 Transport'!K149*'Conversion Factors'!$I$5</f>
        <v>6.5760299999999994</v>
      </c>
      <c r="L126" s="132">
        <f>+'1A3 Transport'!L149*'Conversion Factors'!$I$5</f>
        <v>5.24613</v>
      </c>
      <c r="M126" s="132">
        <f>+'1A3 Transport'!M149*'Conversion Factors'!$I$5</f>
        <v>5.5265249999999995</v>
      </c>
      <c r="N126" s="132">
        <f>+'1A3 Transport'!N149*'Conversion Factors'!$I$5</f>
        <v>9.062384999999999</v>
      </c>
      <c r="O126" s="132">
        <f>+'1A3 Transport'!O149*'Conversion Factors'!$I$5</f>
        <v>8.7331649999999996</v>
      </c>
      <c r="P126" s="132">
        <f>+'1A3 Transport'!P149*'Conversion Factors'!$I$5</f>
        <v>9.1000499999999995</v>
      </c>
      <c r="Q126" s="132">
        <f>+'1A3 Transport'!Q149*'Conversion Factors'!$I$5</f>
        <v>9.7803450000000005</v>
      </c>
      <c r="R126" s="132">
        <f>+'1A3 Transport'!R149*'Conversion Factors'!$I$5</f>
        <v>9.6543299999999999</v>
      </c>
      <c r="S126" s="132">
        <f>+'1A3 Transport'!S149*'Conversion Factors'!$I$5</f>
        <v>8.9528310000000015</v>
      </c>
      <c r="T126" s="132">
        <f>+'1A3 Transport'!T149*'Conversion Factors'!$I$5</f>
        <v>9.1272525000000009</v>
      </c>
      <c r="U126" s="132">
        <f>+'1A3 Transport'!U149*'Conversion Factors'!$I$5</f>
        <v>9.3016740000000002</v>
      </c>
      <c r="V126" s="132">
        <f>+'1A3 Transport'!V149*'Conversion Factors'!$I$5</f>
        <v>9.4760955000000013</v>
      </c>
      <c r="W126" s="132">
        <f>+'1A3 Transport'!W149*'Conversion Factors'!$I$5</f>
        <v>9.6505169999999989</v>
      </c>
    </row>
    <row r="127" spans="1:23" s="93" customFormat="1" x14ac:dyDescent="0.25">
      <c r="A127" s="93" t="s">
        <v>937</v>
      </c>
      <c r="B127" s="94" t="s">
        <v>1019</v>
      </c>
      <c r="C127" s="93" t="s">
        <v>1020</v>
      </c>
      <c r="D127" s="93" t="s">
        <v>593</v>
      </c>
      <c r="E127" s="93" t="s">
        <v>940</v>
      </c>
      <c r="F127" s="95"/>
      <c r="G127" s="95"/>
      <c r="H127" s="95"/>
      <c r="I127" s="95"/>
      <c r="J127" s="95"/>
      <c r="K127" s="95"/>
      <c r="L127" s="95"/>
      <c r="M127" s="95"/>
      <c r="N127" s="95"/>
      <c r="O127" s="95"/>
      <c r="P127" s="95"/>
      <c r="Q127" s="95"/>
      <c r="R127" s="95"/>
      <c r="S127" s="95"/>
      <c r="T127" s="95"/>
      <c r="U127" s="95"/>
      <c r="V127" s="95"/>
      <c r="W127" s="95"/>
    </row>
    <row r="128" spans="1:23" s="4" customFormat="1" x14ac:dyDescent="0.25">
      <c r="A128" s="4" t="s">
        <v>937</v>
      </c>
      <c r="B128" s="4" t="s">
        <v>946</v>
      </c>
      <c r="C128" s="4" t="s">
        <v>947</v>
      </c>
      <c r="D128" s="4" t="s">
        <v>593</v>
      </c>
      <c r="E128" s="4" t="s">
        <v>940</v>
      </c>
      <c r="F128" s="92">
        <f>SUM(F129:F131)</f>
        <v>473.22193982087657</v>
      </c>
      <c r="G128" s="92">
        <f t="shared" ref="G128:T128" si="36">SUM(G129:G131)</f>
        <v>505.47370703671453</v>
      </c>
      <c r="H128" s="92">
        <f t="shared" si="36"/>
        <v>533.61790794696537</v>
      </c>
      <c r="I128" s="92">
        <f t="shared" si="36"/>
        <v>552.50505643086683</v>
      </c>
      <c r="J128" s="92">
        <f t="shared" si="36"/>
        <v>576.82671904927236</v>
      </c>
      <c r="K128" s="92">
        <f t="shared" si="36"/>
        <v>593.83717827962005</v>
      </c>
      <c r="L128" s="92">
        <f t="shared" si="36"/>
        <v>381.16531829559</v>
      </c>
      <c r="M128" s="92">
        <f t="shared" si="36"/>
        <v>383.313513596017</v>
      </c>
      <c r="N128" s="92">
        <f t="shared" si="36"/>
        <v>405.87119026155466</v>
      </c>
      <c r="O128" s="92">
        <f t="shared" si="36"/>
        <v>430.6041868848684</v>
      </c>
      <c r="P128" s="92">
        <f t="shared" si="36"/>
        <v>457.67168195191016</v>
      </c>
      <c r="Q128" s="92">
        <f t="shared" si="36"/>
        <v>400.11480495379794</v>
      </c>
      <c r="R128" s="92">
        <f t="shared" si="36"/>
        <v>409.26250757267195</v>
      </c>
      <c r="S128" s="92">
        <f t="shared" si="36"/>
        <v>422.22945897903651</v>
      </c>
      <c r="T128" s="92">
        <f t="shared" si="36"/>
        <v>428.14038248198102</v>
      </c>
      <c r="U128" s="92">
        <f>SUM(U129:U131)</f>
        <v>426.20956146180771</v>
      </c>
      <c r="V128" s="92">
        <f>SUM(V129:V131)</f>
        <v>447.92392899999999</v>
      </c>
      <c r="W128" s="92">
        <f>SUM(W129:W131)</f>
        <v>460.75076799999994</v>
      </c>
    </row>
    <row r="129" spans="1:23" s="93" customFormat="1" x14ac:dyDescent="0.25">
      <c r="A129" s="93" t="s">
        <v>937</v>
      </c>
      <c r="B129" s="94" t="s">
        <v>1021</v>
      </c>
      <c r="C129" s="93" t="s">
        <v>1022</v>
      </c>
      <c r="D129" s="93" t="s">
        <v>593</v>
      </c>
      <c r="E129" s="93" t="s">
        <v>940</v>
      </c>
      <c r="F129" s="132">
        <f>+SUM('1A4 Other Sectors'!F159:F164)*'Conversion Factors'!$I$5</f>
        <v>36.554485698000001</v>
      </c>
      <c r="G129" s="132">
        <f>+SUM('1A4 Other Sectors'!G159:G164)*'Conversion Factors'!$I$5</f>
        <v>49.409819463999995</v>
      </c>
      <c r="H129" s="132">
        <f>+SUM('1A4 Other Sectors'!H159:H164)*'Conversion Factors'!$I$5</f>
        <v>58.659279109999993</v>
      </c>
      <c r="I129" s="132">
        <f>+SUM('1A4 Other Sectors'!I159:I164)*'Conversion Factors'!$I$5</f>
        <v>65.318258786000001</v>
      </c>
      <c r="J129" s="132">
        <f>+SUM('1A4 Other Sectors'!J159:J164)*'Conversion Factors'!$I$5</f>
        <v>73.663160379999994</v>
      </c>
      <c r="K129" s="132">
        <f>+SUM('1A4 Other Sectors'!K159:K164)*'Conversion Factors'!$I$5</f>
        <v>79.604302890400007</v>
      </c>
      <c r="L129" s="132">
        <f>+SUM('1A4 Other Sectors'!L159:L164)*'Conversion Factors'!$I$5</f>
        <v>88.191924245099983</v>
      </c>
      <c r="M129" s="132">
        <f>+SUM('1A4 Other Sectors'!M159:M164)*'Conversion Factors'!$I$5</f>
        <v>68.354934375128082</v>
      </c>
      <c r="N129" s="132">
        <f>+SUM('1A4 Other Sectors'!N159:N164)*'Conversion Factors'!$I$5</f>
        <v>70.65742544826692</v>
      </c>
      <c r="O129" s="132">
        <f>+SUM('1A4 Other Sectors'!O159:O164)*'Conversion Factors'!$I$5</f>
        <v>73.665526393311637</v>
      </c>
      <c r="P129" s="132">
        <f>+SUM('1A4 Other Sectors'!P159:P164)*'Conversion Factors'!$I$5</f>
        <v>78.276650972921246</v>
      </c>
      <c r="Q129" s="132">
        <f>+SUM('1A4 Other Sectors'!Q159:Q164)*'Conversion Factors'!$I$5</f>
        <v>62.3517527964</v>
      </c>
      <c r="R129" s="132">
        <f>+SUM('1A4 Other Sectors'!R159:R164)*'Conversion Factors'!$I$5</f>
        <v>64.847449572000002</v>
      </c>
      <c r="S129" s="132">
        <f>+SUM('1A4 Other Sectors'!S159:S164)*'Conversion Factors'!$I$5</f>
        <v>69.307214387836495</v>
      </c>
      <c r="T129" s="132">
        <f>+SUM('1A4 Other Sectors'!T159:T164)*'Conversion Factors'!$I$5</f>
        <v>68.291165539781048</v>
      </c>
      <c r="U129" s="132">
        <f>+SUM('1A4 Other Sectors'!U159:U164)*'Conversion Factors'!$I$5</f>
        <v>67.276465863007687</v>
      </c>
      <c r="V129" s="132">
        <f>+SUM('1A4 Other Sectors'!V159:V164)*'Conversion Factors'!$I$5</f>
        <v>66.261012000000008</v>
      </c>
      <c r="W129" s="132">
        <f>+SUM('1A4 Other Sectors'!W159:W164)*'Conversion Factors'!$I$5</f>
        <v>65.24622699999999</v>
      </c>
    </row>
    <row r="130" spans="1:23" s="93" customFormat="1" x14ac:dyDescent="0.25">
      <c r="A130" s="93" t="s">
        <v>937</v>
      </c>
      <c r="B130" s="94" t="s">
        <v>1023</v>
      </c>
      <c r="C130" s="93" t="s">
        <v>844</v>
      </c>
      <c r="D130" s="93" t="s">
        <v>593</v>
      </c>
      <c r="E130" s="93" t="s">
        <v>940</v>
      </c>
      <c r="F130" s="132">
        <f>+SUM('1A4 Other Sectors'!F166:F172)*'Conversion Factors'!$I$5</f>
        <v>429.43392600176657</v>
      </c>
      <c r="G130" s="132">
        <f>+SUM('1A4 Other Sectors'!G166:G172)*'Conversion Factors'!$I$5</f>
        <v>450.38641406904452</v>
      </c>
      <c r="H130" s="132">
        <f>+SUM('1A4 Other Sectors'!H166:H172)*'Conversion Factors'!$I$5</f>
        <v>469.10179939558543</v>
      </c>
      <c r="I130" s="132">
        <f>+SUM('1A4 Other Sectors'!I166:I172)*'Conversion Factors'!$I$5</f>
        <v>481.02370978072679</v>
      </c>
      <c r="J130" s="132">
        <f>+SUM('1A4 Other Sectors'!J166:J172)*'Conversion Factors'!$I$5</f>
        <v>496.66880005084244</v>
      </c>
      <c r="K130" s="132">
        <f>+SUM('1A4 Other Sectors'!K166:K172)*'Conversion Factors'!$I$5</f>
        <v>507.52667891572003</v>
      </c>
      <c r="L130" s="132">
        <f>+SUM('1A4 Other Sectors'!L166:L172)*'Conversion Factors'!$I$5</f>
        <v>285.90512685684001</v>
      </c>
      <c r="M130" s="132">
        <f>+SUM('1A4 Other Sectors'!M166:M172)*'Conversion Factors'!$I$5</f>
        <v>307.23354246533893</v>
      </c>
      <c r="N130" s="132">
        <f>+SUM('1A4 Other Sectors'!N166:N172)*'Conversion Factors'!$I$5</f>
        <v>327.62116785299776</v>
      </c>
      <c r="O130" s="132">
        <f>+SUM('1A4 Other Sectors'!O166:O172)*'Conversion Factors'!$I$5</f>
        <v>349.23766865071678</v>
      </c>
      <c r="P130" s="132">
        <f>+SUM('1A4 Other Sectors'!P166:P172)*'Conversion Factors'!$I$5</f>
        <v>371.08434875330869</v>
      </c>
      <c r="Q130" s="132">
        <f>+SUM('1A4 Other Sectors'!Q166:Q172)*'Conversion Factors'!$I$5</f>
        <v>329.14439303446795</v>
      </c>
      <c r="R130" s="132">
        <f>+SUM('1A4 Other Sectors'!R166:R172)*'Conversion Factors'!$I$5</f>
        <v>335.79632805731194</v>
      </c>
      <c r="S130" s="132">
        <f>+SUM('1A4 Other Sectors'!S166:S172)*'Conversion Factors'!$I$5</f>
        <v>343.09354750239999</v>
      </c>
      <c r="T130" s="132">
        <f>+SUM('1A4 Other Sectors'!T166:T172)*'Conversion Factors'!$I$5</f>
        <v>349.55318012219999</v>
      </c>
      <c r="U130" s="132">
        <f>+SUM('1A4 Other Sectors'!U166:U172)*'Conversion Factors'!$I$5</f>
        <v>347.74753756200005</v>
      </c>
      <c r="V130" s="132">
        <f>+SUM('1A4 Other Sectors'!V166:V172)*'Conversion Factors'!$I$5</f>
        <v>370.25358399999999</v>
      </c>
      <c r="W130" s="132">
        <f>+SUM('1A4 Other Sectors'!W166:W172)*'Conversion Factors'!$I$5</f>
        <v>383.71018799999996</v>
      </c>
    </row>
    <row r="131" spans="1:23" s="93" customFormat="1" x14ac:dyDescent="0.25">
      <c r="A131" s="93" t="s">
        <v>937</v>
      </c>
      <c r="B131" s="94" t="s">
        <v>1024</v>
      </c>
      <c r="C131" s="93" t="s">
        <v>1025</v>
      </c>
      <c r="D131" s="93" t="s">
        <v>593</v>
      </c>
      <c r="E131" s="93" t="s">
        <v>940</v>
      </c>
      <c r="F131" s="132">
        <f>+SUM('1A4 Other Sectors'!F174:F179)*'Conversion Factors'!$I$5</f>
        <v>7.2335281211099991</v>
      </c>
      <c r="G131" s="132">
        <f>+SUM('1A4 Other Sectors'!G174:G179)*'Conversion Factors'!$I$5</f>
        <v>5.6774735036699999</v>
      </c>
      <c r="H131" s="132">
        <f>+SUM('1A4 Other Sectors'!H174:H179)*'Conversion Factors'!$I$5</f>
        <v>5.8568294413799986</v>
      </c>
      <c r="I131" s="132">
        <f>+SUM('1A4 Other Sectors'!I174:I179)*'Conversion Factors'!$I$5</f>
        <v>6.1630878641399995</v>
      </c>
      <c r="J131" s="132">
        <f>+SUM('1A4 Other Sectors'!J174:J179)*'Conversion Factors'!$I$5</f>
        <v>6.4947586184300006</v>
      </c>
      <c r="K131" s="132">
        <f>+SUM('1A4 Other Sectors'!K174:K179)*'Conversion Factors'!$I$5</f>
        <v>6.7061964734999995</v>
      </c>
      <c r="L131" s="132">
        <f>+SUM('1A4 Other Sectors'!L174:L179)*'Conversion Factors'!$I$5</f>
        <v>7.0682671936499997</v>
      </c>
      <c r="M131" s="132">
        <f>+SUM('1A4 Other Sectors'!M174:M179)*'Conversion Factors'!$I$5</f>
        <v>7.7250367555499997</v>
      </c>
      <c r="N131" s="132">
        <f>+SUM('1A4 Other Sectors'!N174:N179)*'Conversion Factors'!$I$5</f>
        <v>7.5925969602899999</v>
      </c>
      <c r="O131" s="132">
        <f>+SUM('1A4 Other Sectors'!O174:O179)*'Conversion Factors'!$I$5</f>
        <v>7.7009918408399995</v>
      </c>
      <c r="P131" s="132">
        <f>+SUM('1A4 Other Sectors'!P174:P179)*'Conversion Factors'!$I$5</f>
        <v>8.3106822256802548</v>
      </c>
      <c r="Q131" s="132">
        <f>+SUM('1A4 Other Sectors'!Q174:Q179)*'Conversion Factors'!$I$5</f>
        <v>8.6186591229300014</v>
      </c>
      <c r="R131" s="132">
        <f>+SUM('1A4 Other Sectors'!R174:R179)*'Conversion Factors'!$I$5</f>
        <v>8.6187299433599982</v>
      </c>
      <c r="S131" s="132">
        <f>+SUM('1A4 Other Sectors'!S174:S179)*'Conversion Factors'!$I$5</f>
        <v>9.8286970888000003</v>
      </c>
      <c r="T131" s="132">
        <f>+SUM('1A4 Other Sectors'!T174:T179)*'Conversion Factors'!$I$5</f>
        <v>10.296036819999998</v>
      </c>
      <c r="U131" s="132">
        <f>+SUM('1A4 Other Sectors'!U174:U179)*'Conversion Factors'!$I$5</f>
        <v>11.185558036799998</v>
      </c>
      <c r="V131" s="132">
        <f>+SUM('1A4 Other Sectors'!V174:V179)*'Conversion Factors'!$I$5</f>
        <v>11.409333</v>
      </c>
      <c r="W131" s="132">
        <f>+SUM('1A4 Other Sectors'!W174:W179)*'Conversion Factors'!$I$5</f>
        <v>11.794352999999997</v>
      </c>
    </row>
    <row r="132" spans="1:23" s="4" customFormat="1" x14ac:dyDescent="0.25">
      <c r="A132" s="4" t="s">
        <v>937</v>
      </c>
      <c r="B132" s="4" t="s">
        <v>948</v>
      </c>
      <c r="C132" s="4" t="s">
        <v>949</v>
      </c>
      <c r="D132" s="4" t="s">
        <v>593</v>
      </c>
      <c r="E132" s="4" t="s">
        <v>940</v>
      </c>
      <c r="F132" s="92">
        <f>SUM(F133:F134)</f>
        <v>2.6452417799999992</v>
      </c>
      <c r="G132" s="92">
        <f t="shared" ref="G132:T132" si="37">SUM(G133:G134)</f>
        <v>2.6309923199999998</v>
      </c>
      <c r="H132" s="92">
        <f t="shared" si="37"/>
        <v>2.6297200800000002</v>
      </c>
      <c r="I132" s="92">
        <f t="shared" si="37"/>
        <v>2.7141975599999992</v>
      </c>
      <c r="J132" s="92">
        <f t="shared" si="37"/>
        <v>2.7949996799999997</v>
      </c>
      <c r="K132" s="92">
        <f t="shared" si="37"/>
        <v>2.8409119199999999</v>
      </c>
      <c r="L132" s="92">
        <f t="shared" si="37"/>
        <v>2.8699186199999995</v>
      </c>
      <c r="M132" s="92">
        <f t="shared" si="37"/>
        <v>2.9409092399999999</v>
      </c>
      <c r="N132" s="92">
        <f t="shared" si="37"/>
        <v>2.8164845399999998</v>
      </c>
      <c r="O132" s="92">
        <f t="shared" si="37"/>
        <v>2.8785694799999999</v>
      </c>
      <c r="P132" s="92">
        <f t="shared" si="37"/>
        <v>3.046027411355241</v>
      </c>
      <c r="Q132" s="92">
        <f t="shared" si="37"/>
        <v>3.0439614239999999</v>
      </c>
      <c r="R132" s="92">
        <f t="shared" si="37"/>
        <v>2.9806038720000001</v>
      </c>
      <c r="S132" s="92">
        <f t="shared" si="37"/>
        <v>3.0786496800000003</v>
      </c>
      <c r="T132" s="92">
        <f t="shared" si="37"/>
        <v>3.1136957999999995</v>
      </c>
      <c r="U132" s="92">
        <f>SUM(U133:U134)</f>
        <v>3.14874192</v>
      </c>
      <c r="V132" s="92">
        <f>SUM(V133:V134)</f>
        <v>3.1837619999999993</v>
      </c>
      <c r="W132" s="92">
        <f>SUM(W133:W134)</f>
        <v>3.2189160000000001</v>
      </c>
    </row>
    <row r="133" spans="1:23" s="93" customFormat="1" x14ac:dyDescent="0.25">
      <c r="A133" s="93" t="s">
        <v>937</v>
      </c>
      <c r="B133" s="94" t="s">
        <v>1026</v>
      </c>
      <c r="C133" s="93" t="s">
        <v>1027</v>
      </c>
      <c r="D133" s="93" t="s">
        <v>593</v>
      </c>
      <c r="E133" s="93" t="s">
        <v>940</v>
      </c>
      <c r="F133" s="132">
        <f>+SUM('1A5 Non-Specified'!F50:F52)*'Conversion Factors'!$I$5</f>
        <v>2.6452417799999992</v>
      </c>
      <c r="G133" s="132">
        <f>+SUM('1A5 Non-Specified'!G50:G52)*'Conversion Factors'!$I$5</f>
        <v>2.6309923199999998</v>
      </c>
      <c r="H133" s="132">
        <f>+SUM('1A5 Non-Specified'!H50:H52)*'Conversion Factors'!$I$5</f>
        <v>2.6297200800000002</v>
      </c>
      <c r="I133" s="132">
        <f>+SUM('1A5 Non-Specified'!I50:I52)*'Conversion Factors'!$I$5</f>
        <v>2.7141975599999992</v>
      </c>
      <c r="J133" s="132">
        <f>+SUM('1A5 Non-Specified'!J50:J52)*'Conversion Factors'!$I$5</f>
        <v>2.7949996799999997</v>
      </c>
      <c r="K133" s="132">
        <f>+SUM('1A5 Non-Specified'!K50:K52)*'Conversion Factors'!$I$5</f>
        <v>2.8409119199999999</v>
      </c>
      <c r="L133" s="132">
        <f>+SUM('1A5 Non-Specified'!L50:L52)*'Conversion Factors'!$I$5</f>
        <v>2.8699186199999995</v>
      </c>
      <c r="M133" s="132">
        <f>+SUM('1A5 Non-Specified'!M50:M52)*'Conversion Factors'!$I$5</f>
        <v>2.9409092399999999</v>
      </c>
      <c r="N133" s="132">
        <f>+SUM('1A5 Non-Specified'!N50:N52)*'Conversion Factors'!$I$5</f>
        <v>2.8164845399999998</v>
      </c>
      <c r="O133" s="132">
        <f>+SUM('1A5 Non-Specified'!O50:O52)*'Conversion Factors'!$I$5</f>
        <v>2.8785694799999999</v>
      </c>
      <c r="P133" s="132">
        <f>+SUM('1A5 Non-Specified'!P50:P52)*'Conversion Factors'!$I$5</f>
        <v>3.046027411355241</v>
      </c>
      <c r="Q133" s="132">
        <f>+SUM('1A5 Non-Specified'!Q50:Q52)*'Conversion Factors'!$I$5</f>
        <v>3.0439614239999999</v>
      </c>
      <c r="R133" s="132">
        <f>+SUM('1A5 Non-Specified'!R50:R52)*'Conversion Factors'!$I$5</f>
        <v>2.9806038720000001</v>
      </c>
      <c r="S133" s="132">
        <f>+SUM('1A5 Non-Specified'!S50:S52)*'Conversion Factors'!$I$5</f>
        <v>3.0786496800000003</v>
      </c>
      <c r="T133" s="132">
        <f>+SUM('1A5 Non-Specified'!T50:T52)*'Conversion Factors'!$I$5</f>
        <v>3.1136957999999995</v>
      </c>
      <c r="U133" s="132">
        <f>+SUM('1A5 Non-Specified'!U50:U52)*'Conversion Factors'!$I$5</f>
        <v>3.14874192</v>
      </c>
      <c r="V133" s="132">
        <f>+SUM('1A5 Non-Specified'!V50:V52)*'Conversion Factors'!$I$5</f>
        <v>3.1837619999999993</v>
      </c>
      <c r="W133" s="132">
        <f>+SUM('1A5 Non-Specified'!W50:W52)*'Conversion Factors'!$I$5</f>
        <v>3.2189160000000001</v>
      </c>
    </row>
    <row r="134" spans="1:23" s="93" customFormat="1" x14ac:dyDescent="0.25">
      <c r="A134" s="93" t="s">
        <v>937</v>
      </c>
      <c r="B134" s="94" t="s">
        <v>1028</v>
      </c>
      <c r="C134" s="93" t="s">
        <v>1029</v>
      </c>
      <c r="D134" s="93" t="s">
        <v>593</v>
      </c>
      <c r="E134" s="93" t="s">
        <v>940</v>
      </c>
      <c r="F134" s="95"/>
      <c r="G134" s="95"/>
      <c r="H134" s="95"/>
      <c r="I134" s="95"/>
      <c r="J134" s="95"/>
      <c r="K134" s="95"/>
      <c r="L134" s="95"/>
      <c r="M134" s="95"/>
      <c r="N134" s="95"/>
      <c r="O134" s="95"/>
      <c r="P134" s="95"/>
      <c r="Q134" s="95"/>
      <c r="R134" s="95"/>
      <c r="S134" s="95"/>
      <c r="T134" s="95"/>
      <c r="U134" s="95"/>
      <c r="V134" s="95"/>
      <c r="W134" s="95"/>
    </row>
    <row r="136" spans="1:23" s="3" customFormat="1" ht="21" x14ac:dyDescent="0.35">
      <c r="A136" s="3" t="s">
        <v>331</v>
      </c>
      <c r="C136" s="24" t="s">
        <v>977</v>
      </c>
    </row>
    <row r="137" spans="1:23" s="19" customFormat="1" x14ac:dyDescent="0.25">
      <c r="A137" s="49" t="s">
        <v>975</v>
      </c>
    </row>
    <row r="138" spans="1:23" s="4" customFormat="1" x14ac:dyDescent="0.25">
      <c r="A138" s="59" t="s">
        <v>931</v>
      </c>
      <c r="B138" s="59" t="s">
        <v>932</v>
      </c>
      <c r="C138" s="59" t="s">
        <v>933</v>
      </c>
      <c r="D138" s="59" t="s">
        <v>934</v>
      </c>
      <c r="E138" s="59" t="s">
        <v>935</v>
      </c>
      <c r="F138" s="59">
        <v>2000</v>
      </c>
      <c r="G138" s="59">
        <v>2001</v>
      </c>
      <c r="H138" s="59">
        <v>2002</v>
      </c>
      <c r="I138" s="59">
        <v>2003</v>
      </c>
      <c r="J138" s="59">
        <v>2004</v>
      </c>
      <c r="K138" s="59">
        <v>2005</v>
      </c>
      <c r="L138" s="59">
        <v>2006</v>
      </c>
      <c r="M138" s="59">
        <v>2007</v>
      </c>
      <c r="N138" s="59">
        <v>2008</v>
      </c>
      <c r="O138" s="59">
        <v>2009</v>
      </c>
      <c r="P138" s="59">
        <v>2010</v>
      </c>
      <c r="Q138" s="59">
        <v>2011</v>
      </c>
      <c r="R138" s="59">
        <v>2012</v>
      </c>
      <c r="S138" s="59">
        <v>2013</v>
      </c>
      <c r="T138" s="59">
        <v>2014</v>
      </c>
      <c r="U138" s="59">
        <v>2015</v>
      </c>
      <c r="V138" s="59"/>
      <c r="W138" s="59"/>
    </row>
    <row r="139" spans="1:23" s="4" customFormat="1" x14ac:dyDescent="0.25">
      <c r="A139" s="59" t="s">
        <v>937</v>
      </c>
      <c r="B139" s="59" t="s">
        <v>859</v>
      </c>
      <c r="C139" s="59" t="s">
        <v>978</v>
      </c>
      <c r="D139" s="59" t="s">
        <v>939</v>
      </c>
      <c r="E139" s="59" t="s">
        <v>940</v>
      </c>
      <c r="F139" s="54">
        <v>310823.44376901136</v>
      </c>
      <c r="G139" s="54">
        <v>309198.68666505144</v>
      </c>
      <c r="H139" s="54">
        <v>319310.85714363708</v>
      </c>
      <c r="I139" s="54">
        <v>343401.41308432678</v>
      </c>
      <c r="J139" s="54">
        <v>358012.31458513916</v>
      </c>
      <c r="K139" s="54">
        <v>356658.49088422558</v>
      </c>
      <c r="L139" s="54">
        <v>363123.30462644581</v>
      </c>
      <c r="M139" s="54">
        <v>391538.34001166193</v>
      </c>
      <c r="N139" s="54">
        <v>385133.18871529994</v>
      </c>
      <c r="O139" s="54">
        <v>392659.11165274656</v>
      </c>
      <c r="P139" s="54">
        <v>406889.14220723696</v>
      </c>
      <c r="Q139" s="54">
        <v>387311.82128632005</v>
      </c>
      <c r="R139" s="54">
        <v>399874.72902546299</v>
      </c>
      <c r="S139" s="54">
        <v>411395.75943353347</v>
      </c>
      <c r="T139" s="54">
        <v>407000.54631346028</v>
      </c>
      <c r="U139" s="54">
        <v>400948.32178794313</v>
      </c>
      <c r="V139" s="4">
        <v>408876.49624997762</v>
      </c>
      <c r="W139" s="4">
        <v>406771.10165746009</v>
      </c>
    </row>
    <row r="140" spans="1:23" s="4" customFormat="1" x14ac:dyDescent="0.25">
      <c r="A140" s="59" t="s">
        <v>937</v>
      </c>
      <c r="B140" s="59" t="s">
        <v>941</v>
      </c>
      <c r="C140" s="59" t="s">
        <v>942</v>
      </c>
      <c r="D140" s="59" t="s">
        <v>939</v>
      </c>
      <c r="E140" s="59" t="s">
        <v>940</v>
      </c>
      <c r="F140" s="54">
        <v>220586.95898584899</v>
      </c>
      <c r="G140" s="54">
        <v>215884.11728493692</v>
      </c>
      <c r="H140" s="54">
        <v>221177.17374991602</v>
      </c>
      <c r="I140" s="54">
        <v>238889.83356321434</v>
      </c>
      <c r="J140" s="54">
        <v>246680.02016263636</v>
      </c>
      <c r="K140" s="54">
        <v>242786.00691027529</v>
      </c>
      <c r="L140" s="54">
        <v>244833.98951739422</v>
      </c>
      <c r="M140" s="54">
        <v>268012.26351365447</v>
      </c>
      <c r="N140" s="54">
        <v>257213.43310299047</v>
      </c>
      <c r="O140" s="54">
        <v>263672.18436305359</v>
      </c>
      <c r="P140" s="54">
        <v>269930.7422605938</v>
      </c>
      <c r="Q140" s="54">
        <v>267890.19813734054</v>
      </c>
      <c r="R140" s="54">
        <v>279356.38298454363</v>
      </c>
      <c r="S140" s="54">
        <v>273022.35618126567</v>
      </c>
      <c r="T140" s="54">
        <v>267531.87732945249</v>
      </c>
      <c r="U140" s="54">
        <v>259981.19402993057</v>
      </c>
      <c r="V140" s="4">
        <v>263428.43764312763</v>
      </c>
      <c r="W140" s="4">
        <v>258001.31330641001</v>
      </c>
    </row>
    <row r="141" spans="1:23" s="93" customFormat="1" x14ac:dyDescent="0.25">
      <c r="A141" s="99" t="s">
        <v>937</v>
      </c>
      <c r="B141" s="99" t="s">
        <v>979</v>
      </c>
      <c r="C141" s="99" t="s">
        <v>980</v>
      </c>
      <c r="D141" s="99" t="s">
        <v>939</v>
      </c>
      <c r="E141" s="99" t="s">
        <v>940</v>
      </c>
      <c r="F141" s="100">
        <v>185961.70900598398</v>
      </c>
      <c r="G141" s="100">
        <v>180941.24879963178</v>
      </c>
      <c r="H141" s="100">
        <v>187186.11809803723</v>
      </c>
      <c r="I141" s="100">
        <v>203905.61343815614</v>
      </c>
      <c r="J141" s="100">
        <v>211946.83832553652</v>
      </c>
      <c r="K141" s="100">
        <v>209961.42510032858</v>
      </c>
      <c r="L141" s="100">
        <v>212345.56603359999</v>
      </c>
      <c r="M141" s="100">
        <v>233929.10173087489</v>
      </c>
      <c r="N141" s="100">
        <v>223521.01050719395</v>
      </c>
      <c r="O141" s="100">
        <v>229982.33757192147</v>
      </c>
      <c r="P141" s="100">
        <v>236844.65059296374</v>
      </c>
      <c r="Q141" s="100">
        <v>235250.50668528225</v>
      </c>
      <c r="R141" s="100">
        <v>245912.86728597005</v>
      </c>
      <c r="S141" s="100">
        <v>238858.96954483789</v>
      </c>
      <c r="T141" s="100">
        <v>233361.10028871303</v>
      </c>
      <c r="U141" s="100">
        <v>225130.8836256614</v>
      </c>
      <c r="V141" s="93">
        <v>229702.91364090002</v>
      </c>
      <c r="W141" s="93">
        <v>225248.74620161002</v>
      </c>
    </row>
    <row r="142" spans="1:23" s="93" customFormat="1" x14ac:dyDescent="0.25">
      <c r="A142" s="99" t="s">
        <v>937</v>
      </c>
      <c r="B142" s="99" t="s">
        <v>981</v>
      </c>
      <c r="C142" s="99" t="s">
        <v>982</v>
      </c>
      <c r="D142" s="99" t="s">
        <v>939</v>
      </c>
      <c r="E142" s="99" t="s">
        <v>940</v>
      </c>
      <c r="F142" s="100">
        <v>4049.5383916255205</v>
      </c>
      <c r="G142" s="100">
        <v>3904.4926761900001</v>
      </c>
      <c r="H142" s="100">
        <v>3389.9685577814403</v>
      </c>
      <c r="I142" s="100">
        <v>3885.3254439247198</v>
      </c>
      <c r="J142" s="100">
        <v>3568.5564773639999</v>
      </c>
      <c r="K142" s="100">
        <v>3417.7018488508802</v>
      </c>
      <c r="L142" s="100">
        <v>3674.8787762803204</v>
      </c>
      <c r="M142" s="100">
        <v>3766.8996649370392</v>
      </c>
      <c r="N142" s="100">
        <v>3874.0038945153601</v>
      </c>
      <c r="O142" s="100">
        <v>3802.6788429544804</v>
      </c>
      <c r="P142" s="100">
        <v>3551.3380243552801</v>
      </c>
      <c r="Q142" s="100">
        <v>3341.4489264600002</v>
      </c>
      <c r="R142" s="100">
        <v>3384.2259879851999</v>
      </c>
      <c r="S142" s="100">
        <v>3452.813180826</v>
      </c>
      <c r="T142" s="100">
        <v>3422.8710212850006</v>
      </c>
      <c r="U142" s="100">
        <v>3392.9288617439997</v>
      </c>
      <c r="V142" s="93">
        <v>3362.9703971999998</v>
      </c>
      <c r="W142" s="93">
        <v>3332.9874047999997</v>
      </c>
    </row>
    <row r="143" spans="1:23" s="93" customFormat="1" x14ac:dyDescent="0.25">
      <c r="A143" s="99" t="s">
        <v>937</v>
      </c>
      <c r="B143" s="99" t="s">
        <v>983</v>
      </c>
      <c r="C143" s="99" t="s">
        <v>984</v>
      </c>
      <c r="D143" s="99" t="s">
        <v>939</v>
      </c>
      <c r="E143" s="99" t="s">
        <v>940</v>
      </c>
      <c r="F143" s="100">
        <v>30575.71158823949</v>
      </c>
      <c r="G143" s="100">
        <v>31038.375809115114</v>
      </c>
      <c r="H143" s="100">
        <v>30601.08709409734</v>
      </c>
      <c r="I143" s="100">
        <v>31098.894681133475</v>
      </c>
      <c r="J143" s="100">
        <v>31164.62535973583</v>
      </c>
      <c r="K143" s="100">
        <v>29406.879961095838</v>
      </c>
      <c r="L143" s="100">
        <v>28813.544707513913</v>
      </c>
      <c r="M143" s="100">
        <v>30316.262117842543</v>
      </c>
      <c r="N143" s="100">
        <v>29818.418701281164</v>
      </c>
      <c r="O143" s="100">
        <v>29887.167948177615</v>
      </c>
      <c r="P143" s="100">
        <v>29534.753643274806</v>
      </c>
      <c r="Q143" s="100">
        <v>29298.242525598311</v>
      </c>
      <c r="R143" s="100">
        <v>30059.289710588393</v>
      </c>
      <c r="S143" s="100">
        <v>30710.573455601771</v>
      </c>
      <c r="T143" s="100">
        <v>30747.906019454425</v>
      </c>
      <c r="U143" s="100">
        <v>31457.381542525163</v>
      </c>
      <c r="V143" s="93">
        <v>30362.553605027599</v>
      </c>
      <c r="W143" s="93">
        <v>29419.579700000002</v>
      </c>
    </row>
    <row r="144" spans="1:23" s="4" customFormat="1" x14ac:dyDescent="0.25">
      <c r="A144" s="59" t="s">
        <v>937</v>
      </c>
      <c r="B144" s="59" t="s">
        <v>943</v>
      </c>
      <c r="C144" s="59" t="s">
        <v>944</v>
      </c>
      <c r="D144" s="59" t="s">
        <v>939</v>
      </c>
      <c r="E144" s="59" t="s">
        <v>940</v>
      </c>
      <c r="F144" s="54">
        <v>32658.283083353857</v>
      </c>
      <c r="G144" s="54">
        <v>32186.298948681917</v>
      </c>
      <c r="H144" s="54">
        <v>33395.368536852664</v>
      </c>
      <c r="I144" s="54">
        <v>35905.076635797945</v>
      </c>
      <c r="J144" s="54">
        <v>37884.312814810808</v>
      </c>
      <c r="K144" s="54">
        <v>37154.910485666864</v>
      </c>
      <c r="L144" s="54">
        <v>38078.342826536071</v>
      </c>
      <c r="M144" s="54">
        <v>39469.342110748723</v>
      </c>
      <c r="N144" s="54">
        <v>42284.599768044223</v>
      </c>
      <c r="O144" s="54">
        <v>40135.490951971071</v>
      </c>
      <c r="P144" s="54">
        <v>41124.460727425416</v>
      </c>
      <c r="Q144" s="54">
        <v>28417.210021410519</v>
      </c>
      <c r="R144" s="54">
        <v>29217.017662341645</v>
      </c>
      <c r="S144" s="54">
        <v>38429.559482567201</v>
      </c>
      <c r="T144" s="54">
        <v>37011.238484596994</v>
      </c>
      <c r="U144" s="54">
        <v>36870.316366626801</v>
      </c>
      <c r="V144" s="4">
        <v>37309.464957000011</v>
      </c>
      <c r="W144" s="4">
        <v>37432.487830000005</v>
      </c>
    </row>
    <row r="145" spans="1:23" s="93" customFormat="1" x14ac:dyDescent="0.25">
      <c r="A145" s="99" t="s">
        <v>937</v>
      </c>
      <c r="B145" s="99" t="s">
        <v>985</v>
      </c>
      <c r="C145" s="99" t="s">
        <v>986</v>
      </c>
      <c r="D145" s="99" t="s">
        <v>939</v>
      </c>
      <c r="E145" s="99" t="s">
        <v>940</v>
      </c>
      <c r="F145" s="100"/>
      <c r="G145" s="100"/>
      <c r="H145" s="100"/>
      <c r="I145" s="100"/>
      <c r="J145" s="100"/>
      <c r="K145" s="100"/>
      <c r="L145" s="100"/>
      <c r="M145" s="100"/>
      <c r="N145" s="100"/>
      <c r="O145" s="100"/>
      <c r="P145" s="100"/>
      <c r="Q145" s="100"/>
      <c r="R145" s="100"/>
      <c r="S145" s="100"/>
      <c r="T145" s="100"/>
      <c r="U145" s="100"/>
    </row>
    <row r="146" spans="1:23" s="93" customFormat="1" x14ac:dyDescent="0.25">
      <c r="A146" s="99" t="s">
        <v>937</v>
      </c>
      <c r="B146" s="99" t="s">
        <v>987</v>
      </c>
      <c r="C146" s="99" t="s">
        <v>988</v>
      </c>
      <c r="D146" s="99" t="s">
        <v>939</v>
      </c>
      <c r="E146" s="99" t="s">
        <v>940</v>
      </c>
      <c r="F146" s="100"/>
      <c r="G146" s="100"/>
      <c r="H146" s="100"/>
      <c r="I146" s="100"/>
      <c r="J146" s="100"/>
      <c r="K146" s="100"/>
      <c r="L146" s="100"/>
      <c r="M146" s="100"/>
      <c r="N146" s="100"/>
      <c r="O146" s="100"/>
      <c r="P146" s="100"/>
      <c r="Q146" s="100"/>
      <c r="R146" s="100"/>
      <c r="S146" s="100"/>
      <c r="T146" s="100"/>
      <c r="U146" s="100"/>
    </row>
    <row r="147" spans="1:23" s="93" customFormat="1" x14ac:dyDescent="0.25">
      <c r="A147" s="99" t="s">
        <v>937</v>
      </c>
      <c r="B147" s="99" t="s">
        <v>989</v>
      </c>
      <c r="C147" s="99" t="s">
        <v>990</v>
      </c>
      <c r="D147" s="99" t="s">
        <v>939</v>
      </c>
      <c r="E147" s="99" t="s">
        <v>940</v>
      </c>
      <c r="F147" s="100"/>
      <c r="G147" s="100"/>
      <c r="H147" s="100"/>
      <c r="I147" s="100"/>
      <c r="J147" s="100"/>
      <c r="K147" s="100"/>
      <c r="L147" s="100"/>
      <c r="M147" s="100"/>
      <c r="N147" s="100"/>
      <c r="O147" s="100"/>
      <c r="P147" s="100"/>
      <c r="Q147" s="100"/>
      <c r="R147" s="100"/>
      <c r="S147" s="100"/>
      <c r="T147" s="100"/>
      <c r="U147" s="100"/>
    </row>
    <row r="148" spans="1:23" s="93" customFormat="1" x14ac:dyDescent="0.25">
      <c r="A148" s="99" t="s">
        <v>937</v>
      </c>
      <c r="B148" s="99" t="s">
        <v>991</v>
      </c>
      <c r="C148" s="99" t="s">
        <v>992</v>
      </c>
      <c r="D148" s="99" t="s">
        <v>939</v>
      </c>
      <c r="E148" s="99" t="s">
        <v>940</v>
      </c>
      <c r="F148" s="100"/>
      <c r="G148" s="100"/>
      <c r="H148" s="100"/>
      <c r="I148" s="100"/>
      <c r="J148" s="100"/>
      <c r="K148" s="100"/>
      <c r="L148" s="100"/>
      <c r="M148" s="100"/>
      <c r="N148" s="100"/>
      <c r="O148" s="100"/>
      <c r="P148" s="100"/>
      <c r="Q148" s="100"/>
      <c r="R148" s="100"/>
      <c r="S148" s="100"/>
      <c r="T148" s="100"/>
      <c r="U148" s="100"/>
    </row>
    <row r="149" spans="1:23" s="93" customFormat="1" x14ac:dyDescent="0.25">
      <c r="A149" s="99" t="s">
        <v>937</v>
      </c>
      <c r="B149" s="99" t="s">
        <v>993</v>
      </c>
      <c r="C149" s="99" t="s">
        <v>994</v>
      </c>
      <c r="D149" s="99" t="s">
        <v>939</v>
      </c>
      <c r="E149" s="99" t="s">
        <v>940</v>
      </c>
      <c r="F149" s="100"/>
      <c r="G149" s="100"/>
      <c r="H149" s="100"/>
      <c r="I149" s="100"/>
      <c r="J149" s="100"/>
      <c r="K149" s="100"/>
      <c r="L149" s="100"/>
      <c r="M149" s="100"/>
      <c r="N149" s="100"/>
      <c r="O149" s="100"/>
      <c r="P149" s="100"/>
      <c r="Q149" s="100"/>
      <c r="R149" s="100"/>
      <c r="S149" s="100"/>
      <c r="T149" s="100"/>
      <c r="U149" s="100"/>
    </row>
    <row r="150" spans="1:23" s="93" customFormat="1" x14ac:dyDescent="0.25">
      <c r="A150" s="99" t="s">
        <v>937</v>
      </c>
      <c r="B150" s="99" t="s">
        <v>995</v>
      </c>
      <c r="C150" s="99" t="s">
        <v>996</v>
      </c>
      <c r="D150" s="99" t="s">
        <v>939</v>
      </c>
      <c r="E150" s="99" t="s">
        <v>940</v>
      </c>
      <c r="F150" s="100"/>
      <c r="G150" s="100"/>
      <c r="H150" s="100"/>
      <c r="I150" s="100"/>
      <c r="J150" s="100"/>
      <c r="K150" s="100"/>
      <c r="L150" s="100"/>
      <c r="M150" s="100"/>
      <c r="N150" s="100"/>
      <c r="O150" s="100"/>
      <c r="P150" s="100"/>
      <c r="Q150" s="100"/>
      <c r="R150" s="100"/>
      <c r="S150" s="100"/>
      <c r="T150" s="100"/>
      <c r="U150" s="100"/>
    </row>
    <row r="151" spans="1:23" s="93" customFormat="1" x14ac:dyDescent="0.25">
      <c r="A151" s="99" t="s">
        <v>937</v>
      </c>
      <c r="B151" s="99" t="s">
        <v>997</v>
      </c>
      <c r="C151" s="99" t="s">
        <v>998</v>
      </c>
      <c r="D151" s="99" t="s">
        <v>939</v>
      </c>
      <c r="E151" s="99" t="s">
        <v>940</v>
      </c>
      <c r="F151" s="100"/>
      <c r="G151" s="100"/>
      <c r="H151" s="100"/>
      <c r="I151" s="100"/>
      <c r="J151" s="100"/>
      <c r="K151" s="100"/>
      <c r="L151" s="100"/>
      <c r="M151" s="100"/>
      <c r="N151" s="100"/>
      <c r="O151" s="100"/>
      <c r="P151" s="100"/>
      <c r="Q151" s="100"/>
      <c r="R151" s="100"/>
      <c r="S151" s="100"/>
      <c r="T151" s="100"/>
      <c r="U151" s="100"/>
    </row>
    <row r="152" spans="1:23" s="93" customFormat="1" x14ac:dyDescent="0.25">
      <c r="A152" s="99" t="s">
        <v>937</v>
      </c>
      <c r="B152" s="99" t="s">
        <v>999</v>
      </c>
      <c r="C152" s="99" t="s">
        <v>1000</v>
      </c>
      <c r="D152" s="99" t="s">
        <v>939</v>
      </c>
      <c r="E152" s="99" t="s">
        <v>940</v>
      </c>
      <c r="F152" s="100"/>
      <c r="G152" s="100"/>
      <c r="H152" s="100"/>
      <c r="I152" s="100"/>
      <c r="J152" s="100"/>
      <c r="K152" s="100"/>
      <c r="L152" s="100"/>
      <c r="M152" s="100"/>
      <c r="N152" s="100"/>
      <c r="O152" s="100"/>
      <c r="P152" s="100"/>
      <c r="Q152" s="100"/>
      <c r="R152" s="100"/>
      <c r="S152" s="100"/>
      <c r="T152" s="100"/>
      <c r="U152" s="100"/>
    </row>
    <row r="153" spans="1:23" s="93" customFormat="1" x14ac:dyDescent="0.25">
      <c r="A153" s="99" t="s">
        <v>937</v>
      </c>
      <c r="B153" s="99" t="s">
        <v>1001</v>
      </c>
      <c r="C153" s="99" t="s">
        <v>1002</v>
      </c>
      <c r="D153" s="99" t="s">
        <v>939</v>
      </c>
      <c r="E153" s="99" t="s">
        <v>940</v>
      </c>
      <c r="F153" s="100"/>
      <c r="G153" s="100"/>
      <c r="H153" s="100"/>
      <c r="I153" s="100"/>
      <c r="J153" s="100"/>
      <c r="K153" s="100"/>
      <c r="L153" s="100"/>
      <c r="M153" s="100"/>
      <c r="N153" s="100"/>
      <c r="O153" s="100"/>
      <c r="P153" s="100"/>
      <c r="Q153" s="100"/>
      <c r="R153" s="100"/>
      <c r="S153" s="100"/>
      <c r="T153" s="100"/>
      <c r="U153" s="100"/>
    </row>
    <row r="154" spans="1:23" s="93" customFormat="1" x14ac:dyDescent="0.25">
      <c r="A154" s="99" t="s">
        <v>937</v>
      </c>
      <c r="B154" s="99" t="s">
        <v>1003</v>
      </c>
      <c r="C154" s="99" t="s">
        <v>1004</v>
      </c>
      <c r="D154" s="99" t="s">
        <v>939</v>
      </c>
      <c r="E154" s="99" t="s">
        <v>940</v>
      </c>
      <c r="F154" s="100"/>
      <c r="G154" s="100"/>
      <c r="H154" s="100"/>
      <c r="I154" s="100"/>
      <c r="J154" s="100"/>
      <c r="K154" s="100"/>
      <c r="L154" s="100"/>
      <c r="M154" s="100"/>
      <c r="N154" s="100"/>
      <c r="O154" s="100"/>
      <c r="P154" s="100"/>
      <c r="Q154" s="100"/>
      <c r="R154" s="100"/>
      <c r="S154" s="100"/>
      <c r="T154" s="100"/>
      <c r="U154" s="100"/>
    </row>
    <row r="155" spans="1:23" s="93" customFormat="1" x14ac:dyDescent="0.25">
      <c r="A155" s="99" t="s">
        <v>937</v>
      </c>
      <c r="B155" s="99" t="s">
        <v>1005</v>
      </c>
      <c r="C155" s="99" t="s">
        <v>1006</v>
      </c>
      <c r="D155" s="99" t="s">
        <v>939</v>
      </c>
      <c r="E155" s="99" t="s">
        <v>940</v>
      </c>
      <c r="F155" s="100"/>
      <c r="G155" s="100"/>
      <c r="H155" s="100"/>
      <c r="I155" s="100"/>
      <c r="J155" s="100"/>
      <c r="K155" s="100"/>
      <c r="L155" s="100"/>
      <c r="M155" s="100"/>
      <c r="N155" s="100"/>
      <c r="O155" s="100"/>
      <c r="P155" s="100"/>
      <c r="Q155" s="100"/>
      <c r="R155" s="100"/>
      <c r="S155" s="100"/>
      <c r="T155" s="100"/>
      <c r="U155" s="100"/>
    </row>
    <row r="156" spans="1:23" s="93" customFormat="1" x14ac:dyDescent="0.25">
      <c r="A156" s="99" t="s">
        <v>937</v>
      </c>
      <c r="B156" s="99" t="s">
        <v>1007</v>
      </c>
      <c r="C156" s="99" t="s">
        <v>1008</v>
      </c>
      <c r="D156" s="99" t="s">
        <v>939</v>
      </c>
      <c r="E156" s="99" t="s">
        <v>940</v>
      </c>
      <c r="F156" s="100"/>
      <c r="G156" s="100"/>
      <c r="H156" s="100"/>
      <c r="I156" s="100"/>
      <c r="J156" s="100"/>
      <c r="K156" s="100"/>
      <c r="L156" s="100"/>
      <c r="M156" s="100"/>
      <c r="N156" s="100"/>
      <c r="O156" s="100"/>
      <c r="P156" s="100"/>
      <c r="Q156" s="100"/>
      <c r="R156" s="100"/>
      <c r="S156" s="100"/>
      <c r="T156" s="100"/>
      <c r="U156" s="100"/>
    </row>
    <row r="157" spans="1:23" s="93" customFormat="1" x14ac:dyDescent="0.25">
      <c r="A157" s="99" t="s">
        <v>937</v>
      </c>
      <c r="B157" s="99" t="s">
        <v>1009</v>
      </c>
      <c r="C157" s="99" t="s">
        <v>1010</v>
      </c>
      <c r="D157" s="99" t="s">
        <v>939</v>
      </c>
      <c r="E157" s="99" t="s">
        <v>940</v>
      </c>
      <c r="F157" s="100"/>
      <c r="G157" s="100"/>
      <c r="H157" s="100"/>
      <c r="I157" s="100"/>
      <c r="J157" s="100"/>
      <c r="K157" s="100"/>
      <c r="L157" s="100"/>
      <c r="M157" s="100"/>
      <c r="N157" s="100"/>
      <c r="O157" s="100"/>
      <c r="P157" s="100"/>
      <c r="Q157" s="100"/>
      <c r="R157" s="100"/>
      <c r="S157" s="100"/>
      <c r="T157" s="100"/>
      <c r="U157" s="100"/>
    </row>
    <row r="158" spans="1:23" s="4" customFormat="1" x14ac:dyDescent="0.25">
      <c r="A158" s="59" t="s">
        <v>937</v>
      </c>
      <c r="B158" s="59" t="s">
        <v>945</v>
      </c>
      <c r="C158" s="59" t="s">
        <v>767</v>
      </c>
      <c r="D158" s="59" t="s">
        <v>939</v>
      </c>
      <c r="E158" s="59" t="s">
        <v>940</v>
      </c>
      <c r="F158" s="54">
        <v>37543.289345347308</v>
      </c>
      <c r="G158" s="54">
        <v>37606.234863990998</v>
      </c>
      <c r="H158" s="54">
        <v>38095.001011385</v>
      </c>
      <c r="I158" s="54">
        <v>39626.544780032389</v>
      </c>
      <c r="J158" s="54">
        <v>41366.812393479304</v>
      </c>
      <c r="K158" s="54">
        <v>42734.182900636617</v>
      </c>
      <c r="L158" s="54">
        <v>43581.761360490447</v>
      </c>
      <c r="M158" s="54">
        <v>46277.299489983176</v>
      </c>
      <c r="N158" s="54">
        <v>45855.610446077881</v>
      </c>
      <c r="O158" s="54">
        <v>46258.3222350504</v>
      </c>
      <c r="P158" s="54">
        <v>49422.25262155167</v>
      </c>
      <c r="Q158" s="54">
        <v>50178.156451916533</v>
      </c>
      <c r="R158" s="54">
        <v>49472.435867125205</v>
      </c>
      <c r="S158" s="54">
        <v>51739.819337003231</v>
      </c>
      <c r="T158" s="54">
        <v>52991.056381031216</v>
      </c>
      <c r="U158" s="54">
        <v>54125.978246685067</v>
      </c>
      <c r="V158" s="4">
        <v>55179.594675849999</v>
      </c>
      <c r="W158" s="4">
        <v>56326.560287050008</v>
      </c>
    </row>
    <row r="159" spans="1:23" s="93" customFormat="1" x14ac:dyDescent="0.25">
      <c r="A159" s="99" t="s">
        <v>937</v>
      </c>
      <c r="B159" s="99" t="s">
        <v>1011</v>
      </c>
      <c r="C159" s="99" t="s">
        <v>1012</v>
      </c>
      <c r="D159" s="99" t="s">
        <v>939</v>
      </c>
      <c r="E159" s="99" t="s">
        <v>940</v>
      </c>
      <c r="F159" s="100">
        <v>2047.1545578700002</v>
      </c>
      <c r="G159" s="100">
        <v>2078.9270065999999</v>
      </c>
      <c r="H159" s="100">
        <v>2203.6475491000001</v>
      </c>
      <c r="I159" s="100">
        <v>2626.1326798700006</v>
      </c>
      <c r="J159" s="100">
        <v>2837.4646995100002</v>
      </c>
      <c r="K159" s="100">
        <v>3146.5800978399998</v>
      </c>
      <c r="L159" s="100">
        <v>3117.9274208900001</v>
      </c>
      <c r="M159" s="100">
        <v>3374.2264614250998</v>
      </c>
      <c r="N159" s="100">
        <v>3425.0225197</v>
      </c>
      <c r="O159" s="100">
        <v>3462.7666814099998</v>
      </c>
      <c r="P159" s="100">
        <v>3662.2722124070233</v>
      </c>
      <c r="Q159" s="100">
        <v>3554.1671050425075</v>
      </c>
      <c r="R159" s="100">
        <v>3479.1205457373121</v>
      </c>
      <c r="S159" s="100">
        <v>3990.2917982284002</v>
      </c>
      <c r="T159" s="100">
        <v>4131.5868680039994</v>
      </c>
      <c r="U159" s="100">
        <v>4272.8819377795999</v>
      </c>
      <c r="V159" s="93">
        <v>4414.2019599999994</v>
      </c>
      <c r="W159" s="93">
        <v>4555.4742409999999</v>
      </c>
    </row>
    <row r="160" spans="1:23" s="93" customFormat="1" x14ac:dyDescent="0.25">
      <c r="A160" s="99" t="s">
        <v>937</v>
      </c>
      <c r="B160" s="99" t="s">
        <v>1013</v>
      </c>
      <c r="C160" s="99" t="s">
        <v>1014</v>
      </c>
      <c r="D160" s="99" t="s">
        <v>939</v>
      </c>
      <c r="E160" s="99" t="s">
        <v>940</v>
      </c>
      <c r="F160" s="100">
        <v>33352.606597177306</v>
      </c>
      <c r="G160" s="100">
        <v>33567.632398340997</v>
      </c>
      <c r="H160" s="100">
        <v>34067.020250834998</v>
      </c>
      <c r="I160" s="100">
        <v>35478.466502812393</v>
      </c>
      <c r="J160" s="100">
        <v>36833.045406519304</v>
      </c>
      <c r="K160" s="100">
        <v>37902.237570446618</v>
      </c>
      <c r="L160" s="100">
        <v>39046.597834550448</v>
      </c>
      <c r="M160" s="100">
        <v>41255.702358758084</v>
      </c>
      <c r="N160" s="100">
        <v>40131.005864827879</v>
      </c>
      <c r="O160" s="100">
        <v>40696.042669040398</v>
      </c>
      <c r="P160" s="100">
        <v>43441.266105244657</v>
      </c>
      <c r="Q160" s="100">
        <v>44379.455907624033</v>
      </c>
      <c r="R160" s="100">
        <v>43858.946335987886</v>
      </c>
      <c r="S160" s="100">
        <v>45700.941123442004</v>
      </c>
      <c r="T160" s="100">
        <v>46691.157793765</v>
      </c>
      <c r="U160" s="100">
        <v>47681.374464087996</v>
      </c>
      <c r="V160" s="93">
        <v>48671.587090300003</v>
      </c>
      <c r="W160" s="93">
        <v>49661.767454200002</v>
      </c>
    </row>
    <row r="161" spans="1:23" s="93" customFormat="1" x14ac:dyDescent="0.25">
      <c r="A161" s="99" t="s">
        <v>937</v>
      </c>
      <c r="B161" s="99" t="s">
        <v>1015</v>
      </c>
      <c r="C161" s="99" t="s">
        <v>1016</v>
      </c>
      <c r="D161" s="99" t="s">
        <v>939</v>
      </c>
      <c r="E161" s="99" t="s">
        <v>940</v>
      </c>
      <c r="F161" s="100">
        <v>618.08154229999991</v>
      </c>
      <c r="G161" s="100">
        <v>606.86936705000005</v>
      </c>
      <c r="H161" s="100">
        <v>591.58758745</v>
      </c>
      <c r="I161" s="100">
        <v>560.52570934999994</v>
      </c>
      <c r="J161" s="100">
        <v>584.94333544999995</v>
      </c>
      <c r="K161" s="100">
        <v>582.11952835</v>
      </c>
      <c r="L161" s="100">
        <v>537.10472104999997</v>
      </c>
      <c r="M161" s="100">
        <v>720.19804980000004</v>
      </c>
      <c r="N161" s="100">
        <v>779.20619355000008</v>
      </c>
      <c r="O161" s="100">
        <v>634.36951260000001</v>
      </c>
      <c r="P161" s="100">
        <v>792.01946390000012</v>
      </c>
      <c r="Q161" s="100">
        <v>603.70704324999986</v>
      </c>
      <c r="R161" s="100">
        <v>514.68384140000001</v>
      </c>
      <c r="S161" s="100">
        <v>546.59017453283093</v>
      </c>
      <c r="T161" s="100">
        <v>637.05317726221563</v>
      </c>
      <c r="U161" s="100">
        <v>611.20100161747007</v>
      </c>
      <c r="V161" s="93">
        <v>504.02248114999998</v>
      </c>
      <c r="W161" s="93">
        <v>490.27314625000002</v>
      </c>
    </row>
    <row r="162" spans="1:23" s="93" customFormat="1" x14ac:dyDescent="0.25">
      <c r="A162" s="99" t="s">
        <v>937</v>
      </c>
      <c r="B162" s="99" t="s">
        <v>1017</v>
      </c>
      <c r="C162" s="99" t="s">
        <v>1018</v>
      </c>
      <c r="D162" s="99" t="s">
        <v>939</v>
      </c>
      <c r="E162" s="99" t="s">
        <v>940</v>
      </c>
      <c r="F162" s="100">
        <v>1525.4466479999999</v>
      </c>
      <c r="G162" s="100">
        <v>1352.806092</v>
      </c>
      <c r="H162" s="100">
        <v>1232.7456239999999</v>
      </c>
      <c r="I162" s="100">
        <v>961.41988800000001</v>
      </c>
      <c r="J162" s="100">
        <v>1111.358952</v>
      </c>
      <c r="K162" s="100">
        <v>1103.2457039999999</v>
      </c>
      <c r="L162" s="100">
        <v>880.13138400000003</v>
      </c>
      <c r="M162" s="100">
        <v>927.17261999999994</v>
      </c>
      <c r="N162" s="100">
        <v>1520.3758679999999</v>
      </c>
      <c r="O162" s="100">
        <v>1465.143372</v>
      </c>
      <c r="P162" s="100">
        <v>1526.6948400000001</v>
      </c>
      <c r="Q162" s="100">
        <v>1640.8263959999997</v>
      </c>
      <c r="R162" s="100">
        <v>1619.6851440000003</v>
      </c>
      <c r="S162" s="100">
        <v>1501.9962408000001</v>
      </c>
      <c r="T162" s="100">
        <v>1531.2585419999998</v>
      </c>
      <c r="U162" s="100">
        <v>1560.5208431999999</v>
      </c>
      <c r="V162" s="93">
        <v>1589.7831444000001</v>
      </c>
      <c r="W162" s="93">
        <v>1619.0454456</v>
      </c>
    </row>
    <row r="163" spans="1:23" s="93" customFormat="1" x14ac:dyDescent="0.25">
      <c r="A163" s="99" t="s">
        <v>937</v>
      </c>
      <c r="B163" s="99" t="s">
        <v>1019</v>
      </c>
      <c r="C163" s="99" t="s">
        <v>1020</v>
      </c>
      <c r="D163" s="99" t="s">
        <v>939</v>
      </c>
      <c r="E163" s="99" t="s">
        <v>940</v>
      </c>
      <c r="F163" s="100"/>
      <c r="G163" s="100"/>
      <c r="H163" s="100"/>
      <c r="I163" s="100"/>
      <c r="J163" s="100"/>
      <c r="K163" s="100"/>
      <c r="L163" s="100"/>
      <c r="M163" s="100"/>
      <c r="N163" s="100"/>
      <c r="O163" s="100"/>
      <c r="P163" s="100"/>
      <c r="Q163" s="100"/>
      <c r="R163" s="100"/>
      <c r="S163" s="100"/>
      <c r="T163" s="100"/>
      <c r="U163" s="100"/>
    </row>
    <row r="164" spans="1:23" s="4" customFormat="1" x14ac:dyDescent="0.25">
      <c r="A164" s="59" t="s">
        <v>937</v>
      </c>
      <c r="B164" s="59" t="s">
        <v>946</v>
      </c>
      <c r="C164" s="59" t="s">
        <v>947</v>
      </c>
      <c r="D164" s="59" t="s">
        <v>939</v>
      </c>
      <c r="E164" s="59" t="s">
        <v>940</v>
      </c>
      <c r="F164" s="54">
        <v>19045.8052546912</v>
      </c>
      <c r="G164" s="54">
        <v>22538.256616561637</v>
      </c>
      <c r="H164" s="54">
        <v>25660.010609763376</v>
      </c>
      <c r="I164" s="54">
        <v>27965.067104742149</v>
      </c>
      <c r="J164" s="54">
        <v>31036.064737092718</v>
      </c>
      <c r="K164" s="54">
        <v>32921.11863536678</v>
      </c>
      <c r="L164" s="54">
        <v>35556.092803195068</v>
      </c>
      <c r="M164" s="54">
        <v>36679.772011615489</v>
      </c>
      <c r="N164" s="54">
        <v>38726.407316077355</v>
      </c>
      <c r="O164" s="54">
        <v>41516.76125985149</v>
      </c>
      <c r="P164" s="54">
        <v>45272.71799319108</v>
      </c>
      <c r="Q164" s="54">
        <v>39688.060583836406</v>
      </c>
      <c r="R164" s="54">
        <v>40714.387034604486</v>
      </c>
      <c r="S164" s="54">
        <v>47052.857730577387</v>
      </c>
      <c r="T164" s="54">
        <v>48302.102993679524</v>
      </c>
      <c r="U164" s="54">
        <v>48793.457597420682</v>
      </c>
      <c r="V164" s="4">
        <v>51768.528741000002</v>
      </c>
      <c r="W164" s="4">
        <v>53807.125240000001</v>
      </c>
    </row>
    <row r="165" spans="1:23" s="93" customFormat="1" x14ac:dyDescent="0.25">
      <c r="A165" s="99" t="s">
        <v>937</v>
      </c>
      <c r="B165" s="99" t="s">
        <v>1021</v>
      </c>
      <c r="C165" s="99" t="s">
        <v>1022</v>
      </c>
      <c r="D165" s="99" t="s">
        <v>939</v>
      </c>
      <c r="E165" s="99" t="s">
        <v>940</v>
      </c>
      <c r="F165" s="100">
        <v>9558.0548314570005</v>
      </c>
      <c r="G165" s="100">
        <v>11053.985491575997</v>
      </c>
      <c r="H165" s="100">
        <v>12220.986752814997</v>
      </c>
      <c r="I165" s="100">
        <v>13200.342517548999</v>
      </c>
      <c r="J165" s="100">
        <v>14462.613115069997</v>
      </c>
      <c r="K165" s="100">
        <v>15229.0133102198</v>
      </c>
      <c r="L165" s="100">
        <v>16519.536054883203</v>
      </c>
      <c r="M165" s="100">
        <v>15177.450556053664</v>
      </c>
      <c r="N165" s="100">
        <v>15410.820972616133</v>
      </c>
      <c r="O165" s="100">
        <v>15994.391977999376</v>
      </c>
      <c r="P165" s="100">
        <v>17139.21609024403</v>
      </c>
      <c r="Q165" s="100">
        <v>15598.213331580599</v>
      </c>
      <c r="R165" s="100">
        <v>16214.129856114001</v>
      </c>
      <c r="S165" s="100">
        <v>17963.893432686586</v>
      </c>
      <c r="T165" s="100">
        <v>18185.435163427224</v>
      </c>
      <c r="U165" s="100">
        <v>18407.540129656481</v>
      </c>
      <c r="V165" s="93">
        <v>18629.314266999994</v>
      </c>
      <c r="W165" s="93">
        <v>18851.391816000003</v>
      </c>
    </row>
    <row r="166" spans="1:23" s="93" customFormat="1" x14ac:dyDescent="0.25">
      <c r="A166" s="99" t="s">
        <v>937</v>
      </c>
      <c r="B166" s="99" t="s">
        <v>1023</v>
      </c>
      <c r="C166" s="99" t="s">
        <v>844</v>
      </c>
      <c r="D166" s="99" t="s">
        <v>939</v>
      </c>
      <c r="E166" s="99" t="s">
        <v>940</v>
      </c>
      <c r="F166" s="100">
        <v>7099.90879692608</v>
      </c>
      <c r="G166" s="100">
        <v>9228.5559247000001</v>
      </c>
      <c r="H166" s="100">
        <v>11111.583708531418</v>
      </c>
      <c r="I166" s="100">
        <v>12315.79768855027</v>
      </c>
      <c r="J166" s="100">
        <v>13992.15664587516</v>
      </c>
      <c r="K166" s="100">
        <v>15027.34998392098</v>
      </c>
      <c r="L166" s="100">
        <v>16227.030135778061</v>
      </c>
      <c r="M166" s="100">
        <v>18430.373546279228</v>
      </c>
      <c r="N166" s="100">
        <v>20294.626112226535</v>
      </c>
      <c r="O166" s="100">
        <v>22457.329706332835</v>
      </c>
      <c r="P166" s="100">
        <v>24825.523892349051</v>
      </c>
      <c r="Q166" s="100">
        <v>20660.083654900805</v>
      </c>
      <c r="R166" s="100">
        <v>21068.351930730409</v>
      </c>
      <c r="S166" s="100">
        <v>25291.541790061598</v>
      </c>
      <c r="T166" s="100">
        <v>26197.515045982302</v>
      </c>
      <c r="U166" s="100">
        <v>26322.232505033</v>
      </c>
      <c r="V166" s="93">
        <v>28980.134449000001</v>
      </c>
      <c r="W166" s="93">
        <v>30644.000368999998</v>
      </c>
    </row>
    <row r="167" spans="1:23" s="93" customFormat="1" x14ac:dyDescent="0.25">
      <c r="A167" s="99" t="s">
        <v>937</v>
      </c>
      <c r="B167" s="99" t="s">
        <v>1024</v>
      </c>
      <c r="C167" s="99" t="s">
        <v>1025</v>
      </c>
      <c r="D167" s="99" t="s">
        <v>939</v>
      </c>
      <c r="E167" s="99" t="s">
        <v>940</v>
      </c>
      <c r="F167" s="100">
        <v>2387.8416263081199</v>
      </c>
      <c r="G167" s="100">
        <v>2255.7152002856401</v>
      </c>
      <c r="H167" s="100">
        <v>2327.4401484169603</v>
      </c>
      <c r="I167" s="100">
        <v>2448.9268986428797</v>
      </c>
      <c r="J167" s="100">
        <v>2581.2949761475602</v>
      </c>
      <c r="K167" s="100">
        <v>2664.7553412260004</v>
      </c>
      <c r="L167" s="100">
        <v>2809.5266125338003</v>
      </c>
      <c r="M167" s="100">
        <v>3071.9479092826</v>
      </c>
      <c r="N167" s="100">
        <v>3020.9602312346801</v>
      </c>
      <c r="O167" s="100">
        <v>3065.0395755192794</v>
      </c>
      <c r="P167" s="100">
        <v>3307.9780105980012</v>
      </c>
      <c r="Q167" s="100">
        <v>3429.763597355</v>
      </c>
      <c r="R167" s="100">
        <v>3431.9052477600803</v>
      </c>
      <c r="S167" s="100">
        <v>3797.4225078291993</v>
      </c>
      <c r="T167" s="100">
        <v>3919.1527842700002</v>
      </c>
      <c r="U167" s="100">
        <v>4063.6849627312004</v>
      </c>
      <c r="V167" s="93">
        <v>4159.0800249999993</v>
      </c>
      <c r="W167" s="93">
        <v>4311.7330549999997</v>
      </c>
    </row>
    <row r="168" spans="1:23" s="4" customFormat="1" x14ac:dyDescent="0.25">
      <c r="A168" s="59" t="s">
        <v>937</v>
      </c>
      <c r="B168" s="59" t="s">
        <v>948</v>
      </c>
      <c r="C168" s="59" t="s">
        <v>949</v>
      </c>
      <c r="D168" s="59" t="s">
        <v>939</v>
      </c>
      <c r="E168" s="59" t="s">
        <v>940</v>
      </c>
      <c r="F168" s="54">
        <v>989.10709976999999</v>
      </c>
      <c r="G168" s="54">
        <v>983.77895088000002</v>
      </c>
      <c r="H168" s="54">
        <v>983.30323571999998</v>
      </c>
      <c r="I168" s="54">
        <v>1014.8910005399999</v>
      </c>
      <c r="J168" s="54">
        <v>1045.10447712</v>
      </c>
      <c r="K168" s="54">
        <v>1062.2719522800003</v>
      </c>
      <c r="L168" s="54">
        <v>1073.11811883</v>
      </c>
      <c r="M168" s="54">
        <v>1099.66288566</v>
      </c>
      <c r="N168" s="54">
        <v>1053.1380821099999</v>
      </c>
      <c r="O168" s="54">
        <v>1076.35284282</v>
      </c>
      <c r="P168" s="54">
        <v>1138.9686044749767</v>
      </c>
      <c r="Q168" s="54">
        <v>1138.196091816</v>
      </c>
      <c r="R168" s="54">
        <v>1114.5054768480002</v>
      </c>
      <c r="S168" s="54">
        <v>1151.1667021199999</v>
      </c>
      <c r="T168" s="54">
        <v>1164.2711247</v>
      </c>
      <c r="U168" s="54">
        <v>1177.3755472800001</v>
      </c>
      <c r="V168" s="4">
        <v>1190.470233</v>
      </c>
      <c r="W168" s="4">
        <v>1203.614994</v>
      </c>
    </row>
    <row r="169" spans="1:23" s="93" customFormat="1" x14ac:dyDescent="0.25">
      <c r="A169" s="99" t="s">
        <v>937</v>
      </c>
      <c r="B169" s="99" t="s">
        <v>1026</v>
      </c>
      <c r="C169" s="99" t="s">
        <v>1027</v>
      </c>
      <c r="D169" s="99" t="s">
        <v>939</v>
      </c>
      <c r="E169" s="99" t="s">
        <v>940</v>
      </c>
      <c r="F169" s="100">
        <v>989.10709976999999</v>
      </c>
      <c r="G169" s="100">
        <v>983.77895088000002</v>
      </c>
      <c r="H169" s="100">
        <v>983.30323571999998</v>
      </c>
      <c r="I169" s="100">
        <v>1014.8910005399999</v>
      </c>
      <c r="J169" s="100">
        <v>1045.10447712</v>
      </c>
      <c r="K169" s="100">
        <v>1062.2719522800003</v>
      </c>
      <c r="L169" s="100">
        <v>1073.11811883</v>
      </c>
      <c r="M169" s="100">
        <v>1099.66288566</v>
      </c>
      <c r="N169" s="100">
        <v>1053.1380821099999</v>
      </c>
      <c r="O169" s="100">
        <v>1076.35284282</v>
      </c>
      <c r="P169" s="100">
        <v>1138.9686044749767</v>
      </c>
      <c r="Q169" s="100">
        <v>1138.196091816</v>
      </c>
      <c r="R169" s="100">
        <v>1114.5054768480002</v>
      </c>
      <c r="S169" s="100">
        <v>1151.1667021199999</v>
      </c>
      <c r="T169" s="100">
        <v>1164.2711247</v>
      </c>
      <c r="U169" s="100">
        <v>1177.3755472800001</v>
      </c>
      <c r="V169" s="93">
        <v>1190.470233</v>
      </c>
      <c r="W169" s="93">
        <v>1203.614994</v>
      </c>
    </row>
    <row r="170" spans="1:23" s="93" customFormat="1" x14ac:dyDescent="0.25">
      <c r="A170" s="101" t="s">
        <v>937</v>
      </c>
      <c r="B170" s="101" t="s">
        <v>1028</v>
      </c>
      <c r="C170" s="101" t="s">
        <v>1029</v>
      </c>
      <c r="D170" s="101" t="s">
        <v>939</v>
      </c>
      <c r="E170" s="101" t="s">
        <v>940</v>
      </c>
      <c r="F170" s="100"/>
      <c r="G170" s="100"/>
      <c r="H170" s="100"/>
      <c r="I170" s="100"/>
      <c r="J170" s="100"/>
      <c r="K170" s="100"/>
      <c r="L170" s="100"/>
      <c r="M170" s="100"/>
      <c r="N170" s="100"/>
      <c r="O170" s="100"/>
      <c r="P170" s="100"/>
      <c r="Q170" s="100"/>
      <c r="R170" s="100"/>
      <c r="S170" s="100"/>
      <c r="T170" s="100"/>
      <c r="U170" s="100"/>
    </row>
    <row r="171" spans="1:23" s="20" customFormat="1" x14ac:dyDescent="0.25"/>
    <row r="172" spans="1:23" s="4" customFormat="1" x14ac:dyDescent="0.25">
      <c r="A172" s="59" t="s">
        <v>937</v>
      </c>
      <c r="B172" s="59" t="s">
        <v>859</v>
      </c>
      <c r="C172" s="59" t="s">
        <v>1030</v>
      </c>
      <c r="D172" s="59" t="s">
        <v>588</v>
      </c>
      <c r="E172" s="59" t="s">
        <v>940</v>
      </c>
      <c r="F172" s="54">
        <v>308110.42817297118</v>
      </c>
      <c r="G172" s="54">
        <v>306478.13299358718</v>
      </c>
      <c r="H172" s="54">
        <v>316521.09276162402</v>
      </c>
      <c r="I172" s="54">
        <v>340453.8723955389</v>
      </c>
      <c r="J172" s="54">
        <v>354967.92154914176</v>
      </c>
      <c r="K172" s="54">
        <v>353593.42642991326</v>
      </c>
      <c r="L172" s="54">
        <v>360359.90600799606</v>
      </c>
      <c r="M172" s="54">
        <v>388602.52032696875</v>
      </c>
      <c r="N172" s="54">
        <v>382213.73746082408</v>
      </c>
      <c r="O172" s="54">
        <v>389679.1588565174</v>
      </c>
      <c r="P172" s="54">
        <v>403789.0348540991</v>
      </c>
      <c r="Q172" s="54">
        <v>384324.32895675249</v>
      </c>
      <c r="R172" s="54">
        <v>396799.01762129139</v>
      </c>
      <c r="S172" s="54">
        <v>408279.66333652084</v>
      </c>
      <c r="T172" s="54">
        <v>403879.17398555204</v>
      </c>
      <c r="U172" s="54">
        <v>397861.47572935891</v>
      </c>
      <c r="V172" s="4">
        <v>405736.76599026716</v>
      </c>
      <c r="W172" s="4">
        <v>403630.50949500001</v>
      </c>
    </row>
    <row r="173" spans="1:23" s="4" customFormat="1" x14ac:dyDescent="0.25">
      <c r="A173" s="59" t="s">
        <v>937</v>
      </c>
      <c r="B173" s="59" t="s">
        <v>941</v>
      </c>
      <c r="C173" s="59" t="s">
        <v>942</v>
      </c>
      <c r="D173" s="59" t="s">
        <v>588</v>
      </c>
      <c r="E173" s="59" t="s">
        <v>940</v>
      </c>
      <c r="F173" s="54">
        <v>219524.75081730218</v>
      </c>
      <c r="G173" s="54">
        <v>214845.39985879016</v>
      </c>
      <c r="H173" s="54">
        <v>220110.089316784</v>
      </c>
      <c r="I173" s="54">
        <v>237730.34046233291</v>
      </c>
      <c r="J173" s="54">
        <v>245486.58354010741</v>
      </c>
      <c r="K173" s="54">
        <v>241609.59912919326</v>
      </c>
      <c r="L173" s="54">
        <v>243646.70599798107</v>
      </c>
      <c r="M173" s="54">
        <v>266709.09625400661</v>
      </c>
      <c r="N173" s="54">
        <v>255965.85760072363</v>
      </c>
      <c r="O173" s="54">
        <v>262391.47648717253</v>
      </c>
      <c r="P173" s="54">
        <v>268617.22929994785</v>
      </c>
      <c r="Q173" s="54">
        <v>266586.30338526028</v>
      </c>
      <c r="R173" s="54">
        <v>277964.06107436132</v>
      </c>
      <c r="S173" s="54">
        <v>271667.94500023266</v>
      </c>
      <c r="T173" s="54">
        <v>266198.72562842193</v>
      </c>
      <c r="U173" s="54">
        <v>258696.23147703958</v>
      </c>
      <c r="V173" s="4">
        <v>262121.74671026712</v>
      </c>
      <c r="W173" s="4">
        <v>256724.48532500002</v>
      </c>
    </row>
    <row r="174" spans="1:23" s="93" customFormat="1" x14ac:dyDescent="0.25">
      <c r="A174" s="99" t="s">
        <v>937</v>
      </c>
      <c r="B174" s="99" t="s">
        <v>979</v>
      </c>
      <c r="C174" s="99" t="s">
        <v>980</v>
      </c>
      <c r="D174" s="99" t="s">
        <v>588</v>
      </c>
      <c r="E174" s="99" t="s">
        <v>940</v>
      </c>
      <c r="F174" s="100">
        <v>185027.44057874999</v>
      </c>
      <c r="G174" s="100">
        <v>180032.20339253187</v>
      </c>
      <c r="H174" s="100">
        <v>186245.69828853451</v>
      </c>
      <c r="I174" s="100">
        <v>202881.19562023197</v>
      </c>
      <c r="J174" s="100">
        <v>210882.02128475788</v>
      </c>
      <c r="K174" s="100">
        <v>208906.69142896243</v>
      </c>
      <c r="L174" s="100">
        <v>211278.7455625</v>
      </c>
      <c r="M174" s="100">
        <v>232753.8459477</v>
      </c>
      <c r="N174" s="100">
        <v>222398.90405062496</v>
      </c>
      <c r="O174" s="100">
        <v>228828.16022194701</v>
      </c>
      <c r="P174" s="100">
        <v>235656.48273297778</v>
      </c>
      <c r="Q174" s="100">
        <v>234071.15565894416</v>
      </c>
      <c r="R174" s="100">
        <v>244681.73465243008</v>
      </c>
      <c r="S174" s="100">
        <v>237664.99665308103</v>
      </c>
      <c r="T174" s="100">
        <v>232195.66854353787</v>
      </c>
      <c r="U174" s="100">
        <v>224009.24617290264</v>
      </c>
      <c r="V174" s="93">
        <v>228557.98095000003</v>
      </c>
      <c r="W174" s="93">
        <v>224125.87818500001</v>
      </c>
    </row>
    <row r="175" spans="1:23" s="93" customFormat="1" x14ac:dyDescent="0.25">
      <c r="A175" s="99" t="s">
        <v>937</v>
      </c>
      <c r="B175" s="99" t="s">
        <v>981</v>
      </c>
      <c r="C175" s="99" t="s">
        <v>982</v>
      </c>
      <c r="D175" s="99" t="s">
        <v>588</v>
      </c>
      <c r="E175" s="99" t="s">
        <v>940</v>
      </c>
      <c r="F175" s="100">
        <v>4042.5790572000005</v>
      </c>
      <c r="G175" s="100">
        <v>3897.6137316000004</v>
      </c>
      <c r="H175" s="100">
        <v>3384.5744394000003</v>
      </c>
      <c r="I175" s="100">
        <v>3878.9162207999998</v>
      </c>
      <c r="J175" s="100">
        <v>3562.9620881999999</v>
      </c>
      <c r="K175" s="100">
        <v>3412.5198270000001</v>
      </c>
      <c r="L175" s="100">
        <v>3669.0287268000002</v>
      </c>
      <c r="M175" s="100">
        <v>3760.8129407999995</v>
      </c>
      <c r="N175" s="100">
        <v>3867.8021556000003</v>
      </c>
      <c r="O175" s="100">
        <v>3796.4489718000004</v>
      </c>
      <c r="P175" s="100">
        <v>3545.5820628000001</v>
      </c>
      <c r="Q175" s="100">
        <v>3336.2548320000001</v>
      </c>
      <c r="R175" s="100">
        <v>3379.0117020000002</v>
      </c>
      <c r="S175" s="100">
        <v>3447.5040570000001</v>
      </c>
      <c r="T175" s="100">
        <v>3417.6490725000003</v>
      </c>
      <c r="U175" s="100">
        <v>3387.7940880000001</v>
      </c>
      <c r="V175" s="93">
        <v>3357.9228599999997</v>
      </c>
      <c r="W175" s="93">
        <v>3328.0271399999997</v>
      </c>
    </row>
    <row r="176" spans="1:23" s="93" customFormat="1" x14ac:dyDescent="0.25">
      <c r="A176" s="99" t="s">
        <v>937</v>
      </c>
      <c r="B176" s="99" t="s">
        <v>983</v>
      </c>
      <c r="C176" s="99" t="s">
        <v>984</v>
      </c>
      <c r="D176" s="99" t="s">
        <v>588</v>
      </c>
      <c r="E176" s="99" t="s">
        <v>940</v>
      </c>
      <c r="F176" s="100">
        <v>30454.731181352203</v>
      </c>
      <c r="G176" s="100">
        <v>30915.582734658299</v>
      </c>
      <c r="H176" s="100">
        <v>30479.816588849506</v>
      </c>
      <c r="I176" s="100">
        <v>30970.228621300943</v>
      </c>
      <c r="J176" s="100">
        <v>31041.600167149532</v>
      </c>
      <c r="K176" s="100">
        <v>29290.387873230829</v>
      </c>
      <c r="L176" s="100">
        <v>28698.931708681062</v>
      </c>
      <c r="M176" s="100">
        <v>30194.437365506579</v>
      </c>
      <c r="N176" s="100">
        <v>29699.151394498665</v>
      </c>
      <c r="O176" s="100">
        <v>29766.867293425497</v>
      </c>
      <c r="P176" s="100">
        <v>29415.164504170079</v>
      </c>
      <c r="Q176" s="100">
        <v>29178.892894316097</v>
      </c>
      <c r="R176" s="100">
        <v>29903.314719931259</v>
      </c>
      <c r="S176" s="100">
        <v>30555.444290151594</v>
      </c>
      <c r="T176" s="100">
        <v>30585.408012384079</v>
      </c>
      <c r="U176" s="100">
        <v>31299.191216136933</v>
      </c>
      <c r="V176" s="93">
        <v>30205.842900267107</v>
      </c>
      <c r="W176" s="93">
        <v>29270.58</v>
      </c>
    </row>
    <row r="177" spans="1:23" s="4" customFormat="1" x14ac:dyDescent="0.25">
      <c r="A177" s="59" t="s">
        <v>937</v>
      </c>
      <c r="B177" s="59" t="s">
        <v>943</v>
      </c>
      <c r="C177" s="59" t="s">
        <v>944</v>
      </c>
      <c r="D177" s="59" t="s">
        <v>588</v>
      </c>
      <c r="E177" s="59" t="s">
        <v>940</v>
      </c>
      <c r="F177" s="54">
        <v>32505.424188270001</v>
      </c>
      <c r="G177" s="54">
        <v>32036.327715879997</v>
      </c>
      <c r="H177" s="54">
        <v>33239.889434409997</v>
      </c>
      <c r="I177" s="54">
        <v>35738.401213949997</v>
      </c>
      <c r="J177" s="54">
        <v>37708.165127845343</v>
      </c>
      <c r="K177" s="54">
        <v>36983.250960970006</v>
      </c>
      <c r="L177" s="54">
        <v>37902.850186589989</v>
      </c>
      <c r="M177" s="54">
        <v>39287.790950300005</v>
      </c>
      <c r="N177" s="54">
        <v>42089.51306587772</v>
      </c>
      <c r="O177" s="54">
        <v>39951.885072950361</v>
      </c>
      <c r="P177" s="54">
        <v>40936.983508587917</v>
      </c>
      <c r="Q177" s="54">
        <v>28289.698180192001</v>
      </c>
      <c r="R177" s="54">
        <v>29084.264397346004</v>
      </c>
      <c r="S177" s="54">
        <v>38254.640028540001</v>
      </c>
      <c r="T177" s="54">
        <v>36843.900086149995</v>
      </c>
      <c r="U177" s="54">
        <v>36704.141393760001</v>
      </c>
      <c r="V177" s="4">
        <v>37141.539000000004</v>
      </c>
      <c r="W177" s="4">
        <v>37264.399400000002</v>
      </c>
    </row>
    <row r="178" spans="1:23" s="93" customFormat="1" x14ac:dyDescent="0.25">
      <c r="A178" s="99" t="s">
        <v>937</v>
      </c>
      <c r="B178" s="99" t="s">
        <v>985</v>
      </c>
      <c r="C178" s="99" t="s">
        <v>986</v>
      </c>
      <c r="D178" s="99" t="s">
        <v>588</v>
      </c>
      <c r="E178" s="99" t="s">
        <v>940</v>
      </c>
      <c r="F178" s="100"/>
      <c r="G178" s="100"/>
      <c r="H178" s="100"/>
      <c r="I178" s="100"/>
      <c r="J178" s="100"/>
      <c r="K178" s="100"/>
      <c r="L178" s="100"/>
      <c r="M178" s="100"/>
      <c r="N178" s="100"/>
      <c r="O178" s="100"/>
      <c r="P178" s="100"/>
      <c r="Q178" s="100"/>
      <c r="R178" s="100"/>
      <c r="S178" s="100"/>
      <c r="T178" s="100"/>
      <c r="U178" s="100"/>
    </row>
    <row r="179" spans="1:23" s="93" customFormat="1" x14ac:dyDescent="0.25">
      <c r="A179" s="99" t="s">
        <v>937</v>
      </c>
      <c r="B179" s="99" t="s">
        <v>987</v>
      </c>
      <c r="C179" s="99" t="s">
        <v>988</v>
      </c>
      <c r="D179" s="99" t="s">
        <v>588</v>
      </c>
      <c r="E179" s="99" t="s">
        <v>940</v>
      </c>
      <c r="F179" s="100"/>
      <c r="G179" s="100"/>
      <c r="H179" s="100"/>
      <c r="I179" s="100"/>
      <c r="J179" s="100"/>
      <c r="K179" s="100"/>
      <c r="L179" s="100"/>
      <c r="M179" s="100"/>
      <c r="N179" s="100"/>
      <c r="O179" s="100"/>
      <c r="P179" s="100"/>
      <c r="Q179" s="100"/>
      <c r="R179" s="100"/>
      <c r="S179" s="100"/>
      <c r="T179" s="100"/>
      <c r="U179" s="100"/>
    </row>
    <row r="180" spans="1:23" s="93" customFormat="1" x14ac:dyDescent="0.25">
      <c r="A180" s="99" t="s">
        <v>937</v>
      </c>
      <c r="B180" s="99" t="s">
        <v>989</v>
      </c>
      <c r="C180" s="99" t="s">
        <v>990</v>
      </c>
      <c r="D180" s="99" t="s">
        <v>588</v>
      </c>
      <c r="E180" s="99" t="s">
        <v>940</v>
      </c>
      <c r="F180" s="100"/>
      <c r="G180" s="100"/>
      <c r="H180" s="100"/>
      <c r="I180" s="100"/>
      <c r="J180" s="100"/>
      <c r="K180" s="100"/>
      <c r="L180" s="100"/>
      <c r="M180" s="100"/>
      <c r="N180" s="100"/>
      <c r="O180" s="100"/>
      <c r="P180" s="100"/>
      <c r="Q180" s="100"/>
      <c r="R180" s="100"/>
      <c r="S180" s="100"/>
      <c r="T180" s="100"/>
      <c r="U180" s="100"/>
    </row>
    <row r="181" spans="1:23" s="93" customFormat="1" x14ac:dyDescent="0.25">
      <c r="A181" s="99" t="s">
        <v>937</v>
      </c>
      <c r="B181" s="99" t="s">
        <v>991</v>
      </c>
      <c r="C181" s="99" t="s">
        <v>992</v>
      </c>
      <c r="D181" s="99" t="s">
        <v>588</v>
      </c>
      <c r="E181" s="99" t="s">
        <v>940</v>
      </c>
      <c r="F181" s="100"/>
      <c r="G181" s="100"/>
      <c r="H181" s="100"/>
      <c r="I181" s="100"/>
      <c r="J181" s="100"/>
      <c r="K181" s="100"/>
      <c r="L181" s="100"/>
      <c r="M181" s="100"/>
      <c r="N181" s="100"/>
      <c r="O181" s="100"/>
      <c r="P181" s="100"/>
      <c r="Q181" s="100"/>
      <c r="R181" s="100"/>
      <c r="S181" s="100"/>
      <c r="T181" s="100"/>
      <c r="U181" s="100"/>
    </row>
    <row r="182" spans="1:23" s="93" customFormat="1" x14ac:dyDescent="0.25">
      <c r="A182" s="99" t="s">
        <v>937</v>
      </c>
      <c r="B182" s="99" t="s">
        <v>993</v>
      </c>
      <c r="C182" s="99" t="s">
        <v>994</v>
      </c>
      <c r="D182" s="99" t="s">
        <v>588</v>
      </c>
      <c r="E182" s="99" t="s">
        <v>940</v>
      </c>
      <c r="F182" s="100"/>
      <c r="G182" s="100"/>
      <c r="H182" s="100"/>
      <c r="I182" s="100"/>
      <c r="J182" s="100"/>
      <c r="K182" s="100"/>
      <c r="L182" s="100"/>
      <c r="M182" s="100"/>
      <c r="N182" s="100"/>
      <c r="O182" s="100"/>
      <c r="P182" s="100"/>
      <c r="Q182" s="100"/>
      <c r="R182" s="100"/>
      <c r="S182" s="100"/>
      <c r="T182" s="100"/>
      <c r="U182" s="100"/>
    </row>
    <row r="183" spans="1:23" s="93" customFormat="1" x14ac:dyDescent="0.25">
      <c r="A183" s="99" t="s">
        <v>937</v>
      </c>
      <c r="B183" s="99" t="s">
        <v>995</v>
      </c>
      <c r="C183" s="99" t="s">
        <v>996</v>
      </c>
      <c r="D183" s="99" t="s">
        <v>588</v>
      </c>
      <c r="E183" s="99" t="s">
        <v>940</v>
      </c>
      <c r="F183" s="100"/>
      <c r="G183" s="100"/>
      <c r="H183" s="100"/>
      <c r="I183" s="100"/>
      <c r="J183" s="100"/>
      <c r="K183" s="100"/>
      <c r="L183" s="100"/>
      <c r="M183" s="100"/>
      <c r="N183" s="100"/>
      <c r="O183" s="100"/>
      <c r="P183" s="100"/>
      <c r="Q183" s="100"/>
      <c r="R183" s="100"/>
      <c r="S183" s="100"/>
      <c r="T183" s="100"/>
      <c r="U183" s="100"/>
    </row>
    <row r="184" spans="1:23" s="93" customFormat="1" x14ac:dyDescent="0.25">
      <c r="A184" s="99" t="s">
        <v>937</v>
      </c>
      <c r="B184" s="99" t="s">
        <v>997</v>
      </c>
      <c r="C184" s="99" t="s">
        <v>998</v>
      </c>
      <c r="D184" s="99" t="s">
        <v>588</v>
      </c>
      <c r="E184" s="99" t="s">
        <v>940</v>
      </c>
      <c r="F184" s="100"/>
      <c r="G184" s="100"/>
      <c r="H184" s="100"/>
      <c r="I184" s="100"/>
      <c r="J184" s="100"/>
      <c r="K184" s="100"/>
      <c r="L184" s="100"/>
      <c r="M184" s="100"/>
      <c r="N184" s="100"/>
      <c r="O184" s="100"/>
      <c r="P184" s="100"/>
      <c r="Q184" s="100"/>
      <c r="R184" s="100"/>
      <c r="S184" s="100"/>
      <c r="T184" s="100"/>
      <c r="U184" s="100"/>
    </row>
    <row r="185" spans="1:23" s="93" customFormat="1" x14ac:dyDescent="0.25">
      <c r="A185" s="99" t="s">
        <v>937</v>
      </c>
      <c r="B185" s="99" t="s">
        <v>999</v>
      </c>
      <c r="C185" s="99" t="s">
        <v>1000</v>
      </c>
      <c r="D185" s="99" t="s">
        <v>588</v>
      </c>
      <c r="E185" s="99" t="s">
        <v>940</v>
      </c>
      <c r="F185" s="100"/>
      <c r="G185" s="100"/>
      <c r="H185" s="100"/>
      <c r="I185" s="100"/>
      <c r="J185" s="100"/>
      <c r="K185" s="100"/>
      <c r="L185" s="100"/>
      <c r="M185" s="100"/>
      <c r="N185" s="100"/>
      <c r="O185" s="100"/>
      <c r="P185" s="100"/>
      <c r="Q185" s="100"/>
      <c r="R185" s="100"/>
      <c r="S185" s="100"/>
      <c r="T185" s="100"/>
      <c r="U185" s="100"/>
    </row>
    <row r="186" spans="1:23" s="93" customFormat="1" x14ac:dyDescent="0.25">
      <c r="A186" s="99" t="s">
        <v>937</v>
      </c>
      <c r="B186" s="99" t="s">
        <v>1001</v>
      </c>
      <c r="C186" s="99" t="s">
        <v>1002</v>
      </c>
      <c r="D186" s="99" t="s">
        <v>588</v>
      </c>
      <c r="E186" s="99" t="s">
        <v>940</v>
      </c>
      <c r="F186" s="100"/>
      <c r="G186" s="100"/>
      <c r="H186" s="100"/>
      <c r="I186" s="100"/>
      <c r="J186" s="100"/>
      <c r="K186" s="100"/>
      <c r="L186" s="100"/>
      <c r="M186" s="100"/>
      <c r="N186" s="100"/>
      <c r="O186" s="100"/>
      <c r="P186" s="100"/>
      <c r="Q186" s="100"/>
      <c r="R186" s="100"/>
      <c r="S186" s="100"/>
      <c r="T186" s="100"/>
      <c r="U186" s="100"/>
    </row>
    <row r="187" spans="1:23" s="93" customFormat="1" x14ac:dyDescent="0.25">
      <c r="A187" s="99" t="s">
        <v>937</v>
      </c>
      <c r="B187" s="99" t="s">
        <v>1003</v>
      </c>
      <c r="C187" s="99" t="s">
        <v>1004</v>
      </c>
      <c r="D187" s="99" t="s">
        <v>588</v>
      </c>
      <c r="E187" s="99" t="s">
        <v>940</v>
      </c>
      <c r="F187" s="100"/>
      <c r="G187" s="100"/>
      <c r="H187" s="100"/>
      <c r="I187" s="100"/>
      <c r="J187" s="100"/>
      <c r="K187" s="100"/>
      <c r="L187" s="100"/>
      <c r="M187" s="100"/>
      <c r="N187" s="100"/>
      <c r="O187" s="100"/>
      <c r="P187" s="100"/>
      <c r="Q187" s="100"/>
      <c r="R187" s="100"/>
      <c r="S187" s="100"/>
      <c r="T187" s="100"/>
      <c r="U187" s="100"/>
    </row>
    <row r="188" spans="1:23" s="93" customFormat="1" x14ac:dyDescent="0.25">
      <c r="A188" s="99" t="s">
        <v>937</v>
      </c>
      <c r="B188" s="99" t="s">
        <v>1005</v>
      </c>
      <c r="C188" s="99" t="s">
        <v>1006</v>
      </c>
      <c r="D188" s="99" t="s">
        <v>588</v>
      </c>
      <c r="E188" s="99" t="s">
        <v>940</v>
      </c>
      <c r="F188" s="100"/>
      <c r="G188" s="100"/>
      <c r="H188" s="100"/>
      <c r="I188" s="100"/>
      <c r="J188" s="100"/>
      <c r="K188" s="100"/>
      <c r="L188" s="100"/>
      <c r="M188" s="100"/>
      <c r="N188" s="100"/>
      <c r="O188" s="100"/>
      <c r="P188" s="100"/>
      <c r="Q188" s="100"/>
      <c r="R188" s="100"/>
      <c r="S188" s="100"/>
      <c r="T188" s="100"/>
      <c r="U188" s="100"/>
    </row>
    <row r="189" spans="1:23" s="93" customFormat="1" x14ac:dyDescent="0.25">
      <c r="A189" s="99" t="s">
        <v>937</v>
      </c>
      <c r="B189" s="99" t="s">
        <v>1007</v>
      </c>
      <c r="C189" s="99" t="s">
        <v>1008</v>
      </c>
      <c r="D189" s="99" t="s">
        <v>588</v>
      </c>
      <c r="E189" s="99" t="s">
        <v>940</v>
      </c>
      <c r="F189" s="100"/>
      <c r="G189" s="100"/>
      <c r="H189" s="100"/>
      <c r="I189" s="100"/>
      <c r="J189" s="100"/>
      <c r="K189" s="100"/>
      <c r="L189" s="100"/>
      <c r="M189" s="100"/>
      <c r="N189" s="100"/>
      <c r="O189" s="100"/>
      <c r="P189" s="100"/>
      <c r="Q189" s="100"/>
      <c r="R189" s="100"/>
      <c r="S189" s="100"/>
      <c r="T189" s="100"/>
      <c r="U189" s="100"/>
    </row>
    <row r="190" spans="1:23" s="93" customFormat="1" x14ac:dyDescent="0.25">
      <c r="A190" s="99" t="s">
        <v>937</v>
      </c>
      <c r="B190" s="99" t="s">
        <v>1009</v>
      </c>
      <c r="C190" s="99" t="s">
        <v>1010</v>
      </c>
      <c r="D190" s="99" t="s">
        <v>588</v>
      </c>
      <c r="E190" s="99" t="s">
        <v>940</v>
      </c>
      <c r="F190" s="100"/>
      <c r="G190" s="100"/>
      <c r="H190" s="100"/>
      <c r="I190" s="100"/>
      <c r="J190" s="100"/>
      <c r="K190" s="100"/>
      <c r="L190" s="100"/>
      <c r="M190" s="100"/>
      <c r="N190" s="100"/>
      <c r="O190" s="100"/>
      <c r="P190" s="100"/>
      <c r="Q190" s="100"/>
      <c r="R190" s="100"/>
      <c r="S190" s="100"/>
      <c r="T190" s="100"/>
      <c r="U190" s="100"/>
    </row>
    <row r="191" spans="1:23" s="4" customFormat="1" x14ac:dyDescent="0.25">
      <c r="A191" s="59" t="s">
        <v>937</v>
      </c>
      <c r="B191" s="59" t="s">
        <v>945</v>
      </c>
      <c r="C191" s="59" t="s">
        <v>767</v>
      </c>
      <c r="D191" s="59" t="s">
        <v>588</v>
      </c>
      <c r="E191" s="59" t="s">
        <v>940</v>
      </c>
      <c r="F191" s="54">
        <v>36728.320203280004</v>
      </c>
      <c r="G191" s="54">
        <v>36790.879223750002</v>
      </c>
      <c r="H191" s="54">
        <v>37273.307964300002</v>
      </c>
      <c r="I191" s="54">
        <v>38779.637298339992</v>
      </c>
      <c r="J191" s="54">
        <v>40487.34372112999</v>
      </c>
      <c r="K191" s="54">
        <v>41832.904217511998</v>
      </c>
      <c r="L191" s="54">
        <v>42665.854443494005</v>
      </c>
      <c r="M191" s="54">
        <v>45315.328649907999</v>
      </c>
      <c r="N191" s="54">
        <v>44918.180680787998</v>
      </c>
      <c r="O191" s="54">
        <v>45306.998016540005</v>
      </c>
      <c r="P191" s="54">
        <v>48416.129321762688</v>
      </c>
      <c r="Q191" s="54">
        <v>49156.463379220077</v>
      </c>
      <c r="R191" s="54">
        <v>48465.509542333253</v>
      </c>
      <c r="S191" s="54">
        <v>50695.294154755626</v>
      </c>
      <c r="T191" s="54">
        <v>51916.580696655794</v>
      </c>
      <c r="U191" s="54">
        <v>53034.117431523235</v>
      </c>
      <c r="V191" s="4">
        <v>54079.136879999998</v>
      </c>
      <c r="W191" s="4">
        <v>55207.461320000002</v>
      </c>
    </row>
    <row r="192" spans="1:23" s="93" customFormat="1" x14ac:dyDescent="0.25">
      <c r="A192" s="99" t="s">
        <v>937</v>
      </c>
      <c r="B192" s="99" t="s">
        <v>1011</v>
      </c>
      <c r="C192" s="99" t="s">
        <v>1012</v>
      </c>
      <c r="D192" s="99" t="s">
        <v>588</v>
      </c>
      <c r="E192" s="99" t="s">
        <v>940</v>
      </c>
      <c r="F192" s="100">
        <v>2040.0457000000001</v>
      </c>
      <c r="G192" s="100">
        <v>2071.7076499999998</v>
      </c>
      <c r="H192" s="100">
        <v>2195.995555</v>
      </c>
      <c r="I192" s="100">
        <v>2617.0148900000004</v>
      </c>
      <c r="J192" s="100">
        <v>2827.613515</v>
      </c>
      <c r="K192" s="100">
        <v>3135.6559299999999</v>
      </c>
      <c r="L192" s="100">
        <v>3107.1029900000003</v>
      </c>
      <c r="M192" s="100">
        <v>3362.5124930000002</v>
      </c>
      <c r="N192" s="100">
        <v>3413.1314500000003</v>
      </c>
      <c r="O192" s="100">
        <v>3450.7459349999995</v>
      </c>
      <c r="P192" s="100">
        <v>3649.5590384270463</v>
      </c>
      <c r="Q192" s="100">
        <v>3541.8285662662797</v>
      </c>
      <c r="R192" s="100">
        <v>3467.0408736040613</v>
      </c>
      <c r="S192" s="100">
        <v>3976.4395119999999</v>
      </c>
      <c r="T192" s="100">
        <v>4117.2442199999996</v>
      </c>
      <c r="U192" s="100">
        <v>4258.0489280000002</v>
      </c>
      <c r="V192" s="93">
        <v>4398.8784999999998</v>
      </c>
      <c r="W192" s="93">
        <v>4539.6605</v>
      </c>
    </row>
    <row r="193" spans="1:23" s="93" customFormat="1" x14ac:dyDescent="0.25">
      <c r="A193" s="99" t="s">
        <v>937</v>
      </c>
      <c r="B193" s="99" t="s">
        <v>1013</v>
      </c>
      <c r="C193" s="99" t="s">
        <v>1014</v>
      </c>
      <c r="D193" s="99" t="s">
        <v>588</v>
      </c>
      <c r="E193" s="99" t="s">
        <v>940</v>
      </c>
      <c r="F193" s="100">
        <v>32623.342703280003</v>
      </c>
      <c r="G193" s="100">
        <v>32835.529473750001</v>
      </c>
      <c r="H193" s="100">
        <v>33326.4233093</v>
      </c>
      <c r="I193" s="100">
        <v>34708.643908339996</v>
      </c>
      <c r="J193" s="100">
        <v>36035.203506129998</v>
      </c>
      <c r="K193" s="100">
        <v>37083.290587511998</v>
      </c>
      <c r="L193" s="100">
        <v>38206.319953494007</v>
      </c>
      <c r="M193" s="100">
        <v>40373.326056908001</v>
      </c>
      <c r="N193" s="100">
        <v>39275.287430787997</v>
      </c>
      <c r="O193" s="100">
        <v>39826.958781540001</v>
      </c>
      <c r="P193" s="100">
        <v>42515.144183335637</v>
      </c>
      <c r="Q193" s="100">
        <v>43437.373312953794</v>
      </c>
      <c r="R193" s="100">
        <v>42929.554668729194</v>
      </c>
      <c r="S193" s="100">
        <v>44734.1270812</v>
      </c>
      <c r="T193" s="100">
        <v>45705.276591499998</v>
      </c>
      <c r="U193" s="100">
        <v>46676.426101799996</v>
      </c>
      <c r="V193" s="93">
        <v>47647.571499999998</v>
      </c>
      <c r="W193" s="93">
        <v>48618.6852</v>
      </c>
    </row>
    <row r="194" spans="1:23" s="93" customFormat="1" x14ac:dyDescent="0.25">
      <c r="A194" s="99" t="s">
        <v>937</v>
      </c>
      <c r="B194" s="99" t="s">
        <v>1015</v>
      </c>
      <c r="C194" s="99" t="s">
        <v>1016</v>
      </c>
      <c r="D194" s="99" t="s">
        <v>588</v>
      </c>
      <c r="E194" s="99" t="s">
        <v>940</v>
      </c>
      <c r="F194" s="100">
        <v>551.45219999999995</v>
      </c>
      <c r="G194" s="100">
        <v>541.44870000000003</v>
      </c>
      <c r="H194" s="100">
        <v>527.8143</v>
      </c>
      <c r="I194" s="100">
        <v>500.10090000000002</v>
      </c>
      <c r="J194" s="100">
        <v>521.88630000000001</v>
      </c>
      <c r="K194" s="100">
        <v>519.36689999999999</v>
      </c>
      <c r="L194" s="100">
        <v>479.2047</v>
      </c>
      <c r="M194" s="100">
        <v>659.59109999999998</v>
      </c>
      <c r="N194" s="100">
        <v>721.31320000000005</v>
      </c>
      <c r="O194" s="100">
        <v>575.64390000000003</v>
      </c>
      <c r="P194" s="100">
        <v>736.70810000000006</v>
      </c>
      <c r="Q194" s="100">
        <v>549.30729999999994</v>
      </c>
      <c r="R194" s="100">
        <v>461.93520000000001</v>
      </c>
      <c r="S194" s="100">
        <v>494.51440155563211</v>
      </c>
      <c r="T194" s="100">
        <v>574.81398515579485</v>
      </c>
      <c r="U194" s="100">
        <v>551.3637617232398</v>
      </c>
      <c r="V194" s="93">
        <v>455.37549999999999</v>
      </c>
      <c r="W194" s="93">
        <v>442.7715</v>
      </c>
    </row>
    <row r="195" spans="1:23" s="93" customFormat="1" x14ac:dyDescent="0.25">
      <c r="A195" s="99" t="s">
        <v>937</v>
      </c>
      <c r="B195" s="99" t="s">
        <v>1017</v>
      </c>
      <c r="C195" s="99" t="s">
        <v>1018</v>
      </c>
      <c r="D195" s="99" t="s">
        <v>588</v>
      </c>
      <c r="E195" s="99" t="s">
        <v>940</v>
      </c>
      <c r="F195" s="100">
        <v>1513.4795999999999</v>
      </c>
      <c r="G195" s="100">
        <v>1342.1934000000001</v>
      </c>
      <c r="H195" s="100">
        <v>1223.0748000000001</v>
      </c>
      <c r="I195" s="100">
        <v>953.87760000000003</v>
      </c>
      <c r="J195" s="100">
        <v>1102.6404</v>
      </c>
      <c r="K195" s="100">
        <v>1094.5907999999999</v>
      </c>
      <c r="L195" s="100">
        <v>873.22680000000003</v>
      </c>
      <c r="M195" s="100">
        <v>919.899</v>
      </c>
      <c r="N195" s="100">
        <v>1508.4485999999999</v>
      </c>
      <c r="O195" s="100">
        <v>1453.6494</v>
      </c>
      <c r="P195" s="100">
        <v>1514.7180000000001</v>
      </c>
      <c r="Q195" s="100">
        <v>1627.9541999999999</v>
      </c>
      <c r="R195" s="100">
        <v>1606.9788000000001</v>
      </c>
      <c r="S195" s="100">
        <v>1490.21316</v>
      </c>
      <c r="T195" s="100">
        <v>1519.2458999999999</v>
      </c>
      <c r="U195" s="100">
        <v>1548.27864</v>
      </c>
      <c r="V195" s="93">
        <v>1577.3113800000001</v>
      </c>
      <c r="W195" s="93">
        <v>1606.34412</v>
      </c>
    </row>
    <row r="196" spans="1:23" s="93" customFormat="1" x14ac:dyDescent="0.25">
      <c r="A196" s="99" t="s">
        <v>937</v>
      </c>
      <c r="B196" s="99" t="s">
        <v>1019</v>
      </c>
      <c r="C196" s="99" t="s">
        <v>1020</v>
      </c>
      <c r="D196" s="99" t="s">
        <v>588</v>
      </c>
      <c r="E196" s="99" t="s">
        <v>940</v>
      </c>
      <c r="F196" s="100"/>
      <c r="G196" s="100"/>
      <c r="H196" s="100"/>
      <c r="I196" s="100"/>
      <c r="J196" s="100"/>
      <c r="K196" s="100"/>
      <c r="L196" s="100"/>
      <c r="M196" s="100"/>
      <c r="N196" s="100"/>
      <c r="O196" s="100"/>
      <c r="P196" s="100"/>
      <c r="Q196" s="100"/>
      <c r="R196" s="100"/>
      <c r="S196" s="100"/>
      <c r="T196" s="100"/>
      <c r="U196" s="100"/>
    </row>
    <row r="197" spans="1:23" s="4" customFormat="1" x14ac:dyDescent="0.25">
      <c r="A197" s="59" t="s">
        <v>937</v>
      </c>
      <c r="B197" s="59" t="s">
        <v>946</v>
      </c>
      <c r="C197" s="59" t="s">
        <v>947</v>
      </c>
      <c r="D197" s="59" t="s">
        <v>588</v>
      </c>
      <c r="E197" s="59" t="s">
        <v>940</v>
      </c>
      <c r="F197" s="54">
        <v>18366.367075119</v>
      </c>
      <c r="G197" s="54">
        <v>21825.269379166995</v>
      </c>
      <c r="H197" s="54">
        <v>24918.023242129995</v>
      </c>
      <c r="I197" s="54">
        <v>27194.235942915999</v>
      </c>
      <c r="J197" s="54">
        <v>30244.466376058997</v>
      </c>
      <c r="K197" s="54">
        <v>32109.203326237999</v>
      </c>
      <c r="L197" s="54">
        <v>35075.219248931004</v>
      </c>
      <c r="M197" s="54">
        <v>36194.578610754092</v>
      </c>
      <c r="N197" s="54">
        <v>38190.818486434713</v>
      </c>
      <c r="O197" s="54">
        <v>40956.300005854471</v>
      </c>
      <c r="P197" s="54">
        <v>44683.801865698864</v>
      </c>
      <c r="Q197" s="54">
        <v>39157.742900880199</v>
      </c>
      <c r="R197" s="54">
        <v>40174.667293650804</v>
      </c>
      <c r="S197" s="54">
        <v>46514.738868992608</v>
      </c>
      <c r="T197" s="54">
        <v>47759.864784324374</v>
      </c>
      <c r="U197" s="54">
        <v>48253.825131036094</v>
      </c>
      <c r="V197" s="4">
        <v>51208.135300000002</v>
      </c>
      <c r="W197" s="4">
        <v>53234.857649999998</v>
      </c>
    </row>
    <row r="198" spans="1:23" s="93" customFormat="1" x14ac:dyDescent="0.25">
      <c r="A198" s="99" t="s">
        <v>937</v>
      </c>
      <c r="B198" s="99" t="s">
        <v>1021</v>
      </c>
      <c r="C198" s="99" t="s">
        <v>1022</v>
      </c>
      <c r="D198" s="99" t="s">
        <v>588</v>
      </c>
      <c r="E198" s="99" t="s">
        <v>940</v>
      </c>
      <c r="F198" s="100">
        <v>9514.6151707000008</v>
      </c>
      <c r="G198" s="100">
        <v>10997.232180599998</v>
      </c>
      <c r="H198" s="100">
        <v>12154.558647499998</v>
      </c>
      <c r="I198" s="100">
        <v>13126.7948039</v>
      </c>
      <c r="J198" s="100">
        <v>14380.127877999998</v>
      </c>
      <c r="K198" s="100">
        <v>15140.288535939999</v>
      </c>
      <c r="L198" s="100">
        <v>16421.608024410001</v>
      </c>
      <c r="M198" s="100">
        <v>15099.024483900248</v>
      </c>
      <c r="N198" s="100">
        <v>15330.049480640018</v>
      </c>
      <c r="O198" s="100">
        <v>15910.273124903917</v>
      </c>
      <c r="P198" s="100">
        <v>17049.677542645295</v>
      </c>
      <c r="Q198" s="100">
        <v>15524.802883859998</v>
      </c>
      <c r="R198" s="100">
        <v>16137.806320200001</v>
      </c>
      <c r="S198" s="100">
        <v>17881.627674912608</v>
      </c>
      <c r="T198" s="100">
        <v>18103.858201844374</v>
      </c>
      <c r="U198" s="100">
        <v>18326.650158116099</v>
      </c>
      <c r="V198" s="93">
        <v>18549.112299999997</v>
      </c>
      <c r="W198" s="93">
        <v>18771.876950000002</v>
      </c>
    </row>
    <row r="199" spans="1:23" s="93" customFormat="1" x14ac:dyDescent="0.25">
      <c r="A199" s="99" t="s">
        <v>937</v>
      </c>
      <c r="B199" s="99" t="s">
        <v>1023</v>
      </c>
      <c r="C199" s="99" t="s">
        <v>844</v>
      </c>
      <c r="D199" s="99" t="s">
        <v>588</v>
      </c>
      <c r="E199" s="99" t="s">
        <v>940</v>
      </c>
      <c r="F199" s="100">
        <v>6473.0705516079997</v>
      </c>
      <c r="G199" s="100">
        <v>8579.922974000001</v>
      </c>
      <c r="H199" s="100">
        <v>10443.865516891998</v>
      </c>
      <c r="I199" s="100">
        <v>11626.765279402</v>
      </c>
      <c r="J199" s="100">
        <v>13291.738576016</v>
      </c>
      <c r="K199" s="100">
        <v>14313.137546348</v>
      </c>
      <c r="L199" s="100">
        <v>15853.547461556</v>
      </c>
      <c r="M199" s="100">
        <v>18033.948315298847</v>
      </c>
      <c r="N199" s="100">
        <v>19849.973555965698</v>
      </c>
      <c r="O199" s="100">
        <v>21991.297143266551</v>
      </c>
      <c r="P199" s="100">
        <v>24337.272374627537</v>
      </c>
      <c r="Q199" s="100">
        <v>20214.714884971196</v>
      </c>
      <c r="R199" s="100">
        <v>20616.494236210801</v>
      </c>
      <c r="S199" s="100">
        <v>24848.723986159999</v>
      </c>
      <c r="T199" s="100">
        <v>25750.44731698</v>
      </c>
      <c r="U199" s="100">
        <v>25878.052150799998</v>
      </c>
      <c r="V199" s="93">
        <v>28514.804750000003</v>
      </c>
      <c r="W199" s="93">
        <v>30166.62485</v>
      </c>
    </row>
    <row r="200" spans="1:23" s="93" customFormat="1" x14ac:dyDescent="0.25">
      <c r="A200" s="99" t="s">
        <v>937</v>
      </c>
      <c r="B200" s="99" t="s">
        <v>1024</v>
      </c>
      <c r="C200" s="99" t="s">
        <v>1025</v>
      </c>
      <c r="D200" s="99" t="s">
        <v>588</v>
      </c>
      <c r="E200" s="99" t="s">
        <v>940</v>
      </c>
      <c r="F200" s="100">
        <v>2378.6813528110001</v>
      </c>
      <c r="G200" s="100">
        <v>2248.1142245669998</v>
      </c>
      <c r="H200" s="100">
        <v>2319.5990777380002</v>
      </c>
      <c r="I200" s="100">
        <v>2440.6758596139998</v>
      </c>
      <c r="J200" s="100">
        <v>2572.5999220430003</v>
      </c>
      <c r="K200" s="100">
        <v>2655.7772439500004</v>
      </c>
      <c r="L200" s="100">
        <v>2800.063762965</v>
      </c>
      <c r="M200" s="100">
        <v>3061.6058115550004</v>
      </c>
      <c r="N200" s="100">
        <v>3010.7954498290001</v>
      </c>
      <c r="O200" s="100">
        <v>3054.7297376839997</v>
      </c>
      <c r="P200" s="100">
        <v>3296.8519484260314</v>
      </c>
      <c r="Q200" s="100">
        <v>3418.2251320490004</v>
      </c>
      <c r="R200" s="100">
        <v>3420.3667372400005</v>
      </c>
      <c r="S200" s="100">
        <v>3784.3872079199996</v>
      </c>
      <c r="T200" s="100">
        <v>3905.5592655</v>
      </c>
      <c r="U200" s="100">
        <v>4049.1228221200004</v>
      </c>
      <c r="V200" s="93">
        <v>4144.2182499999999</v>
      </c>
      <c r="W200" s="93">
        <v>4296.3558499999999</v>
      </c>
    </row>
    <row r="201" spans="1:23" s="4" customFormat="1" x14ac:dyDescent="0.25">
      <c r="A201" s="59" t="s">
        <v>937</v>
      </c>
      <c r="B201" s="59" t="s">
        <v>948</v>
      </c>
      <c r="C201" s="59" t="s">
        <v>949</v>
      </c>
      <c r="D201" s="59" t="s">
        <v>588</v>
      </c>
      <c r="E201" s="59" t="s">
        <v>940</v>
      </c>
      <c r="F201" s="54">
        <v>985.56588899999997</v>
      </c>
      <c r="G201" s="54">
        <v>980.25681599999996</v>
      </c>
      <c r="H201" s="54">
        <v>979.78280400000006</v>
      </c>
      <c r="I201" s="54">
        <v>1011.2574779999999</v>
      </c>
      <c r="J201" s="54">
        <v>1041.3627839999999</v>
      </c>
      <c r="K201" s="54">
        <v>1058.4687960000001</v>
      </c>
      <c r="L201" s="54">
        <v>1069.2761310000001</v>
      </c>
      <c r="M201" s="54">
        <v>1095.725862</v>
      </c>
      <c r="N201" s="54">
        <v>1049.3676270000001</v>
      </c>
      <c r="O201" s="54">
        <v>1072.499274</v>
      </c>
      <c r="P201" s="54">
        <v>1134.8908581017108</v>
      </c>
      <c r="Q201" s="54">
        <v>1134.1211112000001</v>
      </c>
      <c r="R201" s="54">
        <v>1110.5153136000001</v>
      </c>
      <c r="S201" s="54">
        <v>1147.045284</v>
      </c>
      <c r="T201" s="54">
        <v>1160.1027899999999</v>
      </c>
      <c r="U201" s="54">
        <v>1173.160296</v>
      </c>
      <c r="V201" s="4">
        <v>1186.2081000000001</v>
      </c>
      <c r="W201" s="4">
        <v>1199.3058000000001</v>
      </c>
    </row>
    <row r="202" spans="1:23" s="93" customFormat="1" x14ac:dyDescent="0.25">
      <c r="A202" s="99" t="s">
        <v>937</v>
      </c>
      <c r="B202" s="99" t="s">
        <v>1026</v>
      </c>
      <c r="C202" s="99" t="s">
        <v>1027</v>
      </c>
      <c r="D202" s="99" t="s">
        <v>588</v>
      </c>
      <c r="E202" s="99" t="s">
        <v>940</v>
      </c>
      <c r="F202" s="100">
        <v>985.56588899999997</v>
      </c>
      <c r="G202" s="100">
        <v>980.25681599999996</v>
      </c>
      <c r="H202" s="100">
        <v>979.78280400000006</v>
      </c>
      <c r="I202" s="100">
        <v>1011.2574779999999</v>
      </c>
      <c r="J202" s="100">
        <v>1041.3627839999999</v>
      </c>
      <c r="K202" s="100">
        <v>1058.4687960000001</v>
      </c>
      <c r="L202" s="100">
        <v>1069.2761310000001</v>
      </c>
      <c r="M202" s="100">
        <v>1095.725862</v>
      </c>
      <c r="N202" s="100">
        <v>1049.3676270000001</v>
      </c>
      <c r="O202" s="100">
        <v>1072.499274</v>
      </c>
      <c r="P202" s="100">
        <v>1134.8908581017108</v>
      </c>
      <c r="Q202" s="100">
        <v>1134.1211112000001</v>
      </c>
      <c r="R202" s="100">
        <v>1110.5153136000001</v>
      </c>
      <c r="S202" s="100">
        <v>1147.045284</v>
      </c>
      <c r="T202" s="100">
        <v>1160.1027899999999</v>
      </c>
      <c r="U202" s="100">
        <v>1173.160296</v>
      </c>
      <c r="V202" s="93">
        <v>1186.2081000000001</v>
      </c>
      <c r="W202" s="93">
        <v>1199.3058000000001</v>
      </c>
    </row>
    <row r="203" spans="1:23" s="93" customFormat="1" x14ac:dyDescent="0.25">
      <c r="A203" s="101" t="s">
        <v>937</v>
      </c>
      <c r="B203" s="101" t="s">
        <v>1028</v>
      </c>
      <c r="C203" s="101" t="s">
        <v>1029</v>
      </c>
      <c r="D203" s="101" t="s">
        <v>588</v>
      </c>
      <c r="E203" s="101" t="s">
        <v>940</v>
      </c>
      <c r="F203" s="100"/>
      <c r="G203" s="100"/>
      <c r="H203" s="100"/>
      <c r="I203" s="100"/>
      <c r="J203" s="100"/>
      <c r="K203" s="100"/>
      <c r="L203" s="100"/>
      <c r="M203" s="100"/>
      <c r="N203" s="100"/>
      <c r="O203" s="100"/>
      <c r="P203" s="100"/>
      <c r="Q203" s="100"/>
      <c r="R203" s="100"/>
      <c r="S203" s="100"/>
      <c r="T203" s="100"/>
      <c r="U203" s="100"/>
    </row>
    <row r="204" spans="1:23" s="20" customFormat="1" x14ac:dyDescent="0.25">
      <c r="U204" s="20">
        <v>1.1766385828704039E-3</v>
      </c>
    </row>
    <row r="205" spans="1:23" s="4" customFormat="1" x14ac:dyDescent="0.25">
      <c r="A205" s="59" t="s">
        <v>937</v>
      </c>
      <c r="B205" s="59" t="s">
        <v>859</v>
      </c>
      <c r="C205" s="59" t="s">
        <v>1031</v>
      </c>
      <c r="D205" s="59" t="s">
        <v>590</v>
      </c>
      <c r="E205" s="59" t="s">
        <v>940</v>
      </c>
      <c r="F205" s="54">
        <v>520.04651206725543</v>
      </c>
      <c r="G205" s="54">
        <v>518.7351745212984</v>
      </c>
      <c r="H205" s="54">
        <v>520.98694992651883</v>
      </c>
      <c r="I205" s="54">
        <v>538.33298595840597</v>
      </c>
      <c r="J205" s="54">
        <v>547.70592934826459</v>
      </c>
      <c r="K205" s="54">
        <v>553.11013778561335</v>
      </c>
      <c r="L205" s="54">
        <v>438.1374353595092</v>
      </c>
      <c r="M205" s="54">
        <v>453.79485411983933</v>
      </c>
      <c r="N205" s="54">
        <v>451.74974364521375</v>
      </c>
      <c r="O205" s="54">
        <v>458.9524622244225</v>
      </c>
      <c r="P205" s="54">
        <v>478.53249223728523</v>
      </c>
      <c r="Q205" s="54">
        <v>475.15234240978538</v>
      </c>
      <c r="R205" s="54">
        <v>470.91099546955155</v>
      </c>
      <c r="S205" s="54">
        <v>467.74410284138634</v>
      </c>
      <c r="T205" s="54">
        <v>469.44496895995007</v>
      </c>
      <c r="U205" s="54">
        <v>471.77126515283209</v>
      </c>
      <c r="V205" s="4">
        <v>475.86730955910087</v>
      </c>
      <c r="W205" s="4">
        <v>477.55265501999997</v>
      </c>
    </row>
    <row r="206" spans="1:23" s="4" customFormat="1" x14ac:dyDescent="0.25">
      <c r="A206" s="59" t="s">
        <v>937</v>
      </c>
      <c r="B206" s="59" t="s">
        <v>941</v>
      </c>
      <c r="C206" s="59" t="s">
        <v>942</v>
      </c>
      <c r="D206" s="59" t="s">
        <v>590</v>
      </c>
      <c r="E206" s="59" t="s">
        <v>940</v>
      </c>
      <c r="F206" s="54">
        <v>53.077168888469501</v>
      </c>
      <c r="G206" s="54">
        <v>52.117291432808415</v>
      </c>
      <c r="H206" s="54">
        <v>52.938869816894879</v>
      </c>
      <c r="I206" s="54">
        <v>57.553383229847867</v>
      </c>
      <c r="J206" s="54">
        <v>58.530986179102129</v>
      </c>
      <c r="K206" s="54">
        <v>57.362481972497228</v>
      </c>
      <c r="L206" s="54">
        <v>57.834542659191236</v>
      </c>
      <c r="M206" s="54">
        <v>63.253500418281206</v>
      </c>
      <c r="N206" s="54">
        <v>61.02557930925969</v>
      </c>
      <c r="O206" s="54">
        <v>62.615087998621</v>
      </c>
      <c r="P206" s="54">
        <v>63.751532512903452</v>
      </c>
      <c r="Q206" s="54">
        <v>63.329539209386034</v>
      </c>
      <c r="R206" s="54">
        <v>64.262210303440739</v>
      </c>
      <c r="S206" s="54">
        <v>63.441179776370248</v>
      </c>
      <c r="T206" s="54">
        <v>62.988491167063749</v>
      </c>
      <c r="U206" s="54">
        <v>61.889485837611538</v>
      </c>
      <c r="V206" s="4">
        <v>62.798436209100828</v>
      </c>
      <c r="W206" s="4">
        <v>61.266482970000013</v>
      </c>
    </row>
    <row r="207" spans="1:23" s="93" customFormat="1" x14ac:dyDescent="0.25">
      <c r="A207" s="99" t="s">
        <v>937</v>
      </c>
      <c r="B207" s="99" t="s">
        <v>979</v>
      </c>
      <c r="C207" s="99" t="s">
        <v>980</v>
      </c>
      <c r="D207" s="99" t="s">
        <v>590</v>
      </c>
      <c r="E207" s="99" t="s">
        <v>940</v>
      </c>
      <c r="F207" s="100">
        <v>40.369623399000005</v>
      </c>
      <c r="G207" s="100">
        <v>39.279887170833746</v>
      </c>
      <c r="H207" s="100">
        <v>40.635436965878995</v>
      </c>
      <c r="I207" s="100">
        <v>44.265190770211944</v>
      </c>
      <c r="J207" s="100">
        <v>46.010720280667805</v>
      </c>
      <c r="K207" s="100">
        <v>45.625957802940896</v>
      </c>
      <c r="L207" s="100">
        <v>46.097180850000001</v>
      </c>
      <c r="M207" s="100">
        <v>50.782657297680004</v>
      </c>
      <c r="N207" s="100">
        <v>48.806957146499997</v>
      </c>
      <c r="O207" s="100">
        <v>50.34319564137116</v>
      </c>
      <c r="P207" s="100">
        <v>52.017329097037972</v>
      </c>
      <c r="Q207" s="100">
        <v>51.975269146117988</v>
      </c>
      <c r="R207" s="100">
        <v>54.961952113323129</v>
      </c>
      <c r="S207" s="100">
        <v>54.053840804308585</v>
      </c>
      <c r="T207" s="100">
        <v>53.203976180408247</v>
      </c>
      <c r="U207" s="100">
        <v>52.337481637724224</v>
      </c>
      <c r="V207" s="93">
        <v>53.211066299999992</v>
      </c>
      <c r="W207" s="93">
        <v>52.141460070000008</v>
      </c>
    </row>
    <row r="208" spans="1:23" s="93" customFormat="1" x14ac:dyDescent="0.25">
      <c r="A208" s="99" t="s">
        <v>937</v>
      </c>
      <c r="B208" s="99" t="s">
        <v>981</v>
      </c>
      <c r="C208" s="99" t="s">
        <v>982</v>
      </c>
      <c r="D208" s="99" t="s">
        <v>590</v>
      </c>
      <c r="E208" s="99" t="s">
        <v>940</v>
      </c>
      <c r="F208" s="100">
        <v>2.07494834274</v>
      </c>
      <c r="G208" s="100">
        <v>2.0375939745</v>
      </c>
      <c r="H208" s="100">
        <v>1.6524426277799997</v>
      </c>
      <c r="I208" s="100">
        <v>1.93633762014</v>
      </c>
      <c r="J208" s="100">
        <v>1.7210306295000004</v>
      </c>
      <c r="K208" s="100">
        <v>1.6164428880600001</v>
      </c>
      <c r="L208" s="100">
        <v>1.7936764448399998</v>
      </c>
      <c r="M208" s="100">
        <v>1.8535663729799998</v>
      </c>
      <c r="N208" s="100">
        <v>1.8959038963200001</v>
      </c>
      <c r="O208" s="100">
        <v>1.8885519147600001</v>
      </c>
      <c r="P208" s="100">
        <v>1.7478235668600002</v>
      </c>
      <c r="Q208" s="100">
        <v>1.6053839550000002</v>
      </c>
      <c r="R208" s="100">
        <v>1.6177632848999999</v>
      </c>
      <c r="S208" s="100">
        <v>1.6463143619999998</v>
      </c>
      <c r="T208" s="100">
        <v>1.6239015450000001</v>
      </c>
      <c r="U208" s="100">
        <v>1.6014887279999999</v>
      </c>
      <c r="V208" s="93">
        <v>1.5790603499999998</v>
      </c>
      <c r="W208" s="93">
        <v>1.5566228999999998</v>
      </c>
    </row>
    <row r="209" spans="1:23" s="93" customFormat="1" x14ac:dyDescent="0.25">
      <c r="A209" s="99" t="s">
        <v>937</v>
      </c>
      <c r="B209" s="99" t="s">
        <v>983</v>
      </c>
      <c r="C209" s="99" t="s">
        <v>984</v>
      </c>
      <c r="D209" s="99" t="s">
        <v>590</v>
      </c>
      <c r="E209" s="99" t="s">
        <v>940</v>
      </c>
      <c r="F209" s="100">
        <v>10.632597146729498</v>
      </c>
      <c r="G209" s="100">
        <v>10.799810287474671</v>
      </c>
      <c r="H209" s="100">
        <v>10.650990223235883</v>
      </c>
      <c r="I209" s="100">
        <v>11.351854839495919</v>
      </c>
      <c r="J209" s="100">
        <v>10.799235268934325</v>
      </c>
      <c r="K209" s="100">
        <v>10.120081281496333</v>
      </c>
      <c r="L209" s="100">
        <v>9.9436853643512304</v>
      </c>
      <c r="M209" s="100">
        <v>10.617276747621204</v>
      </c>
      <c r="N209" s="100">
        <v>10.322718266439695</v>
      </c>
      <c r="O209" s="100">
        <v>10.383340442489839</v>
      </c>
      <c r="P209" s="100">
        <v>9.9863798490054823</v>
      </c>
      <c r="Q209" s="100">
        <v>9.7488861082680458</v>
      </c>
      <c r="R209" s="100">
        <v>7.6824949052176077</v>
      </c>
      <c r="S209" s="100">
        <v>7.7410246100616664</v>
      </c>
      <c r="T209" s="100">
        <v>8.1606134416554976</v>
      </c>
      <c r="U209" s="100">
        <v>7.9505154718873152</v>
      </c>
      <c r="V209" s="93">
        <v>8.0083095591008391</v>
      </c>
      <c r="W209" s="93">
        <v>7.5684000000000013</v>
      </c>
    </row>
    <row r="210" spans="1:23" s="4" customFormat="1" x14ac:dyDescent="0.25">
      <c r="A210" s="59" t="s">
        <v>937</v>
      </c>
      <c r="B210" s="59" t="s">
        <v>943</v>
      </c>
      <c r="C210" s="59" t="s">
        <v>944</v>
      </c>
      <c r="D210" s="59" t="s">
        <v>590</v>
      </c>
      <c r="E210" s="59" t="s">
        <v>940</v>
      </c>
      <c r="F210" s="54">
        <v>8.1568835417160006</v>
      </c>
      <c r="G210" s="54">
        <v>8.1076083085200015</v>
      </c>
      <c r="H210" s="54">
        <v>8.4347963285039995</v>
      </c>
      <c r="I210" s="54">
        <v>9.0666937025279992</v>
      </c>
      <c r="J210" s="54">
        <v>9.5468044070125</v>
      </c>
      <c r="K210" s="54">
        <v>9.471416138016</v>
      </c>
      <c r="L210" s="54">
        <v>9.7479469795680007</v>
      </c>
      <c r="M210" s="54">
        <v>10.16944700352</v>
      </c>
      <c r="N210" s="54">
        <v>10.789321393316257</v>
      </c>
      <c r="O210" s="54">
        <v>10.356173864844326</v>
      </c>
      <c r="P210" s="54">
        <v>10.68456899190204</v>
      </c>
      <c r="Q210" s="54">
        <v>7.7967249569999995</v>
      </c>
      <c r="R210" s="54">
        <v>8.0127676893600004</v>
      </c>
      <c r="S210" s="54">
        <v>10.183055799</v>
      </c>
      <c r="T210" s="54">
        <v>9.9318909375000004</v>
      </c>
      <c r="U210" s="54">
        <v>9.9580310759999993</v>
      </c>
      <c r="V210" s="4">
        <v>10.110072000000001</v>
      </c>
      <c r="W210" s="4">
        <v>10.193526</v>
      </c>
    </row>
    <row r="211" spans="1:23" s="93" customFormat="1" x14ac:dyDescent="0.25">
      <c r="A211" s="99" t="s">
        <v>937</v>
      </c>
      <c r="B211" s="99" t="s">
        <v>985</v>
      </c>
      <c r="C211" s="99" t="s">
        <v>986</v>
      </c>
      <c r="D211" s="99" t="s">
        <v>590</v>
      </c>
      <c r="E211" s="99" t="s">
        <v>940</v>
      </c>
      <c r="F211" s="100"/>
      <c r="G211" s="100"/>
      <c r="H211" s="100"/>
      <c r="I211" s="100"/>
      <c r="J211" s="100"/>
      <c r="K211" s="100"/>
      <c r="L211" s="100"/>
      <c r="M211" s="100"/>
      <c r="N211" s="100"/>
      <c r="O211" s="100"/>
      <c r="P211" s="100"/>
      <c r="Q211" s="100"/>
      <c r="R211" s="100"/>
      <c r="S211" s="100"/>
      <c r="T211" s="100"/>
      <c r="U211" s="100"/>
    </row>
    <row r="212" spans="1:23" s="93" customFormat="1" x14ac:dyDescent="0.25">
      <c r="A212" s="99" t="s">
        <v>937</v>
      </c>
      <c r="B212" s="99" t="s">
        <v>987</v>
      </c>
      <c r="C212" s="99" t="s">
        <v>988</v>
      </c>
      <c r="D212" s="99" t="s">
        <v>590</v>
      </c>
      <c r="E212" s="99" t="s">
        <v>940</v>
      </c>
      <c r="F212" s="100"/>
      <c r="G212" s="100"/>
      <c r="H212" s="100"/>
      <c r="I212" s="100"/>
      <c r="J212" s="100"/>
      <c r="K212" s="100"/>
      <c r="L212" s="100"/>
      <c r="M212" s="100"/>
      <c r="N212" s="100"/>
      <c r="O212" s="100"/>
      <c r="P212" s="100"/>
      <c r="Q212" s="100"/>
      <c r="R212" s="100"/>
      <c r="S212" s="100"/>
      <c r="T212" s="100"/>
      <c r="U212" s="100"/>
    </row>
    <row r="213" spans="1:23" s="93" customFormat="1" x14ac:dyDescent="0.25">
      <c r="A213" s="99" t="s">
        <v>937</v>
      </c>
      <c r="B213" s="99" t="s">
        <v>989</v>
      </c>
      <c r="C213" s="99" t="s">
        <v>990</v>
      </c>
      <c r="D213" s="99" t="s">
        <v>590</v>
      </c>
      <c r="E213" s="99" t="s">
        <v>940</v>
      </c>
      <c r="F213" s="100"/>
      <c r="G213" s="100"/>
      <c r="H213" s="100"/>
      <c r="I213" s="100"/>
      <c r="J213" s="100"/>
      <c r="K213" s="100"/>
      <c r="L213" s="100"/>
      <c r="M213" s="100"/>
      <c r="N213" s="100"/>
      <c r="O213" s="100"/>
      <c r="P213" s="100"/>
      <c r="Q213" s="100"/>
      <c r="R213" s="100"/>
      <c r="S213" s="100"/>
      <c r="T213" s="100"/>
      <c r="U213" s="100"/>
    </row>
    <row r="214" spans="1:23" s="93" customFormat="1" x14ac:dyDescent="0.25">
      <c r="A214" s="99" t="s">
        <v>937</v>
      </c>
      <c r="B214" s="99" t="s">
        <v>991</v>
      </c>
      <c r="C214" s="99" t="s">
        <v>992</v>
      </c>
      <c r="D214" s="99" t="s">
        <v>590</v>
      </c>
      <c r="E214" s="99" t="s">
        <v>940</v>
      </c>
      <c r="F214" s="100"/>
      <c r="G214" s="100"/>
      <c r="H214" s="100"/>
      <c r="I214" s="100"/>
      <c r="J214" s="100"/>
      <c r="K214" s="100"/>
      <c r="L214" s="100"/>
      <c r="M214" s="100"/>
      <c r="N214" s="100"/>
      <c r="O214" s="100"/>
      <c r="P214" s="100"/>
      <c r="Q214" s="100"/>
      <c r="R214" s="100"/>
      <c r="S214" s="100"/>
      <c r="T214" s="100"/>
      <c r="U214" s="100"/>
    </row>
    <row r="215" spans="1:23" s="93" customFormat="1" x14ac:dyDescent="0.25">
      <c r="A215" s="99" t="s">
        <v>937</v>
      </c>
      <c r="B215" s="99" t="s">
        <v>993</v>
      </c>
      <c r="C215" s="99" t="s">
        <v>994</v>
      </c>
      <c r="D215" s="99" t="s">
        <v>590</v>
      </c>
      <c r="E215" s="99" t="s">
        <v>940</v>
      </c>
      <c r="F215" s="100"/>
      <c r="G215" s="100"/>
      <c r="H215" s="100"/>
      <c r="I215" s="100"/>
      <c r="J215" s="100"/>
      <c r="K215" s="100"/>
      <c r="L215" s="100"/>
      <c r="M215" s="100"/>
      <c r="N215" s="100"/>
      <c r="O215" s="100"/>
      <c r="P215" s="100"/>
      <c r="Q215" s="100"/>
      <c r="R215" s="100"/>
      <c r="S215" s="100"/>
      <c r="T215" s="100"/>
      <c r="U215" s="100"/>
    </row>
    <row r="216" spans="1:23" s="93" customFormat="1" x14ac:dyDescent="0.25">
      <c r="A216" s="99" t="s">
        <v>937</v>
      </c>
      <c r="B216" s="99" t="s">
        <v>995</v>
      </c>
      <c r="C216" s="99" t="s">
        <v>996</v>
      </c>
      <c r="D216" s="99" t="s">
        <v>590</v>
      </c>
      <c r="E216" s="99" t="s">
        <v>940</v>
      </c>
      <c r="F216" s="100"/>
      <c r="G216" s="100"/>
      <c r="H216" s="100"/>
      <c r="I216" s="100"/>
      <c r="J216" s="100"/>
      <c r="K216" s="100"/>
      <c r="L216" s="100"/>
      <c r="M216" s="100"/>
      <c r="N216" s="100"/>
      <c r="O216" s="100"/>
      <c r="P216" s="100"/>
      <c r="Q216" s="100"/>
      <c r="R216" s="100"/>
      <c r="S216" s="100"/>
      <c r="T216" s="100"/>
      <c r="U216" s="100"/>
    </row>
    <row r="217" spans="1:23" s="93" customFormat="1" x14ac:dyDescent="0.25">
      <c r="A217" s="99" t="s">
        <v>937</v>
      </c>
      <c r="B217" s="99" t="s">
        <v>997</v>
      </c>
      <c r="C217" s="99" t="s">
        <v>998</v>
      </c>
      <c r="D217" s="99" t="s">
        <v>590</v>
      </c>
      <c r="E217" s="99" t="s">
        <v>940</v>
      </c>
      <c r="F217" s="100"/>
      <c r="G217" s="100"/>
      <c r="H217" s="100"/>
      <c r="I217" s="100"/>
      <c r="J217" s="100"/>
      <c r="K217" s="100"/>
      <c r="L217" s="100"/>
      <c r="M217" s="100"/>
      <c r="N217" s="100"/>
      <c r="O217" s="100"/>
      <c r="P217" s="100"/>
      <c r="Q217" s="100"/>
      <c r="R217" s="100"/>
      <c r="S217" s="100"/>
      <c r="T217" s="100"/>
      <c r="U217" s="100"/>
    </row>
    <row r="218" spans="1:23" s="93" customFormat="1" x14ac:dyDescent="0.25">
      <c r="A218" s="99" t="s">
        <v>937</v>
      </c>
      <c r="B218" s="99" t="s">
        <v>999</v>
      </c>
      <c r="C218" s="99" t="s">
        <v>1000</v>
      </c>
      <c r="D218" s="99" t="s">
        <v>590</v>
      </c>
      <c r="E218" s="99" t="s">
        <v>940</v>
      </c>
      <c r="F218" s="100"/>
      <c r="G218" s="100"/>
      <c r="H218" s="100"/>
      <c r="I218" s="100"/>
      <c r="J218" s="100"/>
      <c r="K218" s="100"/>
      <c r="L218" s="100"/>
      <c r="M218" s="100"/>
      <c r="N218" s="100"/>
      <c r="O218" s="100"/>
      <c r="P218" s="100"/>
      <c r="Q218" s="100"/>
      <c r="R218" s="100"/>
      <c r="S218" s="100"/>
      <c r="T218" s="100"/>
      <c r="U218" s="100"/>
    </row>
    <row r="219" spans="1:23" s="93" customFormat="1" x14ac:dyDescent="0.25">
      <c r="A219" s="99" t="s">
        <v>937</v>
      </c>
      <c r="B219" s="99" t="s">
        <v>1001</v>
      </c>
      <c r="C219" s="99" t="s">
        <v>1002</v>
      </c>
      <c r="D219" s="99" t="s">
        <v>590</v>
      </c>
      <c r="E219" s="99" t="s">
        <v>940</v>
      </c>
      <c r="F219" s="100"/>
      <c r="G219" s="100"/>
      <c r="H219" s="100"/>
      <c r="I219" s="100"/>
      <c r="J219" s="100"/>
      <c r="K219" s="100"/>
      <c r="L219" s="100"/>
      <c r="M219" s="100"/>
      <c r="N219" s="100"/>
      <c r="O219" s="100"/>
      <c r="P219" s="100"/>
      <c r="Q219" s="100"/>
      <c r="R219" s="100"/>
      <c r="S219" s="100"/>
      <c r="T219" s="100"/>
      <c r="U219" s="100"/>
    </row>
    <row r="220" spans="1:23" s="93" customFormat="1" x14ac:dyDescent="0.25">
      <c r="A220" s="99" t="s">
        <v>937</v>
      </c>
      <c r="B220" s="99" t="s">
        <v>1003</v>
      </c>
      <c r="C220" s="99" t="s">
        <v>1004</v>
      </c>
      <c r="D220" s="99" t="s">
        <v>590</v>
      </c>
      <c r="E220" s="99" t="s">
        <v>940</v>
      </c>
      <c r="F220" s="100"/>
      <c r="G220" s="100"/>
      <c r="H220" s="100"/>
      <c r="I220" s="100"/>
      <c r="J220" s="100"/>
      <c r="K220" s="100"/>
      <c r="L220" s="100"/>
      <c r="M220" s="100"/>
      <c r="N220" s="100"/>
      <c r="O220" s="100"/>
      <c r="P220" s="100"/>
      <c r="Q220" s="100"/>
      <c r="R220" s="100"/>
      <c r="S220" s="100"/>
      <c r="T220" s="100"/>
      <c r="U220" s="100"/>
    </row>
    <row r="221" spans="1:23" s="93" customFormat="1" x14ac:dyDescent="0.25">
      <c r="A221" s="99" t="s">
        <v>937</v>
      </c>
      <c r="B221" s="99" t="s">
        <v>1005</v>
      </c>
      <c r="C221" s="99" t="s">
        <v>1006</v>
      </c>
      <c r="D221" s="99" t="s">
        <v>590</v>
      </c>
      <c r="E221" s="99" t="s">
        <v>940</v>
      </c>
      <c r="F221" s="100"/>
      <c r="G221" s="100"/>
      <c r="H221" s="100"/>
      <c r="I221" s="100"/>
      <c r="J221" s="100"/>
      <c r="K221" s="100"/>
      <c r="L221" s="100"/>
      <c r="M221" s="100"/>
      <c r="N221" s="100"/>
      <c r="O221" s="100"/>
      <c r="P221" s="100"/>
      <c r="Q221" s="100"/>
      <c r="R221" s="100"/>
      <c r="S221" s="100"/>
      <c r="T221" s="100"/>
      <c r="U221" s="100"/>
    </row>
    <row r="222" spans="1:23" s="93" customFormat="1" x14ac:dyDescent="0.25">
      <c r="A222" s="99" t="s">
        <v>937</v>
      </c>
      <c r="B222" s="99" t="s">
        <v>1007</v>
      </c>
      <c r="C222" s="99" t="s">
        <v>1008</v>
      </c>
      <c r="D222" s="99" t="s">
        <v>590</v>
      </c>
      <c r="E222" s="99" t="s">
        <v>940</v>
      </c>
      <c r="F222" s="100"/>
      <c r="G222" s="100"/>
      <c r="H222" s="100"/>
      <c r="I222" s="100"/>
      <c r="J222" s="100"/>
      <c r="K222" s="100"/>
      <c r="L222" s="100"/>
      <c r="M222" s="100"/>
      <c r="N222" s="100"/>
      <c r="O222" s="100"/>
      <c r="P222" s="100"/>
      <c r="Q222" s="100"/>
      <c r="R222" s="100"/>
      <c r="S222" s="100"/>
      <c r="T222" s="100"/>
      <c r="U222" s="100"/>
    </row>
    <row r="223" spans="1:23" s="93" customFormat="1" x14ac:dyDescent="0.25">
      <c r="A223" s="99" t="s">
        <v>937</v>
      </c>
      <c r="B223" s="99" t="s">
        <v>1009</v>
      </c>
      <c r="C223" s="99" t="s">
        <v>1010</v>
      </c>
      <c r="D223" s="99" t="s">
        <v>590</v>
      </c>
      <c r="E223" s="99" t="s">
        <v>940</v>
      </c>
      <c r="F223" s="100"/>
      <c r="G223" s="100"/>
      <c r="H223" s="100"/>
      <c r="I223" s="100"/>
      <c r="J223" s="100"/>
      <c r="K223" s="100"/>
      <c r="L223" s="100"/>
      <c r="M223" s="100"/>
      <c r="N223" s="100"/>
      <c r="O223" s="100"/>
      <c r="P223" s="100"/>
      <c r="Q223" s="100"/>
      <c r="R223" s="100"/>
      <c r="S223" s="100"/>
      <c r="T223" s="100"/>
      <c r="U223" s="100"/>
    </row>
    <row r="224" spans="1:23" s="4" customFormat="1" x14ac:dyDescent="0.25">
      <c r="A224" s="59" t="s">
        <v>937</v>
      </c>
      <c r="B224" s="59" t="s">
        <v>945</v>
      </c>
      <c r="C224" s="59" t="s">
        <v>767</v>
      </c>
      <c r="D224" s="59" t="s">
        <v>590</v>
      </c>
      <c r="E224" s="59" t="s">
        <v>940</v>
      </c>
      <c r="F224" s="54">
        <v>249.6383590911</v>
      </c>
      <c r="G224" s="54">
        <v>248.37634212299997</v>
      </c>
      <c r="H224" s="54">
        <v>248.686340847</v>
      </c>
      <c r="I224" s="54">
        <v>256.6898705868</v>
      </c>
      <c r="J224" s="54">
        <v>265.00930451309995</v>
      </c>
      <c r="K224" s="54">
        <v>270.10150446594002</v>
      </c>
      <c r="L224" s="54">
        <v>273.06674154228</v>
      </c>
      <c r="M224" s="54">
        <v>281.45342701266003</v>
      </c>
      <c r="N224" s="54">
        <v>271.61773599156004</v>
      </c>
      <c r="O224" s="54">
        <v>276.98875790879998</v>
      </c>
      <c r="P224" s="54">
        <v>293.47419123026123</v>
      </c>
      <c r="Q224" s="54">
        <v>294.37022704898538</v>
      </c>
      <c r="R224" s="54">
        <v>288.67135171973479</v>
      </c>
      <c r="S224" s="54">
        <v>298.61390422027796</v>
      </c>
      <c r="T224" s="54">
        <v>302.72241008221533</v>
      </c>
      <c r="U224" s="54">
        <v>306.70870395644693</v>
      </c>
      <c r="V224" s="4">
        <v>310.60936935000007</v>
      </c>
      <c r="W224" s="4">
        <v>314.60807805000002</v>
      </c>
    </row>
    <row r="225" spans="1:23" s="93" customFormat="1" x14ac:dyDescent="0.25">
      <c r="A225" s="99" t="s">
        <v>937</v>
      </c>
      <c r="B225" s="99" t="s">
        <v>1011</v>
      </c>
      <c r="C225" s="99" t="s">
        <v>1012</v>
      </c>
      <c r="D225" s="99" t="s">
        <v>590</v>
      </c>
      <c r="E225" s="99" t="s">
        <v>940</v>
      </c>
      <c r="F225" s="100">
        <v>1.7986266900000003</v>
      </c>
      <c r="G225" s="100">
        <v>1.8265841999999999</v>
      </c>
      <c r="H225" s="100">
        <v>1.9360467000000001</v>
      </c>
      <c r="I225" s="100">
        <v>2.30691069</v>
      </c>
      <c r="J225" s="100">
        <v>2.4924683699999997</v>
      </c>
      <c r="K225" s="100">
        <v>2.7639460800000002</v>
      </c>
      <c r="L225" s="100">
        <v>2.7387114299999995</v>
      </c>
      <c r="M225" s="100">
        <v>2.9637751437000004</v>
      </c>
      <c r="N225" s="100">
        <v>3.0085839000000005</v>
      </c>
      <c r="O225" s="100">
        <v>3.0413936699999997</v>
      </c>
      <c r="P225" s="100">
        <v>3.2165861877049493</v>
      </c>
      <c r="Q225" s="100">
        <v>3.1217989674793789</v>
      </c>
      <c r="R225" s="100">
        <v>3.0563025879308516</v>
      </c>
      <c r="S225" s="100">
        <v>3.5047953108000005</v>
      </c>
      <c r="T225" s="100">
        <v>3.628862748</v>
      </c>
      <c r="U225" s="100">
        <v>3.7529301851999999</v>
      </c>
      <c r="V225" s="93">
        <v>3.8770199999999999</v>
      </c>
      <c r="W225" s="93">
        <v>4.0010669999999999</v>
      </c>
    </row>
    <row r="226" spans="1:23" s="93" customFormat="1" x14ac:dyDescent="0.25">
      <c r="A226" s="99" t="s">
        <v>937</v>
      </c>
      <c r="B226" s="99" t="s">
        <v>1013</v>
      </c>
      <c r="C226" s="99" t="s">
        <v>1014</v>
      </c>
      <c r="D226" s="99" t="s">
        <v>590</v>
      </c>
      <c r="E226" s="99" t="s">
        <v>940</v>
      </c>
      <c r="F226" s="100">
        <v>244.31672410110002</v>
      </c>
      <c r="G226" s="100">
        <v>243.36382587299997</v>
      </c>
      <c r="H226" s="100">
        <v>243.806630697</v>
      </c>
      <c r="I226" s="100">
        <v>251.98315654680002</v>
      </c>
      <c r="J226" s="100">
        <v>259.80887669309999</v>
      </c>
      <c r="K226" s="100">
        <v>264.64785003594005</v>
      </c>
      <c r="L226" s="100">
        <v>268.10597706227998</v>
      </c>
      <c r="M226" s="100">
        <v>276.08889406896003</v>
      </c>
      <c r="N226" s="100">
        <v>265.08307254156</v>
      </c>
      <c r="O226" s="100">
        <v>270.57878363880002</v>
      </c>
      <c r="P226" s="100">
        <v>286.72992214255629</v>
      </c>
      <c r="Q226" s="100">
        <v>287.58709383150597</v>
      </c>
      <c r="R226" s="100">
        <v>282.03934973180395</v>
      </c>
      <c r="S226" s="100">
        <v>291.74633825399997</v>
      </c>
      <c r="T226" s="100">
        <v>295.57824565499999</v>
      </c>
      <c r="U226" s="100">
        <v>299.41015305600001</v>
      </c>
      <c r="V226" s="93">
        <v>303.24187530000006</v>
      </c>
      <c r="W226" s="93">
        <v>307.07380620000004</v>
      </c>
    </row>
    <row r="227" spans="1:23" s="93" customFormat="1" x14ac:dyDescent="0.25">
      <c r="A227" s="99" t="s">
        <v>937</v>
      </c>
      <c r="B227" s="99" t="s">
        <v>1015</v>
      </c>
      <c r="C227" s="99" t="s">
        <v>1016</v>
      </c>
      <c r="D227" s="99" t="s">
        <v>590</v>
      </c>
      <c r="E227" s="99" t="s">
        <v>940</v>
      </c>
      <c r="F227" s="100">
        <v>0.64857030000000004</v>
      </c>
      <c r="G227" s="100">
        <v>0.63680504999999998</v>
      </c>
      <c r="H227" s="100">
        <v>0.62076945000000006</v>
      </c>
      <c r="I227" s="100">
        <v>0.58817534999999999</v>
      </c>
      <c r="J227" s="100">
        <v>0.61379744999999997</v>
      </c>
      <c r="K227" s="100">
        <v>0.61083435000000008</v>
      </c>
      <c r="L227" s="100">
        <v>0.5635990500000001</v>
      </c>
      <c r="M227" s="100">
        <v>0.6536628000000001</v>
      </c>
      <c r="N227" s="100">
        <v>0.66119654999999999</v>
      </c>
      <c r="O227" s="100">
        <v>0.60777360000000002</v>
      </c>
      <c r="P227" s="100">
        <v>0.6508929</v>
      </c>
      <c r="Q227" s="100">
        <v>0.56948325000000011</v>
      </c>
      <c r="R227" s="100">
        <v>0.52368540000000008</v>
      </c>
      <c r="S227" s="100">
        <v>0.53252085547800787</v>
      </c>
      <c r="T227" s="100">
        <v>0.62991217921533171</v>
      </c>
      <c r="U227" s="100">
        <v>0.60509151524688942</v>
      </c>
      <c r="V227" s="93">
        <v>0.49480515000000003</v>
      </c>
      <c r="W227" s="93">
        <v>0.48239625000000014</v>
      </c>
    </row>
    <row r="228" spans="1:23" s="93" customFormat="1" x14ac:dyDescent="0.25">
      <c r="A228" s="99" t="s">
        <v>937</v>
      </c>
      <c r="B228" s="99" t="s">
        <v>1017</v>
      </c>
      <c r="C228" s="99" t="s">
        <v>1018</v>
      </c>
      <c r="D228" s="99" t="s">
        <v>590</v>
      </c>
      <c r="E228" s="99" t="s">
        <v>940</v>
      </c>
      <c r="F228" s="100">
        <v>2.874438</v>
      </c>
      <c r="G228" s="100">
        <v>2.5491269999999999</v>
      </c>
      <c r="H228" s="100">
        <v>2.3228940000000002</v>
      </c>
      <c r="I228" s="100">
        <v>1.811628</v>
      </c>
      <c r="J228" s="100">
        <v>2.0941620000000003</v>
      </c>
      <c r="K228" s="100">
        <v>2.0788739999999999</v>
      </c>
      <c r="L228" s="100">
        <v>1.6584540000000001</v>
      </c>
      <c r="M228" s="100">
        <v>1.7470950000000001</v>
      </c>
      <c r="N228" s="100">
        <v>2.8648829999999998</v>
      </c>
      <c r="O228" s="100">
        <v>2.7608069999999998</v>
      </c>
      <c r="P228" s="100">
        <v>2.8767900000000002</v>
      </c>
      <c r="Q228" s="100">
        <v>3.0918510000000001</v>
      </c>
      <c r="R228" s="100">
        <v>3.0520139999999998</v>
      </c>
      <c r="S228" s="100">
        <v>2.8302498000000007</v>
      </c>
      <c r="T228" s="100">
        <v>2.8853895000000001</v>
      </c>
      <c r="U228" s="100">
        <v>2.9405291999999998</v>
      </c>
      <c r="V228" s="93">
        <v>2.9956689000000001</v>
      </c>
      <c r="W228" s="93">
        <v>3.0508086000000003</v>
      </c>
    </row>
    <row r="229" spans="1:23" s="93" customFormat="1" x14ac:dyDescent="0.25">
      <c r="A229" s="99" t="s">
        <v>937</v>
      </c>
      <c r="B229" s="99" t="s">
        <v>1019</v>
      </c>
      <c r="C229" s="99" t="s">
        <v>1020</v>
      </c>
      <c r="D229" s="99" t="s">
        <v>590</v>
      </c>
      <c r="E229" s="99" t="s">
        <v>940</v>
      </c>
      <c r="F229" s="100"/>
      <c r="G229" s="100"/>
      <c r="H229" s="100"/>
      <c r="I229" s="100"/>
      <c r="J229" s="100"/>
      <c r="K229" s="100"/>
      <c r="L229" s="100"/>
      <c r="M229" s="100"/>
      <c r="N229" s="100"/>
      <c r="O229" s="100"/>
      <c r="P229" s="100"/>
      <c r="Q229" s="100"/>
      <c r="R229" s="100"/>
      <c r="S229" s="100"/>
      <c r="T229" s="100"/>
      <c r="U229" s="100"/>
    </row>
    <row r="230" spans="1:23" s="4" customFormat="1" x14ac:dyDescent="0.25">
      <c r="A230" s="59" t="s">
        <v>937</v>
      </c>
      <c r="B230" s="59" t="s">
        <v>946</v>
      </c>
      <c r="C230" s="59" t="s">
        <v>947</v>
      </c>
      <c r="D230" s="59" t="s">
        <v>590</v>
      </c>
      <c r="E230" s="59" t="s">
        <v>940</v>
      </c>
      <c r="F230" s="54">
        <v>208.27813155596996</v>
      </c>
      <c r="G230" s="54">
        <v>209.24279009697</v>
      </c>
      <c r="H230" s="54">
        <v>210.03623129412</v>
      </c>
      <c r="I230" s="54">
        <v>214.10371345922999</v>
      </c>
      <c r="J230" s="54">
        <v>213.67214080904998</v>
      </c>
      <c r="K230" s="54">
        <v>215.21249084916002</v>
      </c>
      <c r="L230" s="54">
        <v>96.516134968469999</v>
      </c>
      <c r="M230" s="54">
        <v>97.922365265378076</v>
      </c>
      <c r="N230" s="54">
        <v>107.36313638107769</v>
      </c>
      <c r="O230" s="54">
        <v>108.01744311215717</v>
      </c>
      <c r="P230" s="54">
        <v>109.59048054030787</v>
      </c>
      <c r="Q230" s="54">
        <v>108.62483200241398</v>
      </c>
      <c r="R230" s="54">
        <v>108.95510638101599</v>
      </c>
      <c r="S230" s="54">
        <v>94.463194605738167</v>
      </c>
      <c r="T230" s="54">
        <v>92.747537873171012</v>
      </c>
      <c r="U230" s="54">
        <v>92.148534922773592</v>
      </c>
      <c r="V230" s="4">
        <v>91.271061000000003</v>
      </c>
      <c r="W230" s="4">
        <v>90.394289999999984</v>
      </c>
    </row>
    <row r="231" spans="1:23" s="93" customFormat="1" x14ac:dyDescent="0.25">
      <c r="A231" s="99" t="s">
        <v>937</v>
      </c>
      <c r="B231" s="99" t="s">
        <v>1021</v>
      </c>
      <c r="C231" s="99" t="s">
        <v>1022</v>
      </c>
      <c r="D231" s="99" t="s">
        <v>590</v>
      </c>
      <c r="E231" s="99" t="s">
        <v>940</v>
      </c>
      <c r="F231" s="100">
        <v>6.8851750589999989</v>
      </c>
      <c r="G231" s="100">
        <v>7.3434915119999991</v>
      </c>
      <c r="H231" s="100">
        <v>7.768826204999999</v>
      </c>
      <c r="I231" s="100">
        <v>8.2294548629999991</v>
      </c>
      <c r="J231" s="100">
        <v>8.8220766899999994</v>
      </c>
      <c r="K231" s="100">
        <v>9.1204713894000005</v>
      </c>
      <c r="L231" s="100">
        <v>9.7361062281000006</v>
      </c>
      <c r="M231" s="100">
        <v>10.071137778288053</v>
      </c>
      <c r="N231" s="100">
        <v>10.114066527847639</v>
      </c>
      <c r="O231" s="100">
        <v>10.453326702147036</v>
      </c>
      <c r="P231" s="100">
        <v>11.261896625813181</v>
      </c>
      <c r="Q231" s="100">
        <v>11.058694924199999</v>
      </c>
      <c r="R231" s="100">
        <v>11.476086342000002</v>
      </c>
      <c r="S231" s="100">
        <v>12.958543386138167</v>
      </c>
      <c r="T231" s="100">
        <v>13.285796043071002</v>
      </c>
      <c r="U231" s="100">
        <v>13.613505677373574</v>
      </c>
      <c r="V231" s="93">
        <v>13.940954999999999</v>
      </c>
      <c r="W231" s="93">
        <v>14.268638999999999</v>
      </c>
    </row>
    <row r="232" spans="1:23" s="93" customFormat="1" x14ac:dyDescent="0.25">
      <c r="A232" s="99" t="s">
        <v>937</v>
      </c>
      <c r="B232" s="99" t="s">
        <v>1023</v>
      </c>
      <c r="C232" s="99" t="s">
        <v>844</v>
      </c>
      <c r="D232" s="99" t="s">
        <v>590</v>
      </c>
      <c r="E232" s="99" t="s">
        <v>940</v>
      </c>
      <c r="F232" s="100">
        <v>199.46621112095997</v>
      </c>
      <c r="G232" s="100">
        <v>199.97579637000001</v>
      </c>
      <c r="H232" s="100">
        <v>200.28316385154</v>
      </c>
      <c r="I232" s="100">
        <v>203.78630743149</v>
      </c>
      <c r="J232" s="100">
        <v>202.64976863292</v>
      </c>
      <c r="K232" s="100">
        <v>203.82011865726002</v>
      </c>
      <c r="L232" s="100">
        <v>84.385446365220005</v>
      </c>
      <c r="M232" s="100">
        <v>85.23416651504003</v>
      </c>
      <c r="N232" s="100">
        <v>94.676885407840061</v>
      </c>
      <c r="O232" s="100">
        <v>94.955270415570126</v>
      </c>
      <c r="P232" s="100">
        <v>95.513203968205531</v>
      </c>
      <c r="Q232" s="100">
        <v>94.64633089514399</v>
      </c>
      <c r="R232" s="100">
        <v>94.559239462295992</v>
      </c>
      <c r="S232" s="100">
        <v>78.298048399199999</v>
      </c>
      <c r="T232" s="100">
        <v>76.164259880100005</v>
      </c>
      <c r="U232" s="100">
        <v>75.158446671000007</v>
      </c>
      <c r="V232" s="93">
        <v>73.877663999999996</v>
      </c>
      <c r="W232" s="93">
        <v>72.542798999999988</v>
      </c>
    </row>
    <row r="233" spans="1:23" s="93" customFormat="1" x14ac:dyDescent="0.25">
      <c r="A233" s="99" t="s">
        <v>937</v>
      </c>
      <c r="B233" s="99" t="s">
        <v>1024</v>
      </c>
      <c r="C233" s="99" t="s">
        <v>1025</v>
      </c>
      <c r="D233" s="99" t="s">
        <v>590</v>
      </c>
      <c r="E233" s="99" t="s">
        <v>940</v>
      </c>
      <c r="F233" s="100">
        <v>1.9267453760099997</v>
      </c>
      <c r="G233" s="100">
        <v>1.9235022149700001</v>
      </c>
      <c r="H233" s="100">
        <v>1.98424123758</v>
      </c>
      <c r="I233" s="100">
        <v>2.0879511647399993</v>
      </c>
      <c r="J233" s="100">
        <v>2.2002954861300004</v>
      </c>
      <c r="K233" s="100">
        <v>2.2719008024999998</v>
      </c>
      <c r="L233" s="100">
        <v>2.3945823751499997</v>
      </c>
      <c r="M233" s="100">
        <v>2.6170609720500004</v>
      </c>
      <c r="N233" s="100">
        <v>2.57218444539</v>
      </c>
      <c r="O233" s="100">
        <v>2.6088459944400002</v>
      </c>
      <c r="P233" s="100">
        <v>2.8153799462891489</v>
      </c>
      <c r="Q233" s="100">
        <v>2.9198061830700004</v>
      </c>
      <c r="R233" s="100">
        <v>2.9197805767199996</v>
      </c>
      <c r="S233" s="100">
        <v>3.2066028204000001</v>
      </c>
      <c r="T233" s="100">
        <v>3.2974819499999999</v>
      </c>
      <c r="U233" s="100">
        <v>3.3765825743999995</v>
      </c>
      <c r="V233" s="93">
        <v>3.4524419999999991</v>
      </c>
      <c r="W233" s="93">
        <v>3.582851999999999</v>
      </c>
    </row>
    <row r="234" spans="1:23" s="4" customFormat="1" x14ac:dyDescent="0.25">
      <c r="A234" s="59" t="s">
        <v>937</v>
      </c>
      <c r="B234" s="59" t="s">
        <v>948</v>
      </c>
      <c r="C234" s="59" t="s">
        <v>949</v>
      </c>
      <c r="D234" s="59" t="s">
        <v>590</v>
      </c>
      <c r="E234" s="59" t="s">
        <v>940</v>
      </c>
      <c r="F234" s="54">
        <v>0.89596899000000008</v>
      </c>
      <c r="G234" s="54">
        <v>0.89114255999999992</v>
      </c>
      <c r="H234" s="54">
        <v>0.89071164000000003</v>
      </c>
      <c r="I234" s="54">
        <v>0.91932497999999996</v>
      </c>
      <c r="J234" s="54">
        <v>0.94669344</v>
      </c>
      <c r="K234" s="54">
        <v>0.96224436000000002</v>
      </c>
      <c r="L234" s="54">
        <v>0.97206921000000013</v>
      </c>
      <c r="M234" s="54">
        <v>0.99611442000000017</v>
      </c>
      <c r="N234" s="54">
        <v>0.95397056999999996</v>
      </c>
      <c r="O234" s="54">
        <v>0.9749993400000001</v>
      </c>
      <c r="P234" s="54">
        <v>1.0317189619106464</v>
      </c>
      <c r="Q234" s="54">
        <v>1.031019192</v>
      </c>
      <c r="R234" s="54">
        <v>1.0095593760000001</v>
      </c>
      <c r="S234" s="54">
        <v>1.0427684400000001</v>
      </c>
      <c r="T234" s="54">
        <v>1.0546388999999998</v>
      </c>
      <c r="U234" s="54">
        <v>1.0665093600000002</v>
      </c>
      <c r="V234" s="4">
        <v>1.078371</v>
      </c>
      <c r="W234" s="4">
        <v>1.0902780000000001</v>
      </c>
    </row>
    <row r="235" spans="1:23" s="93" customFormat="1" x14ac:dyDescent="0.25">
      <c r="A235" s="99" t="s">
        <v>937</v>
      </c>
      <c r="B235" s="99" t="s">
        <v>1026</v>
      </c>
      <c r="C235" s="99" t="s">
        <v>1027</v>
      </c>
      <c r="D235" s="99" t="s">
        <v>590</v>
      </c>
      <c r="E235" s="99" t="s">
        <v>940</v>
      </c>
      <c r="F235" s="100">
        <v>0.89596899000000008</v>
      </c>
      <c r="G235" s="100">
        <v>0.89114255999999992</v>
      </c>
      <c r="H235" s="100">
        <v>0.89071164000000003</v>
      </c>
      <c r="I235" s="100">
        <v>0.91932497999999996</v>
      </c>
      <c r="J235" s="100">
        <v>0.94669344</v>
      </c>
      <c r="K235" s="100">
        <v>0.96224436000000002</v>
      </c>
      <c r="L235" s="100">
        <v>0.97206921000000013</v>
      </c>
      <c r="M235" s="100">
        <v>0.99611442000000017</v>
      </c>
      <c r="N235" s="100">
        <v>0.95397056999999996</v>
      </c>
      <c r="O235" s="100">
        <v>0.9749993400000001</v>
      </c>
      <c r="P235" s="100">
        <v>1.0317189619106464</v>
      </c>
      <c r="Q235" s="100">
        <v>1.031019192</v>
      </c>
      <c r="R235" s="100">
        <v>1.0095593760000001</v>
      </c>
      <c r="S235" s="100">
        <v>1.0427684400000001</v>
      </c>
      <c r="T235" s="100">
        <v>1.0546388999999998</v>
      </c>
      <c r="U235" s="100">
        <v>1.0665093600000002</v>
      </c>
      <c r="V235" s="93">
        <v>1.078371</v>
      </c>
      <c r="W235" s="93">
        <v>1.0902780000000001</v>
      </c>
    </row>
    <row r="236" spans="1:23" s="93" customFormat="1" x14ac:dyDescent="0.25">
      <c r="A236" s="101" t="s">
        <v>937</v>
      </c>
      <c r="B236" s="101" t="s">
        <v>1028</v>
      </c>
      <c r="C236" s="101" t="s">
        <v>1029</v>
      </c>
      <c r="D236" s="101" t="s">
        <v>590</v>
      </c>
      <c r="E236" s="101" t="s">
        <v>940</v>
      </c>
      <c r="F236" s="100"/>
      <c r="G236" s="100"/>
      <c r="H236" s="100"/>
      <c r="I236" s="100"/>
      <c r="J236" s="100"/>
      <c r="K236" s="100"/>
      <c r="L236" s="100"/>
      <c r="M236" s="100"/>
      <c r="N236" s="100"/>
      <c r="O236" s="100"/>
      <c r="P236" s="100"/>
      <c r="Q236" s="100"/>
      <c r="R236" s="100"/>
      <c r="S236" s="100"/>
      <c r="T236" s="100"/>
      <c r="U236" s="100"/>
    </row>
    <row r="237" spans="1:23" s="20" customFormat="1" x14ac:dyDescent="0.25">
      <c r="U237" s="20">
        <v>6.5222240656102647E-3</v>
      </c>
    </row>
    <row r="238" spans="1:23" s="4" customFormat="1" x14ac:dyDescent="0.25">
      <c r="A238" s="59" t="s">
        <v>937</v>
      </c>
      <c r="B238" s="59" t="s">
        <v>859</v>
      </c>
      <c r="C238" s="59" t="s">
        <v>1032</v>
      </c>
      <c r="D238" s="59" t="s">
        <v>593</v>
      </c>
      <c r="E238" s="59" t="s">
        <v>940</v>
      </c>
      <c r="F238" s="54">
        <v>2192.9690839729055</v>
      </c>
      <c r="G238" s="54">
        <v>2201.8184969430135</v>
      </c>
      <c r="H238" s="54">
        <v>2268.777432086516</v>
      </c>
      <c r="I238" s="54">
        <v>2409.2077028295171</v>
      </c>
      <c r="J238" s="54">
        <v>2496.6871066491576</v>
      </c>
      <c r="K238" s="54">
        <v>2511.9543165266909</v>
      </c>
      <c r="L238" s="54">
        <v>2325.2611830902488</v>
      </c>
      <c r="M238" s="54">
        <v>2482.0248305733421</v>
      </c>
      <c r="N238" s="54">
        <v>2467.7015108306591</v>
      </c>
      <c r="O238" s="54">
        <v>2521.000334004756</v>
      </c>
      <c r="P238" s="54">
        <v>2621.5748609006682</v>
      </c>
      <c r="Q238" s="54">
        <v>2512.3399871577053</v>
      </c>
      <c r="R238" s="54">
        <v>2604.8004087020258</v>
      </c>
      <c r="S238" s="54">
        <v>2648.3519941712184</v>
      </c>
      <c r="T238" s="54">
        <v>2651.9273589481331</v>
      </c>
      <c r="U238" s="54">
        <v>2615.0747934313713</v>
      </c>
      <c r="V238" s="4">
        <v>2663.8629501513901</v>
      </c>
      <c r="W238" s="4">
        <v>2663.0395074399994</v>
      </c>
    </row>
    <row r="239" spans="1:23" s="4" customFormat="1" x14ac:dyDescent="0.25">
      <c r="A239" s="59" t="s">
        <v>937</v>
      </c>
      <c r="B239" s="59" t="s">
        <v>941</v>
      </c>
      <c r="C239" s="59" t="s">
        <v>942</v>
      </c>
      <c r="D239" s="59" t="s">
        <v>593</v>
      </c>
      <c r="E239" s="59" t="s">
        <v>940</v>
      </c>
      <c r="F239" s="54">
        <v>1009.1309996583353</v>
      </c>
      <c r="G239" s="54">
        <v>986.60013471394336</v>
      </c>
      <c r="H239" s="54">
        <v>1014.1455633150958</v>
      </c>
      <c r="I239" s="54">
        <v>1101.9397176515777</v>
      </c>
      <c r="J239" s="54">
        <v>1134.905636349838</v>
      </c>
      <c r="K239" s="54">
        <v>1119.045299109551</v>
      </c>
      <c r="L239" s="54">
        <v>1129.4489767539787</v>
      </c>
      <c r="M239" s="54">
        <v>1239.9137592296047</v>
      </c>
      <c r="N239" s="54">
        <v>1186.5499229575971</v>
      </c>
      <c r="O239" s="54">
        <v>1218.0927878824198</v>
      </c>
      <c r="P239" s="54">
        <v>1249.7614281330646</v>
      </c>
      <c r="Q239" s="54">
        <v>1240.5652128709069</v>
      </c>
      <c r="R239" s="54">
        <v>1328.0596998788665</v>
      </c>
      <c r="S239" s="54">
        <v>1290.9700012566609</v>
      </c>
      <c r="T239" s="54">
        <v>1270.1632098634459</v>
      </c>
      <c r="U239" s="54">
        <v>1223.0730670533808</v>
      </c>
      <c r="V239" s="4">
        <v>1243.8924966513903</v>
      </c>
      <c r="W239" s="4">
        <v>1215.5614984399999</v>
      </c>
    </row>
    <row r="240" spans="1:23" s="93" customFormat="1" x14ac:dyDescent="0.25">
      <c r="A240" s="99" t="s">
        <v>937</v>
      </c>
      <c r="B240" s="99" t="s">
        <v>979</v>
      </c>
      <c r="C240" s="99" t="s">
        <v>980</v>
      </c>
      <c r="D240" s="99" t="s">
        <v>593</v>
      </c>
      <c r="E240" s="99" t="s">
        <v>940</v>
      </c>
      <c r="F240" s="100">
        <v>893.89880383499997</v>
      </c>
      <c r="G240" s="100">
        <v>869.76551992910231</v>
      </c>
      <c r="H240" s="100">
        <v>899.78437253683796</v>
      </c>
      <c r="I240" s="100">
        <v>980.15262715396284</v>
      </c>
      <c r="J240" s="100">
        <v>1018.8063204979717</v>
      </c>
      <c r="K240" s="100">
        <v>1009.1077135632196</v>
      </c>
      <c r="L240" s="100">
        <v>1020.72329025</v>
      </c>
      <c r="M240" s="100">
        <v>1124.4731258771999</v>
      </c>
      <c r="N240" s="100">
        <v>1073.2994994225</v>
      </c>
      <c r="O240" s="100">
        <v>1103.8341543330716</v>
      </c>
      <c r="P240" s="100">
        <v>1136.1505308889209</v>
      </c>
      <c r="Q240" s="100">
        <v>1127.3757571919593</v>
      </c>
      <c r="R240" s="100">
        <v>1176.1706814266493</v>
      </c>
      <c r="S240" s="100">
        <v>1139.9190509525472</v>
      </c>
      <c r="T240" s="100">
        <v>1112.2277689947543</v>
      </c>
      <c r="U240" s="100">
        <v>1069.2999711210364</v>
      </c>
      <c r="V240" s="93">
        <v>1091.7216246</v>
      </c>
      <c r="W240" s="93">
        <v>1070.72655654</v>
      </c>
    </row>
    <row r="241" spans="1:23" s="93" customFormat="1" x14ac:dyDescent="0.25">
      <c r="A241" s="99" t="s">
        <v>937</v>
      </c>
      <c r="B241" s="99" t="s">
        <v>981</v>
      </c>
      <c r="C241" s="99" t="s">
        <v>982</v>
      </c>
      <c r="D241" s="99" t="s">
        <v>593</v>
      </c>
      <c r="E241" s="99" t="s">
        <v>940</v>
      </c>
      <c r="F241" s="100">
        <v>4.8843860827799999</v>
      </c>
      <c r="G241" s="100">
        <v>4.8413506154999997</v>
      </c>
      <c r="H241" s="100">
        <v>3.7416757536599996</v>
      </c>
      <c r="I241" s="100">
        <v>4.4728855045799989</v>
      </c>
      <c r="J241" s="100">
        <v>3.8733585345000003</v>
      </c>
      <c r="K241" s="100">
        <v>3.5655789628199996</v>
      </c>
      <c r="L241" s="100">
        <v>4.0563730354800001</v>
      </c>
      <c r="M241" s="100">
        <v>4.2331577640600004</v>
      </c>
      <c r="N241" s="100">
        <v>4.3058350190399999</v>
      </c>
      <c r="O241" s="100">
        <v>4.3413192397199998</v>
      </c>
      <c r="P241" s="100">
        <v>4.0081379884200006</v>
      </c>
      <c r="Q241" s="100">
        <v>3.5887105050000003</v>
      </c>
      <c r="R241" s="100">
        <v>3.5965227002999995</v>
      </c>
      <c r="S241" s="100">
        <v>3.662809464</v>
      </c>
      <c r="T241" s="100">
        <v>3.5980472399999996</v>
      </c>
      <c r="U241" s="100">
        <v>3.5332850159999998</v>
      </c>
      <c r="V241" s="93">
        <v>3.4684768499999996</v>
      </c>
      <c r="W241" s="93">
        <v>3.4036418999999998</v>
      </c>
    </row>
    <row r="242" spans="1:23" s="93" customFormat="1" x14ac:dyDescent="0.25">
      <c r="A242" s="99" t="s">
        <v>937</v>
      </c>
      <c r="B242" s="99" t="s">
        <v>983</v>
      </c>
      <c r="C242" s="99" t="s">
        <v>984</v>
      </c>
      <c r="D242" s="99" t="s">
        <v>593</v>
      </c>
      <c r="E242" s="99" t="s">
        <v>940</v>
      </c>
      <c r="F242" s="100">
        <v>110.34780974055533</v>
      </c>
      <c r="G242" s="100">
        <v>111.99326416934103</v>
      </c>
      <c r="H242" s="100">
        <v>110.61951502459789</v>
      </c>
      <c r="I242" s="100">
        <v>117.31420499303481</v>
      </c>
      <c r="J242" s="100">
        <v>112.22595731736628</v>
      </c>
      <c r="K242" s="100">
        <v>106.37200658351149</v>
      </c>
      <c r="L242" s="100">
        <v>104.66931346849879</v>
      </c>
      <c r="M242" s="100">
        <v>111.20747558834466</v>
      </c>
      <c r="N242" s="100">
        <v>108.94458851605725</v>
      </c>
      <c r="O242" s="100">
        <v>109.91731430962818</v>
      </c>
      <c r="P242" s="100">
        <v>109.60275925572354</v>
      </c>
      <c r="Q242" s="100">
        <v>109.60074517394743</v>
      </c>
      <c r="R242" s="100">
        <v>148.2924957519171</v>
      </c>
      <c r="S242" s="100">
        <v>147.38814084011361</v>
      </c>
      <c r="T242" s="100">
        <v>154.33739362869156</v>
      </c>
      <c r="U242" s="100">
        <v>150.23981091634428</v>
      </c>
      <c r="V242" s="93">
        <v>148.70239520139032</v>
      </c>
      <c r="W242" s="93">
        <v>141.43129999999999</v>
      </c>
    </row>
    <row r="243" spans="1:23" s="4" customFormat="1" x14ac:dyDescent="0.25">
      <c r="A243" s="59" t="s">
        <v>937</v>
      </c>
      <c r="B243" s="59" t="s">
        <v>943</v>
      </c>
      <c r="C243" s="59" t="s">
        <v>944</v>
      </c>
      <c r="D243" s="59" t="s">
        <v>593</v>
      </c>
      <c r="E243" s="59" t="s">
        <v>940</v>
      </c>
      <c r="F243" s="54">
        <v>144.70201154214001</v>
      </c>
      <c r="G243" s="54">
        <v>141.86362449339998</v>
      </c>
      <c r="H243" s="54">
        <v>147.04430611415998</v>
      </c>
      <c r="I243" s="54">
        <v>157.60872814542</v>
      </c>
      <c r="J243" s="54">
        <v>166.60088255845025</v>
      </c>
      <c r="K243" s="54">
        <v>162.18810855883999</v>
      </c>
      <c r="L243" s="54">
        <v>165.74469296651998</v>
      </c>
      <c r="M243" s="54">
        <v>171.38171344519998</v>
      </c>
      <c r="N243" s="54">
        <v>184.2973807731872</v>
      </c>
      <c r="O243" s="54">
        <v>173.24970515586782</v>
      </c>
      <c r="P243" s="54">
        <v>176.79264984560302</v>
      </c>
      <c r="Q243" s="54">
        <v>119.71511626151998</v>
      </c>
      <c r="R243" s="54">
        <v>124.74049730628002</v>
      </c>
      <c r="S243" s="54">
        <v>164.73639822819999</v>
      </c>
      <c r="T243" s="54">
        <v>157.40650750949999</v>
      </c>
      <c r="U243" s="54">
        <v>156.21694179079998</v>
      </c>
      <c r="V243" s="4">
        <v>157.81588500000001</v>
      </c>
      <c r="W243" s="4">
        <v>157.894904</v>
      </c>
    </row>
    <row r="244" spans="1:23" s="93" customFormat="1" x14ac:dyDescent="0.25">
      <c r="A244" s="99" t="s">
        <v>937</v>
      </c>
      <c r="B244" s="99" t="s">
        <v>985</v>
      </c>
      <c r="C244" s="99" t="s">
        <v>986</v>
      </c>
      <c r="D244" s="99" t="s">
        <v>593</v>
      </c>
      <c r="E244" s="99" t="s">
        <v>940</v>
      </c>
      <c r="F244" s="100"/>
      <c r="G244" s="100"/>
      <c r="H244" s="100"/>
      <c r="I244" s="100"/>
      <c r="J244" s="100"/>
      <c r="K244" s="100"/>
      <c r="L244" s="100"/>
      <c r="M244" s="100"/>
      <c r="N244" s="100"/>
      <c r="O244" s="100"/>
      <c r="P244" s="100"/>
      <c r="Q244" s="100"/>
      <c r="R244" s="100"/>
      <c r="S244" s="100"/>
      <c r="T244" s="100"/>
      <c r="U244" s="100"/>
    </row>
    <row r="245" spans="1:23" s="93" customFormat="1" x14ac:dyDescent="0.25">
      <c r="A245" s="99" t="s">
        <v>937</v>
      </c>
      <c r="B245" s="99" t="s">
        <v>987</v>
      </c>
      <c r="C245" s="99" t="s">
        <v>988</v>
      </c>
      <c r="D245" s="99" t="s">
        <v>593</v>
      </c>
      <c r="E245" s="99" t="s">
        <v>940</v>
      </c>
      <c r="F245" s="100"/>
      <c r="G245" s="100"/>
      <c r="H245" s="100"/>
      <c r="I245" s="100"/>
      <c r="J245" s="100"/>
      <c r="K245" s="100"/>
      <c r="L245" s="100"/>
      <c r="M245" s="100"/>
      <c r="N245" s="100"/>
      <c r="O245" s="100"/>
      <c r="P245" s="100"/>
      <c r="Q245" s="100"/>
      <c r="R245" s="100"/>
      <c r="S245" s="100"/>
      <c r="T245" s="100"/>
      <c r="U245" s="100"/>
    </row>
    <row r="246" spans="1:23" s="93" customFormat="1" x14ac:dyDescent="0.25">
      <c r="A246" s="99" t="s">
        <v>937</v>
      </c>
      <c r="B246" s="99" t="s">
        <v>989</v>
      </c>
      <c r="C246" s="99" t="s">
        <v>990</v>
      </c>
      <c r="D246" s="99" t="s">
        <v>593</v>
      </c>
      <c r="E246" s="99" t="s">
        <v>940</v>
      </c>
      <c r="F246" s="100"/>
      <c r="G246" s="100"/>
      <c r="H246" s="100"/>
      <c r="I246" s="100"/>
      <c r="J246" s="100"/>
      <c r="K246" s="100"/>
      <c r="L246" s="100"/>
      <c r="M246" s="100"/>
      <c r="N246" s="100"/>
      <c r="O246" s="100"/>
      <c r="P246" s="100"/>
      <c r="Q246" s="100"/>
      <c r="R246" s="100"/>
      <c r="S246" s="100"/>
      <c r="T246" s="100"/>
      <c r="U246" s="100"/>
    </row>
    <row r="247" spans="1:23" s="93" customFormat="1" x14ac:dyDescent="0.25">
      <c r="A247" s="99" t="s">
        <v>937</v>
      </c>
      <c r="B247" s="99" t="s">
        <v>991</v>
      </c>
      <c r="C247" s="99" t="s">
        <v>992</v>
      </c>
      <c r="D247" s="99" t="s">
        <v>593</v>
      </c>
      <c r="E247" s="99" t="s">
        <v>940</v>
      </c>
      <c r="F247" s="100"/>
      <c r="G247" s="100"/>
      <c r="H247" s="100"/>
      <c r="I247" s="100"/>
      <c r="J247" s="100"/>
      <c r="K247" s="100"/>
      <c r="L247" s="100"/>
      <c r="M247" s="100"/>
      <c r="N247" s="100"/>
      <c r="O247" s="100"/>
      <c r="P247" s="100"/>
      <c r="Q247" s="100"/>
      <c r="R247" s="100"/>
      <c r="S247" s="100"/>
      <c r="T247" s="100"/>
      <c r="U247" s="100"/>
    </row>
    <row r="248" spans="1:23" s="93" customFormat="1" x14ac:dyDescent="0.25">
      <c r="A248" s="99" t="s">
        <v>937</v>
      </c>
      <c r="B248" s="99" t="s">
        <v>993</v>
      </c>
      <c r="C248" s="99" t="s">
        <v>994</v>
      </c>
      <c r="D248" s="99" t="s">
        <v>593</v>
      </c>
      <c r="E248" s="99" t="s">
        <v>940</v>
      </c>
      <c r="F248" s="100"/>
      <c r="G248" s="100"/>
      <c r="H248" s="100"/>
      <c r="I248" s="100"/>
      <c r="J248" s="100"/>
      <c r="K248" s="100"/>
      <c r="L248" s="100"/>
      <c r="M248" s="100"/>
      <c r="N248" s="100"/>
      <c r="O248" s="100"/>
      <c r="P248" s="100"/>
      <c r="Q248" s="100"/>
      <c r="R248" s="100"/>
      <c r="S248" s="100"/>
      <c r="T248" s="100"/>
      <c r="U248" s="100"/>
    </row>
    <row r="249" spans="1:23" s="93" customFormat="1" x14ac:dyDescent="0.25">
      <c r="A249" s="99" t="s">
        <v>937</v>
      </c>
      <c r="B249" s="99" t="s">
        <v>995</v>
      </c>
      <c r="C249" s="99" t="s">
        <v>996</v>
      </c>
      <c r="D249" s="99" t="s">
        <v>593</v>
      </c>
      <c r="E249" s="99" t="s">
        <v>940</v>
      </c>
      <c r="F249" s="100"/>
      <c r="G249" s="100"/>
      <c r="H249" s="100"/>
      <c r="I249" s="100"/>
      <c r="J249" s="100"/>
      <c r="K249" s="100"/>
      <c r="L249" s="100"/>
      <c r="M249" s="100"/>
      <c r="N249" s="100"/>
      <c r="O249" s="100"/>
      <c r="P249" s="100"/>
      <c r="Q249" s="100"/>
      <c r="R249" s="100"/>
      <c r="S249" s="100"/>
      <c r="T249" s="100"/>
      <c r="U249" s="100"/>
    </row>
    <row r="250" spans="1:23" s="93" customFormat="1" x14ac:dyDescent="0.25">
      <c r="A250" s="99" t="s">
        <v>937</v>
      </c>
      <c r="B250" s="99" t="s">
        <v>997</v>
      </c>
      <c r="C250" s="99" t="s">
        <v>998</v>
      </c>
      <c r="D250" s="99" t="s">
        <v>593</v>
      </c>
      <c r="E250" s="99" t="s">
        <v>940</v>
      </c>
      <c r="F250" s="100"/>
      <c r="G250" s="100"/>
      <c r="H250" s="100"/>
      <c r="I250" s="100"/>
      <c r="J250" s="100"/>
      <c r="K250" s="100"/>
      <c r="L250" s="100"/>
      <c r="M250" s="100"/>
      <c r="N250" s="100"/>
      <c r="O250" s="100"/>
      <c r="P250" s="100"/>
      <c r="Q250" s="100"/>
      <c r="R250" s="100"/>
      <c r="S250" s="100"/>
      <c r="T250" s="100"/>
      <c r="U250" s="100"/>
    </row>
    <row r="251" spans="1:23" s="93" customFormat="1" x14ac:dyDescent="0.25">
      <c r="A251" s="99" t="s">
        <v>937</v>
      </c>
      <c r="B251" s="99" t="s">
        <v>999</v>
      </c>
      <c r="C251" s="99" t="s">
        <v>1000</v>
      </c>
      <c r="D251" s="99" t="s">
        <v>593</v>
      </c>
      <c r="E251" s="99" t="s">
        <v>940</v>
      </c>
      <c r="F251" s="100"/>
      <c r="G251" s="100"/>
      <c r="H251" s="100"/>
      <c r="I251" s="100"/>
      <c r="J251" s="100"/>
      <c r="K251" s="100"/>
      <c r="L251" s="100"/>
      <c r="M251" s="100"/>
      <c r="N251" s="100"/>
      <c r="O251" s="100"/>
      <c r="P251" s="100"/>
      <c r="Q251" s="100"/>
      <c r="R251" s="100"/>
      <c r="S251" s="100"/>
      <c r="T251" s="100"/>
      <c r="U251" s="100"/>
    </row>
    <row r="252" spans="1:23" s="93" customFormat="1" x14ac:dyDescent="0.25">
      <c r="A252" s="99" t="s">
        <v>937</v>
      </c>
      <c r="B252" s="99" t="s">
        <v>1001</v>
      </c>
      <c r="C252" s="99" t="s">
        <v>1002</v>
      </c>
      <c r="D252" s="99" t="s">
        <v>593</v>
      </c>
      <c r="E252" s="99" t="s">
        <v>940</v>
      </c>
      <c r="F252" s="100"/>
      <c r="G252" s="100"/>
      <c r="H252" s="100"/>
      <c r="I252" s="100"/>
      <c r="J252" s="100"/>
      <c r="K252" s="100"/>
      <c r="L252" s="100"/>
      <c r="M252" s="100"/>
      <c r="N252" s="100"/>
      <c r="O252" s="100"/>
      <c r="P252" s="100"/>
      <c r="Q252" s="100"/>
      <c r="R252" s="100"/>
      <c r="S252" s="100"/>
      <c r="T252" s="100"/>
      <c r="U252" s="100"/>
    </row>
    <row r="253" spans="1:23" s="93" customFormat="1" x14ac:dyDescent="0.25">
      <c r="A253" s="99" t="s">
        <v>937</v>
      </c>
      <c r="B253" s="99" t="s">
        <v>1003</v>
      </c>
      <c r="C253" s="99" t="s">
        <v>1004</v>
      </c>
      <c r="D253" s="99" t="s">
        <v>593</v>
      </c>
      <c r="E253" s="99" t="s">
        <v>940</v>
      </c>
      <c r="F253" s="100"/>
      <c r="G253" s="100"/>
      <c r="H253" s="100"/>
      <c r="I253" s="100"/>
      <c r="J253" s="100"/>
      <c r="K253" s="100"/>
      <c r="L253" s="100"/>
      <c r="M253" s="100"/>
      <c r="N253" s="100"/>
      <c r="O253" s="100"/>
      <c r="P253" s="100"/>
      <c r="Q253" s="100"/>
      <c r="R253" s="100"/>
      <c r="S253" s="100"/>
      <c r="T253" s="100"/>
      <c r="U253" s="100"/>
    </row>
    <row r="254" spans="1:23" s="93" customFormat="1" x14ac:dyDescent="0.25">
      <c r="A254" s="99" t="s">
        <v>937</v>
      </c>
      <c r="B254" s="99" t="s">
        <v>1005</v>
      </c>
      <c r="C254" s="99" t="s">
        <v>1006</v>
      </c>
      <c r="D254" s="99" t="s">
        <v>593</v>
      </c>
      <c r="E254" s="99" t="s">
        <v>940</v>
      </c>
      <c r="F254" s="100"/>
      <c r="G254" s="100"/>
      <c r="H254" s="100"/>
      <c r="I254" s="100"/>
      <c r="J254" s="100"/>
      <c r="K254" s="100"/>
      <c r="L254" s="100"/>
      <c r="M254" s="100"/>
      <c r="N254" s="100"/>
      <c r="O254" s="100"/>
      <c r="P254" s="100"/>
      <c r="Q254" s="100"/>
      <c r="R254" s="100"/>
      <c r="S254" s="100"/>
      <c r="T254" s="100"/>
      <c r="U254" s="100"/>
    </row>
    <row r="255" spans="1:23" s="93" customFormat="1" x14ac:dyDescent="0.25">
      <c r="A255" s="99" t="s">
        <v>937</v>
      </c>
      <c r="B255" s="99" t="s">
        <v>1007</v>
      </c>
      <c r="C255" s="99" t="s">
        <v>1008</v>
      </c>
      <c r="D255" s="99" t="s">
        <v>593</v>
      </c>
      <c r="E255" s="99" t="s">
        <v>940</v>
      </c>
      <c r="F255" s="100"/>
      <c r="G255" s="100"/>
      <c r="H255" s="100"/>
      <c r="I255" s="100"/>
      <c r="J255" s="100"/>
      <c r="K255" s="100"/>
      <c r="L255" s="100"/>
      <c r="M255" s="100"/>
      <c r="N255" s="100"/>
      <c r="O255" s="100"/>
      <c r="P255" s="100"/>
      <c r="Q255" s="100"/>
      <c r="R255" s="100"/>
      <c r="S255" s="100"/>
      <c r="T255" s="100"/>
      <c r="U255" s="100"/>
    </row>
    <row r="256" spans="1:23" s="93" customFormat="1" x14ac:dyDescent="0.25">
      <c r="A256" s="99" t="s">
        <v>937</v>
      </c>
      <c r="B256" s="99" t="s">
        <v>1009</v>
      </c>
      <c r="C256" s="99" t="s">
        <v>1010</v>
      </c>
      <c r="D256" s="99" t="s">
        <v>593</v>
      </c>
      <c r="E256" s="99" t="s">
        <v>940</v>
      </c>
      <c r="F256" s="100"/>
      <c r="G256" s="100"/>
      <c r="H256" s="100"/>
      <c r="I256" s="100"/>
      <c r="J256" s="100"/>
      <c r="K256" s="100"/>
      <c r="L256" s="100"/>
      <c r="M256" s="100"/>
      <c r="N256" s="100"/>
      <c r="O256" s="100"/>
      <c r="P256" s="100"/>
      <c r="Q256" s="100"/>
      <c r="R256" s="100"/>
      <c r="S256" s="100"/>
      <c r="T256" s="100"/>
      <c r="U256" s="100"/>
    </row>
    <row r="257" spans="1:23" s="4" customFormat="1" x14ac:dyDescent="0.25">
      <c r="A257" s="59" t="s">
        <v>937</v>
      </c>
      <c r="B257" s="59" t="s">
        <v>945</v>
      </c>
      <c r="C257" s="59" t="s">
        <v>767</v>
      </c>
      <c r="D257" s="59" t="s">
        <v>593</v>
      </c>
      <c r="E257" s="59" t="s">
        <v>940</v>
      </c>
      <c r="F257" s="54">
        <v>565.33078297620011</v>
      </c>
      <c r="G257" s="54">
        <v>566.97929811799997</v>
      </c>
      <c r="H257" s="54">
        <v>573.00670623800011</v>
      </c>
      <c r="I257" s="54">
        <v>590.21761110559999</v>
      </c>
      <c r="J257" s="54">
        <v>614.45936783619982</v>
      </c>
      <c r="K257" s="54">
        <v>631.17717865867996</v>
      </c>
      <c r="L257" s="54">
        <v>642.84017545415986</v>
      </c>
      <c r="M257" s="54">
        <v>680.51741306252006</v>
      </c>
      <c r="N257" s="54">
        <v>665.81202929832</v>
      </c>
      <c r="O257" s="54">
        <v>674.33546060159995</v>
      </c>
      <c r="P257" s="54">
        <v>712.64910855873563</v>
      </c>
      <c r="Q257" s="54">
        <v>727.32284564748045</v>
      </c>
      <c r="R257" s="54">
        <v>718.25497307220746</v>
      </c>
      <c r="S257" s="54">
        <v>745.9112780273208</v>
      </c>
      <c r="T257" s="54">
        <v>771.75327429320566</v>
      </c>
      <c r="U257" s="54">
        <v>785.15211120538345</v>
      </c>
      <c r="V257" s="4">
        <v>789.84842650000007</v>
      </c>
      <c r="W257" s="4">
        <v>804.49088899999992</v>
      </c>
    </row>
    <row r="258" spans="1:23" s="93" customFormat="1" x14ac:dyDescent="0.25">
      <c r="A258" s="99" t="s">
        <v>937</v>
      </c>
      <c r="B258" s="99" t="s">
        <v>1011</v>
      </c>
      <c r="C258" s="99" t="s">
        <v>1012</v>
      </c>
      <c r="D258" s="99" t="s">
        <v>593</v>
      </c>
      <c r="E258" s="99" t="s">
        <v>940</v>
      </c>
      <c r="F258" s="100">
        <v>5.3102311799999997</v>
      </c>
      <c r="G258" s="100">
        <v>5.3927723999999992</v>
      </c>
      <c r="H258" s="100">
        <v>5.7159473999999992</v>
      </c>
      <c r="I258" s="100">
        <v>6.8108791800000006</v>
      </c>
      <c r="J258" s="100">
        <v>7.3587161400000003</v>
      </c>
      <c r="K258" s="100">
        <v>8.1602217600000007</v>
      </c>
      <c r="L258" s="100">
        <v>8.0857194599999982</v>
      </c>
      <c r="M258" s="100">
        <v>8.7501932813999979</v>
      </c>
      <c r="N258" s="100">
        <v>8.8824857999999995</v>
      </c>
      <c r="O258" s="100">
        <v>8.9793527399999995</v>
      </c>
      <c r="P258" s="100">
        <v>9.4965877922717556</v>
      </c>
      <c r="Q258" s="100">
        <v>9.2167398087486436</v>
      </c>
      <c r="R258" s="100">
        <v>9.0233695453196567</v>
      </c>
      <c r="S258" s="100">
        <v>10.3474909176</v>
      </c>
      <c r="T258" s="100">
        <v>10.713785256</v>
      </c>
      <c r="U258" s="100">
        <v>11.080079594399999</v>
      </c>
      <c r="V258" s="93">
        <v>11.446440000000001</v>
      </c>
      <c r="W258" s="93">
        <v>11.812673999999999</v>
      </c>
    </row>
    <row r="259" spans="1:23" s="93" customFormat="1" x14ac:dyDescent="0.25">
      <c r="A259" s="99" t="s">
        <v>937</v>
      </c>
      <c r="B259" s="99" t="s">
        <v>1013</v>
      </c>
      <c r="C259" s="99" t="s">
        <v>1014</v>
      </c>
      <c r="D259" s="99" t="s">
        <v>593</v>
      </c>
      <c r="E259" s="99" t="s">
        <v>940</v>
      </c>
      <c r="F259" s="100">
        <v>484.9471697962</v>
      </c>
      <c r="G259" s="100">
        <v>488.73909871799987</v>
      </c>
      <c r="H259" s="100">
        <v>496.79031083800004</v>
      </c>
      <c r="I259" s="100">
        <v>517.83943792560001</v>
      </c>
      <c r="J259" s="100">
        <v>538.03302369619996</v>
      </c>
      <c r="K259" s="100">
        <v>554.29913289868</v>
      </c>
      <c r="L259" s="100">
        <v>572.17190399415995</v>
      </c>
      <c r="M259" s="100">
        <v>606.28740778112001</v>
      </c>
      <c r="N259" s="100">
        <v>590.63536149831998</v>
      </c>
      <c r="O259" s="100">
        <v>598.50510386159999</v>
      </c>
      <c r="P259" s="100">
        <v>639.39199976646387</v>
      </c>
      <c r="Q259" s="100">
        <v>654.4955008387318</v>
      </c>
      <c r="R259" s="100">
        <v>647.35231752688787</v>
      </c>
      <c r="S259" s="100">
        <v>675.06770398800006</v>
      </c>
      <c r="T259" s="100">
        <v>690.30295661000014</v>
      </c>
      <c r="U259" s="100">
        <v>705.53820923199999</v>
      </c>
      <c r="V259" s="93">
        <v>720.77371499999992</v>
      </c>
      <c r="W259" s="93">
        <v>736.00844799999993</v>
      </c>
    </row>
    <row r="260" spans="1:23" s="93" customFormat="1" x14ac:dyDescent="0.25">
      <c r="A260" s="99" t="s">
        <v>937</v>
      </c>
      <c r="B260" s="99" t="s">
        <v>1015</v>
      </c>
      <c r="C260" s="99" t="s">
        <v>1016</v>
      </c>
      <c r="D260" s="99" t="s">
        <v>593</v>
      </c>
      <c r="E260" s="99" t="s">
        <v>940</v>
      </c>
      <c r="F260" s="100">
        <v>65.980772000000002</v>
      </c>
      <c r="G260" s="100">
        <v>64.783861999999999</v>
      </c>
      <c r="H260" s="100">
        <v>63.152518000000001</v>
      </c>
      <c r="I260" s="100">
        <v>59.836634000000004</v>
      </c>
      <c r="J260" s="100">
        <v>62.443238000000008</v>
      </c>
      <c r="K260" s="100">
        <v>62.141794000000012</v>
      </c>
      <c r="L260" s="100">
        <v>57.336422000000006</v>
      </c>
      <c r="M260" s="100">
        <v>59.95328700000001</v>
      </c>
      <c r="N260" s="100">
        <v>57.231797</v>
      </c>
      <c r="O260" s="100">
        <v>58.117839000000011</v>
      </c>
      <c r="P260" s="100">
        <v>54.660470999999994</v>
      </c>
      <c r="Q260" s="100">
        <v>53.830259999999996</v>
      </c>
      <c r="R260" s="100">
        <v>52.224955999999999</v>
      </c>
      <c r="S260" s="100">
        <v>51.543252121720798</v>
      </c>
      <c r="T260" s="100">
        <v>61.609279927205463</v>
      </c>
      <c r="U260" s="100">
        <v>59.232148378983418</v>
      </c>
      <c r="V260" s="93">
        <v>48.152176000000004</v>
      </c>
      <c r="W260" s="93">
        <v>47.01925</v>
      </c>
    </row>
    <row r="261" spans="1:23" s="93" customFormat="1" x14ac:dyDescent="0.25">
      <c r="A261" s="99" t="s">
        <v>937</v>
      </c>
      <c r="B261" s="99" t="s">
        <v>1017</v>
      </c>
      <c r="C261" s="99" t="s">
        <v>1018</v>
      </c>
      <c r="D261" s="99" t="s">
        <v>593</v>
      </c>
      <c r="E261" s="99" t="s">
        <v>940</v>
      </c>
      <c r="F261" s="100">
        <v>9.0926100000000005</v>
      </c>
      <c r="G261" s="100">
        <v>8.0635650000000005</v>
      </c>
      <c r="H261" s="100">
        <v>7.3479299999999999</v>
      </c>
      <c r="I261" s="100">
        <v>5.7306599999999994</v>
      </c>
      <c r="J261" s="100">
        <v>6.62439</v>
      </c>
      <c r="K261" s="100">
        <v>6.5760299999999994</v>
      </c>
      <c r="L261" s="100">
        <v>5.24613</v>
      </c>
      <c r="M261" s="100">
        <v>5.5265249999999995</v>
      </c>
      <c r="N261" s="100">
        <v>9.062384999999999</v>
      </c>
      <c r="O261" s="100">
        <v>8.7331649999999996</v>
      </c>
      <c r="P261" s="100">
        <v>9.1000499999999995</v>
      </c>
      <c r="Q261" s="100">
        <v>9.7803450000000005</v>
      </c>
      <c r="R261" s="100">
        <v>9.6543299999999999</v>
      </c>
      <c r="S261" s="100">
        <v>8.9528310000000015</v>
      </c>
      <c r="T261" s="100">
        <v>9.1272525000000009</v>
      </c>
      <c r="U261" s="100">
        <v>9.3016740000000002</v>
      </c>
      <c r="V261" s="93">
        <v>9.4760955000000013</v>
      </c>
      <c r="W261" s="93">
        <v>9.6505169999999989</v>
      </c>
    </row>
    <row r="262" spans="1:23" s="93" customFormat="1" x14ac:dyDescent="0.25">
      <c r="A262" s="99" t="s">
        <v>937</v>
      </c>
      <c r="B262" s="99" t="s">
        <v>1019</v>
      </c>
      <c r="C262" s="99" t="s">
        <v>1020</v>
      </c>
      <c r="D262" s="99" t="s">
        <v>593</v>
      </c>
      <c r="E262" s="99" t="s">
        <v>940</v>
      </c>
      <c r="F262" s="100"/>
      <c r="G262" s="100"/>
      <c r="H262" s="100"/>
      <c r="I262" s="100"/>
      <c r="J262" s="100"/>
      <c r="K262" s="100"/>
      <c r="L262" s="100"/>
      <c r="M262" s="100"/>
      <c r="N262" s="100"/>
      <c r="O262" s="100"/>
      <c r="P262" s="100"/>
      <c r="Q262" s="100"/>
      <c r="R262" s="100"/>
      <c r="S262" s="100"/>
      <c r="T262" s="100"/>
      <c r="U262" s="100"/>
    </row>
    <row r="263" spans="1:23" s="4" customFormat="1" x14ac:dyDescent="0.25">
      <c r="A263" s="59" t="s">
        <v>937</v>
      </c>
      <c r="B263" s="59" t="s">
        <v>946</v>
      </c>
      <c r="C263" s="59" t="s">
        <v>947</v>
      </c>
      <c r="D263" s="59" t="s">
        <v>593</v>
      </c>
      <c r="E263" s="59" t="s">
        <v>940</v>
      </c>
      <c r="F263" s="54">
        <v>471.16004801623001</v>
      </c>
      <c r="G263" s="54">
        <v>503.74444729767004</v>
      </c>
      <c r="H263" s="54">
        <v>531.95113633925996</v>
      </c>
      <c r="I263" s="54">
        <v>556.72744836692004</v>
      </c>
      <c r="J263" s="54">
        <v>577.92622022466992</v>
      </c>
      <c r="K263" s="54">
        <v>596.70281827962003</v>
      </c>
      <c r="L263" s="54">
        <v>384.35741929558998</v>
      </c>
      <c r="M263" s="54">
        <v>387.27103559601699</v>
      </c>
      <c r="N263" s="54">
        <v>428.22569326155468</v>
      </c>
      <c r="O263" s="54">
        <v>452.44381088486836</v>
      </c>
      <c r="P263" s="54">
        <v>479.32564695191019</v>
      </c>
      <c r="Q263" s="54">
        <v>421.69285095379792</v>
      </c>
      <c r="R263" s="54">
        <v>430.76463457267198</v>
      </c>
      <c r="S263" s="54">
        <v>443.65566697903648</v>
      </c>
      <c r="T263" s="54">
        <v>449.49067148198105</v>
      </c>
      <c r="U263" s="54">
        <v>447.48393146180769</v>
      </c>
      <c r="V263" s="4">
        <v>469.12238000000002</v>
      </c>
      <c r="W263" s="4">
        <v>481.87329999999997</v>
      </c>
    </row>
    <row r="264" spans="1:23" s="93" customFormat="1" x14ac:dyDescent="0.25">
      <c r="A264" s="99" t="s">
        <v>937</v>
      </c>
      <c r="B264" s="99" t="s">
        <v>1021</v>
      </c>
      <c r="C264" s="99" t="s">
        <v>1022</v>
      </c>
      <c r="D264" s="99" t="s">
        <v>593</v>
      </c>
      <c r="E264" s="99" t="s">
        <v>940</v>
      </c>
      <c r="F264" s="100">
        <v>36.554485698000001</v>
      </c>
      <c r="G264" s="100">
        <v>49.409819463999995</v>
      </c>
      <c r="H264" s="100">
        <v>58.659279109999993</v>
      </c>
      <c r="I264" s="100">
        <v>65.318258786000001</v>
      </c>
      <c r="J264" s="100">
        <v>73.663160379999994</v>
      </c>
      <c r="K264" s="100">
        <v>79.604302890400007</v>
      </c>
      <c r="L264" s="100">
        <v>88.191924245099983</v>
      </c>
      <c r="M264" s="100">
        <v>68.354934375128082</v>
      </c>
      <c r="N264" s="100">
        <v>70.65742544826692</v>
      </c>
      <c r="O264" s="100">
        <v>73.665526393311637</v>
      </c>
      <c r="P264" s="100">
        <v>78.276650972921246</v>
      </c>
      <c r="Q264" s="100">
        <v>62.3517527964</v>
      </c>
      <c r="R264" s="100">
        <v>64.847449572000002</v>
      </c>
      <c r="S264" s="100">
        <v>69.307214387836495</v>
      </c>
      <c r="T264" s="100">
        <v>68.291165539781048</v>
      </c>
      <c r="U264" s="100">
        <v>67.276465863007687</v>
      </c>
      <c r="V264" s="93">
        <v>66.261012000000008</v>
      </c>
      <c r="W264" s="93">
        <v>65.24622699999999</v>
      </c>
    </row>
    <row r="265" spans="1:23" s="93" customFormat="1" x14ac:dyDescent="0.25">
      <c r="A265" s="99" t="s">
        <v>937</v>
      </c>
      <c r="B265" s="99" t="s">
        <v>1023</v>
      </c>
      <c r="C265" s="99" t="s">
        <v>844</v>
      </c>
      <c r="D265" s="99" t="s">
        <v>593</v>
      </c>
      <c r="E265" s="99" t="s">
        <v>940</v>
      </c>
      <c r="F265" s="100">
        <v>427.37203419712</v>
      </c>
      <c r="G265" s="100">
        <v>448.65715433000003</v>
      </c>
      <c r="H265" s="100">
        <v>467.43502778788002</v>
      </c>
      <c r="I265" s="100">
        <v>485.24610171678</v>
      </c>
      <c r="J265" s="100">
        <v>497.76830122624</v>
      </c>
      <c r="K265" s="100">
        <v>510.39231891572007</v>
      </c>
      <c r="L265" s="100">
        <v>289.09722785683999</v>
      </c>
      <c r="M265" s="100">
        <v>311.19106446533891</v>
      </c>
      <c r="N265" s="100">
        <v>349.97567085299778</v>
      </c>
      <c r="O265" s="100">
        <v>371.07729265071674</v>
      </c>
      <c r="P265" s="100">
        <v>392.73831375330872</v>
      </c>
      <c r="Q265" s="100">
        <v>350.72243903446793</v>
      </c>
      <c r="R265" s="100">
        <v>357.29845505731197</v>
      </c>
      <c r="S265" s="100">
        <v>364.51975550239996</v>
      </c>
      <c r="T265" s="100">
        <v>370.90346912220002</v>
      </c>
      <c r="U265" s="100">
        <v>369.02190756200002</v>
      </c>
      <c r="V265" s="93">
        <v>391.45203500000002</v>
      </c>
      <c r="W265" s="93">
        <v>404.83271999999999</v>
      </c>
    </row>
    <row r="266" spans="1:23" s="93" customFormat="1" x14ac:dyDescent="0.25">
      <c r="A266" s="99" t="s">
        <v>937</v>
      </c>
      <c r="B266" s="99" t="s">
        <v>1024</v>
      </c>
      <c r="C266" s="99" t="s">
        <v>1025</v>
      </c>
      <c r="D266" s="99" t="s">
        <v>593</v>
      </c>
      <c r="E266" s="99" t="s">
        <v>940</v>
      </c>
      <c r="F266" s="100">
        <v>7.2335281211099991</v>
      </c>
      <c r="G266" s="100">
        <v>5.6774735036699999</v>
      </c>
      <c r="H266" s="100">
        <v>5.8568294413799986</v>
      </c>
      <c r="I266" s="100">
        <v>6.1630878641399995</v>
      </c>
      <c r="J266" s="100">
        <v>6.4947586184300006</v>
      </c>
      <c r="K266" s="100">
        <v>6.7061964734999995</v>
      </c>
      <c r="L266" s="100">
        <v>7.0682671936499997</v>
      </c>
      <c r="M266" s="100">
        <v>7.7250367555499997</v>
      </c>
      <c r="N266" s="100">
        <v>7.5925969602899999</v>
      </c>
      <c r="O266" s="100">
        <v>7.7009918408399995</v>
      </c>
      <c r="P266" s="100">
        <v>8.3106822256802548</v>
      </c>
      <c r="Q266" s="100">
        <v>8.6186591229300014</v>
      </c>
      <c r="R266" s="100">
        <v>8.6187299433599982</v>
      </c>
      <c r="S266" s="100">
        <v>9.8286970888000003</v>
      </c>
      <c r="T266" s="100">
        <v>10.296036819999998</v>
      </c>
      <c r="U266" s="100">
        <v>11.185558036799998</v>
      </c>
      <c r="V266" s="93">
        <v>11.409333</v>
      </c>
      <c r="W266" s="93">
        <v>11.794352999999997</v>
      </c>
    </row>
    <row r="267" spans="1:23" s="4" customFormat="1" x14ac:dyDescent="0.25">
      <c r="A267" s="59" t="s">
        <v>937</v>
      </c>
      <c r="B267" s="59" t="s">
        <v>948</v>
      </c>
      <c r="C267" s="59" t="s">
        <v>949</v>
      </c>
      <c r="D267" s="59" t="s">
        <v>593</v>
      </c>
      <c r="E267" s="59" t="s">
        <v>940</v>
      </c>
      <c r="F267" s="54">
        <v>2.6452417799999992</v>
      </c>
      <c r="G267" s="54">
        <v>2.6309923199999998</v>
      </c>
      <c r="H267" s="54">
        <v>2.6297200800000002</v>
      </c>
      <c r="I267" s="54">
        <v>2.7141975599999992</v>
      </c>
      <c r="J267" s="54">
        <v>2.7949996799999997</v>
      </c>
      <c r="K267" s="54">
        <v>2.8409119199999999</v>
      </c>
      <c r="L267" s="54">
        <v>2.8699186199999995</v>
      </c>
      <c r="M267" s="54">
        <v>2.9409092399999999</v>
      </c>
      <c r="N267" s="54">
        <v>2.8164845399999998</v>
      </c>
      <c r="O267" s="54">
        <v>2.8785694799999999</v>
      </c>
      <c r="P267" s="54">
        <v>3.046027411355241</v>
      </c>
      <c r="Q267" s="54">
        <v>3.0439614239999999</v>
      </c>
      <c r="R267" s="54">
        <v>2.9806038720000001</v>
      </c>
      <c r="S267" s="54">
        <v>3.0786496800000003</v>
      </c>
      <c r="T267" s="54">
        <v>3.1136957999999995</v>
      </c>
      <c r="U267" s="54">
        <v>3.14874192</v>
      </c>
      <c r="V267" s="4">
        <v>3.1837619999999993</v>
      </c>
      <c r="W267" s="4">
        <v>3.2189160000000001</v>
      </c>
    </row>
    <row r="268" spans="1:23" s="93" customFormat="1" x14ac:dyDescent="0.25">
      <c r="A268" s="99" t="s">
        <v>937</v>
      </c>
      <c r="B268" s="99" t="s">
        <v>1026</v>
      </c>
      <c r="C268" s="99" t="s">
        <v>1027</v>
      </c>
      <c r="D268" s="99" t="s">
        <v>593</v>
      </c>
      <c r="E268" s="99" t="s">
        <v>940</v>
      </c>
      <c r="F268" s="100">
        <v>2.6452417799999992</v>
      </c>
      <c r="G268" s="100">
        <v>2.6309923199999998</v>
      </c>
      <c r="H268" s="100">
        <v>2.6297200800000002</v>
      </c>
      <c r="I268" s="100">
        <v>2.7141975599999992</v>
      </c>
      <c r="J268" s="100">
        <v>2.7949996799999997</v>
      </c>
      <c r="K268" s="100">
        <v>2.8409119199999999</v>
      </c>
      <c r="L268" s="100">
        <v>2.8699186199999995</v>
      </c>
      <c r="M268" s="100">
        <v>2.9409092399999999</v>
      </c>
      <c r="N268" s="100">
        <v>2.8164845399999998</v>
      </c>
      <c r="O268" s="100">
        <v>2.8785694799999999</v>
      </c>
      <c r="P268" s="100">
        <v>3.046027411355241</v>
      </c>
      <c r="Q268" s="100">
        <v>3.0439614239999999</v>
      </c>
      <c r="R268" s="100">
        <v>2.9806038720000001</v>
      </c>
      <c r="S268" s="100">
        <v>3.0786496800000003</v>
      </c>
      <c r="T268" s="100">
        <v>3.1136957999999995</v>
      </c>
      <c r="U268" s="100">
        <v>3.14874192</v>
      </c>
      <c r="V268" s="93">
        <v>3.1837619999999993</v>
      </c>
      <c r="W268" s="93">
        <v>3.2189160000000001</v>
      </c>
    </row>
    <row r="269" spans="1:23" s="93" customFormat="1" x14ac:dyDescent="0.25">
      <c r="A269" s="101" t="s">
        <v>937</v>
      </c>
      <c r="B269" s="101" t="s">
        <v>1028</v>
      </c>
      <c r="C269" s="101" t="s">
        <v>1029</v>
      </c>
      <c r="D269" s="101" t="s">
        <v>593</v>
      </c>
      <c r="E269" s="101" t="s">
        <v>940</v>
      </c>
      <c r="F269" s="100"/>
      <c r="G269" s="100"/>
      <c r="H269" s="100"/>
      <c r="I269" s="100"/>
      <c r="J269" s="100"/>
      <c r="K269" s="100"/>
      <c r="L269" s="100"/>
      <c r="M269" s="100"/>
      <c r="N269" s="100"/>
      <c r="O269" s="100"/>
      <c r="P269" s="100"/>
      <c r="Q269" s="100"/>
      <c r="R269" s="100"/>
      <c r="S269" s="100"/>
      <c r="T269" s="100"/>
      <c r="U269" s="100"/>
    </row>
    <row r="270" spans="1:23" s="20" customFormat="1" x14ac:dyDescent="0.25"/>
    <row r="271" spans="1:23" s="19" customFormat="1" x14ac:dyDescent="0.25">
      <c r="A271" s="49" t="s">
        <v>1033</v>
      </c>
    </row>
    <row r="272" spans="1:23" s="4" customFormat="1" x14ac:dyDescent="0.25">
      <c r="A272" s="59" t="s">
        <v>931</v>
      </c>
      <c r="B272" s="59" t="s">
        <v>932</v>
      </c>
      <c r="C272" s="59" t="s">
        <v>933</v>
      </c>
      <c r="D272" s="59" t="s">
        <v>934</v>
      </c>
      <c r="E272" s="59" t="s">
        <v>935</v>
      </c>
      <c r="F272" s="59">
        <v>2000</v>
      </c>
      <c r="G272" s="59">
        <v>2001</v>
      </c>
      <c r="H272" s="59">
        <v>2002</v>
      </c>
      <c r="I272" s="59">
        <v>2003</v>
      </c>
      <c r="J272" s="59">
        <v>2004</v>
      </c>
      <c r="K272" s="59">
        <v>2005</v>
      </c>
      <c r="L272" s="59">
        <v>2006</v>
      </c>
      <c r="M272" s="59">
        <v>2007</v>
      </c>
      <c r="N272" s="59">
        <v>2008</v>
      </c>
      <c r="O272" s="59">
        <v>2009</v>
      </c>
      <c r="P272" s="59">
        <v>2010</v>
      </c>
      <c r="Q272" s="59">
        <v>2011</v>
      </c>
      <c r="R272" s="59">
        <v>2012</v>
      </c>
      <c r="S272" s="59">
        <v>2013</v>
      </c>
      <c r="T272" s="59">
        <v>2014</v>
      </c>
      <c r="U272" s="59">
        <v>2015</v>
      </c>
    </row>
    <row r="273" spans="1:21" s="4" customFormat="1" x14ac:dyDescent="0.25">
      <c r="A273" s="59" t="s">
        <v>937</v>
      </c>
      <c r="B273" s="59" t="s">
        <v>859</v>
      </c>
      <c r="C273" s="59" t="s">
        <v>978</v>
      </c>
      <c r="D273" s="59" t="s">
        <v>939</v>
      </c>
      <c r="E273" s="59" t="s">
        <v>940</v>
      </c>
      <c r="F273" s="102">
        <f>IFERROR(((F4/F139)-1),"CHECK")</f>
        <v>4.6258557461404948E-3</v>
      </c>
      <c r="G273" s="102">
        <f t="shared" ref="G273:T273" si="38">IFERROR(((G4/G139)-1),"CHECK")</f>
        <v>6.8015345386134296E-3</v>
      </c>
      <c r="H273" s="102">
        <f t="shared" si="38"/>
        <v>1.2281594113463745E-2</v>
      </c>
      <c r="I273" s="102">
        <f t="shared" si="38"/>
        <v>1.2780003816972529E-2</v>
      </c>
      <c r="J273" s="102">
        <f t="shared" si="38"/>
        <v>1.7086451445615269E-2</v>
      </c>
      <c r="K273" s="102">
        <f t="shared" si="38"/>
        <v>2.4893121743700286E-2</v>
      </c>
      <c r="L273" s="102">
        <f t="shared" si="38"/>
        <v>3.3428050222432892E-2</v>
      </c>
      <c r="M273" s="102">
        <f t="shared" si="38"/>
        <v>3.6002877425216129E-2</v>
      </c>
      <c r="N273" s="102">
        <f t="shared" si="38"/>
        <v>4.6003488683256544E-2</v>
      </c>
      <c r="O273" s="102">
        <f t="shared" si="38"/>
        <v>3.8771913291206772E-2</v>
      </c>
      <c r="P273" s="102">
        <f t="shared" si="38"/>
        <v>3.687641050264423E-2</v>
      </c>
      <c r="Q273" s="102">
        <f t="shared" si="38"/>
        <v>4.4568653447304207E-2</v>
      </c>
      <c r="R273" s="102">
        <f t="shared" si="38"/>
        <v>4.9978866056171301E-2</v>
      </c>
      <c r="S273" s="102">
        <f t="shared" si="38"/>
        <v>5.0300992254350696E-2</v>
      </c>
      <c r="T273" s="102">
        <f t="shared" si="38"/>
        <v>5.3091023477910726E-2</v>
      </c>
      <c r="U273" s="102">
        <f t="shared" ref="U273:U304" si="39">IFERROR(((U4/U139)-1),"CHECK")</f>
        <v>5.4388847452471856E-2</v>
      </c>
    </row>
    <row r="274" spans="1:21" s="4" customFormat="1" x14ac:dyDescent="0.25">
      <c r="A274" s="59" t="s">
        <v>937</v>
      </c>
      <c r="B274" s="59" t="s">
        <v>941</v>
      </c>
      <c r="C274" s="59" t="s">
        <v>942</v>
      </c>
      <c r="D274" s="59" t="s">
        <v>939</v>
      </c>
      <c r="E274" s="59" t="s">
        <v>940</v>
      </c>
      <c r="F274" s="102">
        <f t="shared" ref="F274:T304" si="40">IFERROR(((F5/F140)-1),"CHECK")</f>
        <v>0</v>
      </c>
      <c r="G274" s="102">
        <f t="shared" si="40"/>
        <v>0</v>
      </c>
      <c r="H274" s="102">
        <f t="shared" si="40"/>
        <v>0</v>
      </c>
      <c r="I274" s="102">
        <f t="shared" si="40"/>
        <v>0</v>
      </c>
      <c r="J274" s="102">
        <f t="shared" si="40"/>
        <v>0</v>
      </c>
      <c r="K274" s="102">
        <f t="shared" si="40"/>
        <v>0</v>
      </c>
      <c r="L274" s="102">
        <f t="shared" si="40"/>
        <v>0</v>
      </c>
      <c r="M274" s="102">
        <f t="shared" si="40"/>
        <v>0</v>
      </c>
      <c r="N274" s="102">
        <f t="shared" si="40"/>
        <v>0</v>
      </c>
      <c r="O274" s="102">
        <f t="shared" si="40"/>
        <v>0</v>
      </c>
      <c r="P274" s="102">
        <f t="shared" si="40"/>
        <v>0</v>
      </c>
      <c r="Q274" s="102">
        <f t="shared" si="40"/>
        <v>0</v>
      </c>
      <c r="R274" s="102">
        <f t="shared" si="40"/>
        <v>0</v>
      </c>
      <c r="S274" s="102">
        <f t="shared" si="40"/>
        <v>0</v>
      </c>
      <c r="T274" s="102">
        <f t="shared" si="40"/>
        <v>0</v>
      </c>
      <c r="U274" s="102">
        <f t="shared" si="39"/>
        <v>0</v>
      </c>
    </row>
    <row r="275" spans="1:21" s="93" customFormat="1" x14ac:dyDescent="0.25">
      <c r="A275" s="99" t="s">
        <v>937</v>
      </c>
      <c r="B275" s="99" t="s">
        <v>979</v>
      </c>
      <c r="C275" s="99" t="s">
        <v>980</v>
      </c>
      <c r="D275" s="99" t="s">
        <v>939</v>
      </c>
      <c r="E275" s="99" t="s">
        <v>940</v>
      </c>
      <c r="F275" s="102">
        <f t="shared" si="40"/>
        <v>0</v>
      </c>
      <c r="G275" s="102">
        <f t="shared" si="40"/>
        <v>0</v>
      </c>
      <c r="H275" s="102">
        <f t="shared" si="40"/>
        <v>0</v>
      </c>
      <c r="I275" s="102">
        <f t="shared" si="40"/>
        <v>0</v>
      </c>
      <c r="J275" s="102">
        <f t="shared" si="40"/>
        <v>0</v>
      </c>
      <c r="K275" s="102">
        <f t="shared" si="40"/>
        <v>0</v>
      </c>
      <c r="L275" s="102">
        <f t="shared" si="40"/>
        <v>0</v>
      </c>
      <c r="M275" s="102">
        <f t="shared" si="40"/>
        <v>0</v>
      </c>
      <c r="N275" s="102">
        <f t="shared" si="40"/>
        <v>0</v>
      </c>
      <c r="O275" s="102">
        <f t="shared" si="40"/>
        <v>0</v>
      </c>
      <c r="P275" s="102">
        <f t="shared" si="40"/>
        <v>0</v>
      </c>
      <c r="Q275" s="102">
        <f t="shared" si="40"/>
        <v>0</v>
      </c>
      <c r="R275" s="102">
        <f t="shared" si="40"/>
        <v>0</v>
      </c>
      <c r="S275" s="102">
        <f t="shared" si="40"/>
        <v>0</v>
      </c>
      <c r="T275" s="102">
        <f t="shared" si="40"/>
        <v>0</v>
      </c>
      <c r="U275" s="102">
        <f t="shared" si="39"/>
        <v>0</v>
      </c>
    </row>
    <row r="276" spans="1:21" s="93" customFormat="1" x14ac:dyDescent="0.25">
      <c r="A276" s="99" t="s">
        <v>937</v>
      </c>
      <c r="B276" s="99" t="s">
        <v>981</v>
      </c>
      <c r="C276" s="99" t="s">
        <v>982</v>
      </c>
      <c r="D276" s="99" t="s">
        <v>939</v>
      </c>
      <c r="E276" s="99" t="s">
        <v>940</v>
      </c>
      <c r="F276" s="102">
        <f t="shared" si="40"/>
        <v>0</v>
      </c>
      <c r="G276" s="102">
        <f t="shared" si="40"/>
        <v>0</v>
      </c>
      <c r="H276" s="102">
        <f t="shared" si="40"/>
        <v>0</v>
      </c>
      <c r="I276" s="102">
        <f t="shared" si="40"/>
        <v>0</v>
      </c>
      <c r="J276" s="102">
        <f t="shared" si="40"/>
        <v>0</v>
      </c>
      <c r="K276" s="102">
        <f t="shared" si="40"/>
        <v>0</v>
      </c>
      <c r="L276" s="102">
        <f t="shared" si="40"/>
        <v>0</v>
      </c>
      <c r="M276" s="102">
        <f t="shared" si="40"/>
        <v>0</v>
      </c>
      <c r="N276" s="102">
        <f t="shared" si="40"/>
        <v>0</v>
      </c>
      <c r="O276" s="102">
        <f t="shared" si="40"/>
        <v>0</v>
      </c>
      <c r="P276" s="102">
        <f t="shared" si="40"/>
        <v>0</v>
      </c>
      <c r="Q276" s="102">
        <f t="shared" si="40"/>
        <v>0</v>
      </c>
      <c r="R276" s="102">
        <f t="shared" si="40"/>
        <v>0</v>
      </c>
      <c r="S276" s="102">
        <f t="shared" si="40"/>
        <v>0</v>
      </c>
      <c r="T276" s="102">
        <f t="shared" si="40"/>
        <v>0</v>
      </c>
      <c r="U276" s="102">
        <f t="shared" si="39"/>
        <v>0</v>
      </c>
    </row>
    <row r="277" spans="1:21" s="93" customFormat="1" x14ac:dyDescent="0.25">
      <c r="A277" s="99" t="s">
        <v>937</v>
      </c>
      <c r="B277" s="99" t="s">
        <v>983</v>
      </c>
      <c r="C277" s="99" t="s">
        <v>984</v>
      </c>
      <c r="D277" s="99" t="s">
        <v>939</v>
      </c>
      <c r="E277" s="99" t="s">
        <v>940</v>
      </c>
      <c r="F277" s="102">
        <f t="shared" si="40"/>
        <v>0</v>
      </c>
      <c r="G277" s="102">
        <f t="shared" si="40"/>
        <v>0</v>
      </c>
      <c r="H277" s="102">
        <f t="shared" si="40"/>
        <v>0</v>
      </c>
      <c r="I277" s="102">
        <f t="shared" si="40"/>
        <v>0</v>
      </c>
      <c r="J277" s="102">
        <f t="shared" si="40"/>
        <v>0</v>
      </c>
      <c r="K277" s="102">
        <f t="shared" si="40"/>
        <v>0</v>
      </c>
      <c r="L277" s="102">
        <f t="shared" si="40"/>
        <v>0</v>
      </c>
      <c r="M277" s="102">
        <f t="shared" si="40"/>
        <v>0</v>
      </c>
      <c r="N277" s="102">
        <f t="shared" si="40"/>
        <v>0</v>
      </c>
      <c r="O277" s="102">
        <f t="shared" si="40"/>
        <v>0</v>
      </c>
      <c r="P277" s="102">
        <f t="shared" si="40"/>
        <v>0</v>
      </c>
      <c r="Q277" s="102">
        <f t="shared" si="40"/>
        <v>0</v>
      </c>
      <c r="R277" s="102">
        <f t="shared" si="40"/>
        <v>0</v>
      </c>
      <c r="S277" s="102">
        <f t="shared" si="40"/>
        <v>0</v>
      </c>
      <c r="T277" s="102">
        <f t="shared" si="40"/>
        <v>0</v>
      </c>
      <c r="U277" s="102">
        <f t="shared" si="39"/>
        <v>0</v>
      </c>
    </row>
    <row r="278" spans="1:21" s="4" customFormat="1" x14ac:dyDescent="0.25">
      <c r="A278" s="59" t="s">
        <v>937</v>
      </c>
      <c r="B278" s="59" t="s">
        <v>943</v>
      </c>
      <c r="C278" s="59" t="s">
        <v>944</v>
      </c>
      <c r="D278" s="59" t="s">
        <v>939</v>
      </c>
      <c r="E278" s="59" t="s">
        <v>940</v>
      </c>
      <c r="F278" s="102">
        <f t="shared" si="40"/>
        <v>0</v>
      </c>
      <c r="G278" s="102">
        <f t="shared" si="40"/>
        <v>0</v>
      </c>
      <c r="H278" s="102">
        <f t="shared" si="40"/>
        <v>0</v>
      </c>
      <c r="I278" s="102">
        <f t="shared" si="40"/>
        <v>0</v>
      </c>
      <c r="J278" s="102">
        <f t="shared" si="40"/>
        <v>0</v>
      </c>
      <c r="K278" s="102">
        <f t="shared" si="40"/>
        <v>0</v>
      </c>
      <c r="L278" s="102">
        <f t="shared" si="40"/>
        <v>0</v>
      </c>
      <c r="M278" s="102">
        <f t="shared" si="40"/>
        <v>0</v>
      </c>
      <c r="N278" s="102">
        <f t="shared" si="40"/>
        <v>0</v>
      </c>
      <c r="O278" s="102">
        <f t="shared" si="40"/>
        <v>0</v>
      </c>
      <c r="P278" s="102">
        <f t="shared" si="40"/>
        <v>0</v>
      </c>
      <c r="Q278" s="102">
        <f t="shared" si="40"/>
        <v>0</v>
      </c>
      <c r="R278" s="102">
        <f t="shared" si="40"/>
        <v>0</v>
      </c>
      <c r="S278" s="102">
        <f t="shared" si="40"/>
        <v>0</v>
      </c>
      <c r="T278" s="102">
        <f t="shared" si="40"/>
        <v>0</v>
      </c>
      <c r="U278" s="102">
        <f t="shared" si="39"/>
        <v>0</v>
      </c>
    </row>
    <row r="279" spans="1:21" s="93" customFormat="1" x14ac:dyDescent="0.25">
      <c r="A279" s="101" t="s">
        <v>937</v>
      </c>
      <c r="B279" s="101" t="s">
        <v>985</v>
      </c>
      <c r="C279" s="101" t="s">
        <v>986</v>
      </c>
      <c r="D279" s="101" t="s">
        <v>939</v>
      </c>
      <c r="E279" s="101" t="s">
        <v>940</v>
      </c>
      <c r="F279" s="102" t="str">
        <f t="shared" si="40"/>
        <v>CHECK</v>
      </c>
      <c r="G279" s="102" t="str">
        <f t="shared" si="40"/>
        <v>CHECK</v>
      </c>
      <c r="H279" s="102" t="str">
        <f t="shared" si="40"/>
        <v>CHECK</v>
      </c>
      <c r="I279" s="102" t="str">
        <f t="shared" si="40"/>
        <v>CHECK</v>
      </c>
      <c r="J279" s="102" t="str">
        <f t="shared" si="40"/>
        <v>CHECK</v>
      </c>
      <c r="K279" s="102" t="str">
        <f t="shared" si="40"/>
        <v>CHECK</v>
      </c>
      <c r="L279" s="102" t="str">
        <f t="shared" si="40"/>
        <v>CHECK</v>
      </c>
      <c r="M279" s="102" t="str">
        <f t="shared" si="40"/>
        <v>CHECK</v>
      </c>
      <c r="N279" s="102" t="str">
        <f t="shared" si="40"/>
        <v>CHECK</v>
      </c>
      <c r="O279" s="102" t="str">
        <f t="shared" si="40"/>
        <v>CHECK</v>
      </c>
      <c r="P279" s="102" t="str">
        <f t="shared" si="40"/>
        <v>CHECK</v>
      </c>
      <c r="Q279" s="102" t="str">
        <f t="shared" si="40"/>
        <v>CHECK</v>
      </c>
      <c r="R279" s="102" t="str">
        <f t="shared" si="40"/>
        <v>CHECK</v>
      </c>
      <c r="S279" s="102" t="str">
        <f t="shared" si="40"/>
        <v>CHECK</v>
      </c>
      <c r="T279" s="102" t="str">
        <f t="shared" si="40"/>
        <v>CHECK</v>
      </c>
      <c r="U279" s="102" t="str">
        <f t="shared" si="39"/>
        <v>CHECK</v>
      </c>
    </row>
    <row r="280" spans="1:21" s="93" customFormat="1" x14ac:dyDescent="0.25">
      <c r="A280" s="101" t="s">
        <v>937</v>
      </c>
      <c r="B280" s="101" t="s">
        <v>987</v>
      </c>
      <c r="C280" s="101" t="s">
        <v>988</v>
      </c>
      <c r="D280" s="101" t="s">
        <v>939</v>
      </c>
      <c r="E280" s="101" t="s">
        <v>940</v>
      </c>
      <c r="F280" s="102" t="str">
        <f t="shared" si="40"/>
        <v>CHECK</v>
      </c>
      <c r="G280" s="102" t="str">
        <f t="shared" si="40"/>
        <v>CHECK</v>
      </c>
      <c r="H280" s="102" t="str">
        <f t="shared" si="40"/>
        <v>CHECK</v>
      </c>
      <c r="I280" s="102" t="str">
        <f t="shared" si="40"/>
        <v>CHECK</v>
      </c>
      <c r="J280" s="102" t="str">
        <f t="shared" si="40"/>
        <v>CHECK</v>
      </c>
      <c r="K280" s="102" t="str">
        <f t="shared" si="40"/>
        <v>CHECK</v>
      </c>
      <c r="L280" s="102" t="str">
        <f t="shared" si="40"/>
        <v>CHECK</v>
      </c>
      <c r="M280" s="102" t="str">
        <f t="shared" si="40"/>
        <v>CHECK</v>
      </c>
      <c r="N280" s="102" t="str">
        <f t="shared" si="40"/>
        <v>CHECK</v>
      </c>
      <c r="O280" s="102" t="str">
        <f t="shared" si="40"/>
        <v>CHECK</v>
      </c>
      <c r="P280" s="102" t="str">
        <f t="shared" si="40"/>
        <v>CHECK</v>
      </c>
      <c r="Q280" s="102" t="str">
        <f t="shared" si="40"/>
        <v>CHECK</v>
      </c>
      <c r="R280" s="102" t="str">
        <f t="shared" si="40"/>
        <v>CHECK</v>
      </c>
      <c r="S280" s="102" t="str">
        <f t="shared" si="40"/>
        <v>CHECK</v>
      </c>
      <c r="T280" s="102" t="str">
        <f t="shared" si="40"/>
        <v>CHECK</v>
      </c>
      <c r="U280" s="102" t="str">
        <f t="shared" si="39"/>
        <v>CHECK</v>
      </c>
    </row>
    <row r="281" spans="1:21" s="93" customFormat="1" x14ac:dyDescent="0.25">
      <c r="A281" s="101" t="s">
        <v>937</v>
      </c>
      <c r="B281" s="101" t="s">
        <v>989</v>
      </c>
      <c r="C281" s="101" t="s">
        <v>990</v>
      </c>
      <c r="D281" s="101" t="s">
        <v>939</v>
      </c>
      <c r="E281" s="101" t="s">
        <v>940</v>
      </c>
      <c r="F281" s="102" t="str">
        <f t="shared" si="40"/>
        <v>CHECK</v>
      </c>
      <c r="G281" s="102" t="str">
        <f t="shared" si="40"/>
        <v>CHECK</v>
      </c>
      <c r="H281" s="102" t="str">
        <f t="shared" si="40"/>
        <v>CHECK</v>
      </c>
      <c r="I281" s="102" t="str">
        <f t="shared" si="40"/>
        <v>CHECK</v>
      </c>
      <c r="J281" s="102" t="str">
        <f t="shared" si="40"/>
        <v>CHECK</v>
      </c>
      <c r="K281" s="102" t="str">
        <f t="shared" si="40"/>
        <v>CHECK</v>
      </c>
      <c r="L281" s="102" t="str">
        <f t="shared" si="40"/>
        <v>CHECK</v>
      </c>
      <c r="M281" s="102" t="str">
        <f t="shared" si="40"/>
        <v>CHECK</v>
      </c>
      <c r="N281" s="102" t="str">
        <f t="shared" si="40"/>
        <v>CHECK</v>
      </c>
      <c r="O281" s="102" t="str">
        <f t="shared" si="40"/>
        <v>CHECK</v>
      </c>
      <c r="P281" s="102" t="str">
        <f t="shared" si="40"/>
        <v>CHECK</v>
      </c>
      <c r="Q281" s="102" t="str">
        <f t="shared" si="40"/>
        <v>CHECK</v>
      </c>
      <c r="R281" s="102" t="str">
        <f t="shared" si="40"/>
        <v>CHECK</v>
      </c>
      <c r="S281" s="102" t="str">
        <f t="shared" si="40"/>
        <v>CHECK</v>
      </c>
      <c r="T281" s="102" t="str">
        <f t="shared" si="40"/>
        <v>CHECK</v>
      </c>
      <c r="U281" s="102" t="str">
        <f t="shared" si="39"/>
        <v>CHECK</v>
      </c>
    </row>
    <row r="282" spans="1:21" s="93" customFormat="1" x14ac:dyDescent="0.25">
      <c r="A282" s="101" t="s">
        <v>937</v>
      </c>
      <c r="B282" s="101" t="s">
        <v>991</v>
      </c>
      <c r="C282" s="101" t="s">
        <v>992</v>
      </c>
      <c r="D282" s="101" t="s">
        <v>939</v>
      </c>
      <c r="E282" s="101" t="s">
        <v>940</v>
      </c>
      <c r="F282" s="102" t="str">
        <f t="shared" si="40"/>
        <v>CHECK</v>
      </c>
      <c r="G282" s="102" t="str">
        <f t="shared" si="40"/>
        <v>CHECK</v>
      </c>
      <c r="H282" s="102" t="str">
        <f t="shared" si="40"/>
        <v>CHECK</v>
      </c>
      <c r="I282" s="102" t="str">
        <f t="shared" si="40"/>
        <v>CHECK</v>
      </c>
      <c r="J282" s="102" t="str">
        <f t="shared" si="40"/>
        <v>CHECK</v>
      </c>
      <c r="K282" s="102" t="str">
        <f t="shared" si="40"/>
        <v>CHECK</v>
      </c>
      <c r="L282" s="102" t="str">
        <f t="shared" si="40"/>
        <v>CHECK</v>
      </c>
      <c r="M282" s="102" t="str">
        <f t="shared" si="40"/>
        <v>CHECK</v>
      </c>
      <c r="N282" s="102" t="str">
        <f t="shared" si="40"/>
        <v>CHECK</v>
      </c>
      <c r="O282" s="102" t="str">
        <f t="shared" si="40"/>
        <v>CHECK</v>
      </c>
      <c r="P282" s="102" t="str">
        <f t="shared" si="40"/>
        <v>CHECK</v>
      </c>
      <c r="Q282" s="102" t="str">
        <f t="shared" si="40"/>
        <v>CHECK</v>
      </c>
      <c r="R282" s="102" t="str">
        <f t="shared" si="40"/>
        <v>CHECK</v>
      </c>
      <c r="S282" s="102" t="str">
        <f t="shared" si="40"/>
        <v>CHECK</v>
      </c>
      <c r="T282" s="102" t="str">
        <f t="shared" si="40"/>
        <v>CHECK</v>
      </c>
      <c r="U282" s="102" t="str">
        <f t="shared" si="39"/>
        <v>CHECK</v>
      </c>
    </row>
    <row r="283" spans="1:21" s="93" customFormat="1" x14ac:dyDescent="0.25">
      <c r="A283" s="101" t="s">
        <v>937</v>
      </c>
      <c r="B283" s="101" t="s">
        <v>993</v>
      </c>
      <c r="C283" s="101" t="s">
        <v>994</v>
      </c>
      <c r="D283" s="101" t="s">
        <v>939</v>
      </c>
      <c r="E283" s="101" t="s">
        <v>940</v>
      </c>
      <c r="F283" s="102" t="str">
        <f t="shared" si="40"/>
        <v>CHECK</v>
      </c>
      <c r="G283" s="102" t="str">
        <f t="shared" si="40"/>
        <v>CHECK</v>
      </c>
      <c r="H283" s="102" t="str">
        <f t="shared" si="40"/>
        <v>CHECK</v>
      </c>
      <c r="I283" s="102" t="str">
        <f t="shared" si="40"/>
        <v>CHECK</v>
      </c>
      <c r="J283" s="102" t="str">
        <f t="shared" si="40"/>
        <v>CHECK</v>
      </c>
      <c r="K283" s="102" t="str">
        <f t="shared" si="40"/>
        <v>CHECK</v>
      </c>
      <c r="L283" s="102" t="str">
        <f t="shared" si="40"/>
        <v>CHECK</v>
      </c>
      <c r="M283" s="102" t="str">
        <f t="shared" si="40"/>
        <v>CHECK</v>
      </c>
      <c r="N283" s="102" t="str">
        <f t="shared" si="40"/>
        <v>CHECK</v>
      </c>
      <c r="O283" s="102" t="str">
        <f t="shared" si="40"/>
        <v>CHECK</v>
      </c>
      <c r="P283" s="102" t="str">
        <f t="shared" si="40"/>
        <v>CHECK</v>
      </c>
      <c r="Q283" s="102" t="str">
        <f t="shared" si="40"/>
        <v>CHECK</v>
      </c>
      <c r="R283" s="102" t="str">
        <f t="shared" si="40"/>
        <v>CHECK</v>
      </c>
      <c r="S283" s="102" t="str">
        <f t="shared" si="40"/>
        <v>CHECK</v>
      </c>
      <c r="T283" s="102" t="str">
        <f t="shared" si="40"/>
        <v>CHECK</v>
      </c>
      <c r="U283" s="102" t="str">
        <f t="shared" si="39"/>
        <v>CHECK</v>
      </c>
    </row>
    <row r="284" spans="1:21" s="93" customFormat="1" x14ac:dyDescent="0.25">
      <c r="A284" s="101" t="s">
        <v>937</v>
      </c>
      <c r="B284" s="101" t="s">
        <v>995</v>
      </c>
      <c r="C284" s="101" t="s">
        <v>996</v>
      </c>
      <c r="D284" s="101" t="s">
        <v>939</v>
      </c>
      <c r="E284" s="101" t="s">
        <v>940</v>
      </c>
      <c r="F284" s="102" t="str">
        <f t="shared" si="40"/>
        <v>CHECK</v>
      </c>
      <c r="G284" s="102" t="str">
        <f t="shared" si="40"/>
        <v>CHECK</v>
      </c>
      <c r="H284" s="102" t="str">
        <f t="shared" si="40"/>
        <v>CHECK</v>
      </c>
      <c r="I284" s="102" t="str">
        <f t="shared" si="40"/>
        <v>CHECK</v>
      </c>
      <c r="J284" s="102" t="str">
        <f t="shared" si="40"/>
        <v>CHECK</v>
      </c>
      <c r="K284" s="102" t="str">
        <f t="shared" si="40"/>
        <v>CHECK</v>
      </c>
      <c r="L284" s="102" t="str">
        <f t="shared" si="40"/>
        <v>CHECK</v>
      </c>
      <c r="M284" s="102" t="str">
        <f t="shared" si="40"/>
        <v>CHECK</v>
      </c>
      <c r="N284" s="102" t="str">
        <f t="shared" si="40"/>
        <v>CHECK</v>
      </c>
      <c r="O284" s="102" t="str">
        <f t="shared" si="40"/>
        <v>CHECK</v>
      </c>
      <c r="P284" s="102" t="str">
        <f t="shared" si="40"/>
        <v>CHECK</v>
      </c>
      <c r="Q284" s="102" t="str">
        <f t="shared" si="40"/>
        <v>CHECK</v>
      </c>
      <c r="R284" s="102" t="str">
        <f t="shared" si="40"/>
        <v>CHECK</v>
      </c>
      <c r="S284" s="102" t="str">
        <f t="shared" si="40"/>
        <v>CHECK</v>
      </c>
      <c r="T284" s="102" t="str">
        <f t="shared" si="40"/>
        <v>CHECK</v>
      </c>
      <c r="U284" s="102" t="str">
        <f t="shared" si="39"/>
        <v>CHECK</v>
      </c>
    </row>
    <row r="285" spans="1:21" s="93" customFormat="1" x14ac:dyDescent="0.25">
      <c r="A285" s="101" t="s">
        <v>937</v>
      </c>
      <c r="B285" s="101" t="s">
        <v>997</v>
      </c>
      <c r="C285" s="101" t="s">
        <v>998</v>
      </c>
      <c r="D285" s="101" t="s">
        <v>939</v>
      </c>
      <c r="E285" s="101" t="s">
        <v>940</v>
      </c>
      <c r="F285" s="102" t="str">
        <f t="shared" si="40"/>
        <v>CHECK</v>
      </c>
      <c r="G285" s="102" t="str">
        <f t="shared" si="40"/>
        <v>CHECK</v>
      </c>
      <c r="H285" s="102" t="str">
        <f t="shared" si="40"/>
        <v>CHECK</v>
      </c>
      <c r="I285" s="102" t="str">
        <f t="shared" si="40"/>
        <v>CHECK</v>
      </c>
      <c r="J285" s="102" t="str">
        <f t="shared" si="40"/>
        <v>CHECK</v>
      </c>
      <c r="K285" s="102" t="str">
        <f t="shared" si="40"/>
        <v>CHECK</v>
      </c>
      <c r="L285" s="102" t="str">
        <f t="shared" si="40"/>
        <v>CHECK</v>
      </c>
      <c r="M285" s="102" t="str">
        <f t="shared" si="40"/>
        <v>CHECK</v>
      </c>
      <c r="N285" s="102" t="str">
        <f t="shared" si="40"/>
        <v>CHECK</v>
      </c>
      <c r="O285" s="102" t="str">
        <f t="shared" si="40"/>
        <v>CHECK</v>
      </c>
      <c r="P285" s="102" t="str">
        <f t="shared" si="40"/>
        <v>CHECK</v>
      </c>
      <c r="Q285" s="102" t="str">
        <f t="shared" si="40"/>
        <v>CHECK</v>
      </c>
      <c r="R285" s="102" t="str">
        <f t="shared" si="40"/>
        <v>CHECK</v>
      </c>
      <c r="S285" s="102" t="str">
        <f t="shared" si="40"/>
        <v>CHECK</v>
      </c>
      <c r="T285" s="102" t="str">
        <f t="shared" si="40"/>
        <v>CHECK</v>
      </c>
      <c r="U285" s="102" t="str">
        <f t="shared" si="39"/>
        <v>CHECK</v>
      </c>
    </row>
    <row r="286" spans="1:21" s="93" customFormat="1" x14ac:dyDescent="0.25">
      <c r="A286" s="101" t="s">
        <v>937</v>
      </c>
      <c r="B286" s="101" t="s">
        <v>999</v>
      </c>
      <c r="C286" s="101" t="s">
        <v>1000</v>
      </c>
      <c r="D286" s="101" t="s">
        <v>939</v>
      </c>
      <c r="E286" s="101" t="s">
        <v>940</v>
      </c>
      <c r="F286" s="102" t="str">
        <f t="shared" si="40"/>
        <v>CHECK</v>
      </c>
      <c r="G286" s="102" t="str">
        <f t="shared" si="40"/>
        <v>CHECK</v>
      </c>
      <c r="H286" s="102" t="str">
        <f t="shared" si="40"/>
        <v>CHECK</v>
      </c>
      <c r="I286" s="102" t="str">
        <f t="shared" si="40"/>
        <v>CHECK</v>
      </c>
      <c r="J286" s="102" t="str">
        <f t="shared" si="40"/>
        <v>CHECK</v>
      </c>
      <c r="K286" s="102" t="str">
        <f t="shared" si="40"/>
        <v>CHECK</v>
      </c>
      <c r="L286" s="102" t="str">
        <f t="shared" si="40"/>
        <v>CHECK</v>
      </c>
      <c r="M286" s="102" t="str">
        <f t="shared" si="40"/>
        <v>CHECK</v>
      </c>
      <c r="N286" s="102" t="str">
        <f t="shared" si="40"/>
        <v>CHECK</v>
      </c>
      <c r="O286" s="102" t="str">
        <f t="shared" si="40"/>
        <v>CHECK</v>
      </c>
      <c r="P286" s="102" t="str">
        <f t="shared" si="40"/>
        <v>CHECK</v>
      </c>
      <c r="Q286" s="102" t="str">
        <f t="shared" si="40"/>
        <v>CHECK</v>
      </c>
      <c r="R286" s="102" t="str">
        <f t="shared" si="40"/>
        <v>CHECK</v>
      </c>
      <c r="S286" s="102" t="str">
        <f t="shared" si="40"/>
        <v>CHECK</v>
      </c>
      <c r="T286" s="102" t="str">
        <f t="shared" si="40"/>
        <v>CHECK</v>
      </c>
      <c r="U286" s="102" t="str">
        <f t="shared" si="39"/>
        <v>CHECK</v>
      </c>
    </row>
    <row r="287" spans="1:21" s="93" customFormat="1" x14ac:dyDescent="0.25">
      <c r="A287" s="101" t="s">
        <v>937</v>
      </c>
      <c r="B287" s="101" t="s">
        <v>1001</v>
      </c>
      <c r="C287" s="101" t="s">
        <v>1002</v>
      </c>
      <c r="D287" s="101" t="s">
        <v>939</v>
      </c>
      <c r="E287" s="101" t="s">
        <v>940</v>
      </c>
      <c r="F287" s="102" t="str">
        <f t="shared" si="40"/>
        <v>CHECK</v>
      </c>
      <c r="G287" s="102" t="str">
        <f t="shared" si="40"/>
        <v>CHECK</v>
      </c>
      <c r="H287" s="102" t="str">
        <f t="shared" si="40"/>
        <v>CHECK</v>
      </c>
      <c r="I287" s="102" t="str">
        <f t="shared" si="40"/>
        <v>CHECK</v>
      </c>
      <c r="J287" s="102" t="str">
        <f t="shared" si="40"/>
        <v>CHECK</v>
      </c>
      <c r="K287" s="102" t="str">
        <f t="shared" si="40"/>
        <v>CHECK</v>
      </c>
      <c r="L287" s="102" t="str">
        <f t="shared" si="40"/>
        <v>CHECK</v>
      </c>
      <c r="M287" s="102" t="str">
        <f t="shared" si="40"/>
        <v>CHECK</v>
      </c>
      <c r="N287" s="102" t="str">
        <f t="shared" si="40"/>
        <v>CHECK</v>
      </c>
      <c r="O287" s="102" t="str">
        <f t="shared" si="40"/>
        <v>CHECK</v>
      </c>
      <c r="P287" s="102" t="str">
        <f t="shared" si="40"/>
        <v>CHECK</v>
      </c>
      <c r="Q287" s="102" t="str">
        <f t="shared" si="40"/>
        <v>CHECK</v>
      </c>
      <c r="R287" s="102" t="str">
        <f t="shared" si="40"/>
        <v>CHECK</v>
      </c>
      <c r="S287" s="102" t="str">
        <f t="shared" si="40"/>
        <v>CHECK</v>
      </c>
      <c r="T287" s="102" t="str">
        <f t="shared" si="40"/>
        <v>CHECK</v>
      </c>
      <c r="U287" s="102" t="str">
        <f t="shared" si="39"/>
        <v>CHECK</v>
      </c>
    </row>
    <row r="288" spans="1:21" s="93" customFormat="1" x14ac:dyDescent="0.25">
      <c r="A288" s="101" t="s">
        <v>937</v>
      </c>
      <c r="B288" s="101" t="s">
        <v>1003</v>
      </c>
      <c r="C288" s="101" t="s">
        <v>1004</v>
      </c>
      <c r="D288" s="101" t="s">
        <v>939</v>
      </c>
      <c r="E288" s="101" t="s">
        <v>940</v>
      </c>
      <c r="F288" s="102" t="str">
        <f t="shared" si="40"/>
        <v>CHECK</v>
      </c>
      <c r="G288" s="102" t="str">
        <f t="shared" si="40"/>
        <v>CHECK</v>
      </c>
      <c r="H288" s="102" t="str">
        <f t="shared" si="40"/>
        <v>CHECK</v>
      </c>
      <c r="I288" s="102" t="str">
        <f t="shared" si="40"/>
        <v>CHECK</v>
      </c>
      <c r="J288" s="102" t="str">
        <f t="shared" si="40"/>
        <v>CHECK</v>
      </c>
      <c r="K288" s="102" t="str">
        <f t="shared" si="40"/>
        <v>CHECK</v>
      </c>
      <c r="L288" s="102" t="str">
        <f t="shared" si="40"/>
        <v>CHECK</v>
      </c>
      <c r="M288" s="102" t="str">
        <f t="shared" si="40"/>
        <v>CHECK</v>
      </c>
      <c r="N288" s="102" t="str">
        <f t="shared" si="40"/>
        <v>CHECK</v>
      </c>
      <c r="O288" s="102" t="str">
        <f t="shared" si="40"/>
        <v>CHECK</v>
      </c>
      <c r="P288" s="102" t="str">
        <f t="shared" si="40"/>
        <v>CHECK</v>
      </c>
      <c r="Q288" s="102" t="str">
        <f t="shared" si="40"/>
        <v>CHECK</v>
      </c>
      <c r="R288" s="102" t="str">
        <f t="shared" si="40"/>
        <v>CHECK</v>
      </c>
      <c r="S288" s="102" t="str">
        <f t="shared" si="40"/>
        <v>CHECK</v>
      </c>
      <c r="T288" s="102" t="str">
        <f t="shared" si="40"/>
        <v>CHECK</v>
      </c>
      <c r="U288" s="102" t="str">
        <f t="shared" si="39"/>
        <v>CHECK</v>
      </c>
    </row>
    <row r="289" spans="1:21" s="93" customFormat="1" x14ac:dyDescent="0.25">
      <c r="A289" s="101" t="s">
        <v>937</v>
      </c>
      <c r="B289" s="101" t="s">
        <v>1005</v>
      </c>
      <c r="C289" s="101" t="s">
        <v>1006</v>
      </c>
      <c r="D289" s="101" t="s">
        <v>939</v>
      </c>
      <c r="E289" s="101" t="s">
        <v>940</v>
      </c>
      <c r="F289" s="102" t="str">
        <f t="shared" si="40"/>
        <v>CHECK</v>
      </c>
      <c r="G289" s="102" t="str">
        <f t="shared" ref="G289:T303" si="41">IFERROR(((G20/G155)-1),"CHECK")</f>
        <v>CHECK</v>
      </c>
      <c r="H289" s="102" t="str">
        <f t="shared" si="41"/>
        <v>CHECK</v>
      </c>
      <c r="I289" s="102" t="str">
        <f t="shared" si="41"/>
        <v>CHECK</v>
      </c>
      <c r="J289" s="102" t="str">
        <f t="shared" si="41"/>
        <v>CHECK</v>
      </c>
      <c r="K289" s="102" t="str">
        <f t="shared" si="41"/>
        <v>CHECK</v>
      </c>
      <c r="L289" s="102" t="str">
        <f t="shared" si="41"/>
        <v>CHECK</v>
      </c>
      <c r="M289" s="102" t="str">
        <f t="shared" si="41"/>
        <v>CHECK</v>
      </c>
      <c r="N289" s="102" t="str">
        <f t="shared" si="41"/>
        <v>CHECK</v>
      </c>
      <c r="O289" s="102" t="str">
        <f t="shared" si="41"/>
        <v>CHECK</v>
      </c>
      <c r="P289" s="102" t="str">
        <f t="shared" si="41"/>
        <v>CHECK</v>
      </c>
      <c r="Q289" s="102" t="str">
        <f t="shared" si="41"/>
        <v>CHECK</v>
      </c>
      <c r="R289" s="102" t="str">
        <f t="shared" si="41"/>
        <v>CHECK</v>
      </c>
      <c r="S289" s="102" t="str">
        <f t="shared" si="41"/>
        <v>CHECK</v>
      </c>
      <c r="T289" s="102" t="str">
        <f t="shared" si="41"/>
        <v>CHECK</v>
      </c>
      <c r="U289" s="102" t="str">
        <f t="shared" si="39"/>
        <v>CHECK</v>
      </c>
    </row>
    <row r="290" spans="1:21" s="93" customFormat="1" x14ac:dyDescent="0.25">
      <c r="A290" s="101" t="s">
        <v>937</v>
      </c>
      <c r="B290" s="101" t="s">
        <v>1007</v>
      </c>
      <c r="C290" s="101" t="s">
        <v>1008</v>
      </c>
      <c r="D290" s="101" t="s">
        <v>939</v>
      </c>
      <c r="E290" s="101" t="s">
        <v>940</v>
      </c>
      <c r="F290" s="102" t="str">
        <f t="shared" si="40"/>
        <v>CHECK</v>
      </c>
      <c r="G290" s="102" t="str">
        <f t="shared" si="41"/>
        <v>CHECK</v>
      </c>
      <c r="H290" s="102" t="str">
        <f t="shared" si="41"/>
        <v>CHECK</v>
      </c>
      <c r="I290" s="102" t="str">
        <f t="shared" si="41"/>
        <v>CHECK</v>
      </c>
      <c r="J290" s="102" t="str">
        <f t="shared" si="41"/>
        <v>CHECK</v>
      </c>
      <c r="K290" s="102" t="str">
        <f t="shared" si="41"/>
        <v>CHECK</v>
      </c>
      <c r="L290" s="102" t="str">
        <f t="shared" si="41"/>
        <v>CHECK</v>
      </c>
      <c r="M290" s="102" t="str">
        <f t="shared" si="41"/>
        <v>CHECK</v>
      </c>
      <c r="N290" s="102" t="str">
        <f t="shared" si="41"/>
        <v>CHECK</v>
      </c>
      <c r="O290" s="102" t="str">
        <f t="shared" si="41"/>
        <v>CHECK</v>
      </c>
      <c r="P290" s="102" t="str">
        <f t="shared" si="41"/>
        <v>CHECK</v>
      </c>
      <c r="Q290" s="102" t="str">
        <f t="shared" si="41"/>
        <v>CHECK</v>
      </c>
      <c r="R290" s="102" t="str">
        <f t="shared" si="41"/>
        <v>CHECK</v>
      </c>
      <c r="S290" s="102" t="str">
        <f t="shared" si="41"/>
        <v>CHECK</v>
      </c>
      <c r="T290" s="102" t="str">
        <f t="shared" si="41"/>
        <v>CHECK</v>
      </c>
      <c r="U290" s="102" t="str">
        <f t="shared" si="39"/>
        <v>CHECK</v>
      </c>
    </row>
    <row r="291" spans="1:21" s="93" customFormat="1" x14ac:dyDescent="0.25">
      <c r="A291" s="101" t="s">
        <v>937</v>
      </c>
      <c r="B291" s="101" t="s">
        <v>1009</v>
      </c>
      <c r="C291" s="101" t="s">
        <v>1010</v>
      </c>
      <c r="D291" s="101" t="s">
        <v>939</v>
      </c>
      <c r="E291" s="101" t="s">
        <v>940</v>
      </c>
      <c r="F291" s="102" t="str">
        <f t="shared" si="40"/>
        <v>CHECK</v>
      </c>
      <c r="G291" s="102" t="str">
        <f t="shared" si="41"/>
        <v>CHECK</v>
      </c>
      <c r="H291" s="102" t="str">
        <f t="shared" si="41"/>
        <v>CHECK</v>
      </c>
      <c r="I291" s="102" t="str">
        <f t="shared" si="41"/>
        <v>CHECK</v>
      </c>
      <c r="J291" s="102" t="str">
        <f t="shared" si="41"/>
        <v>CHECK</v>
      </c>
      <c r="K291" s="102" t="str">
        <f t="shared" si="41"/>
        <v>CHECK</v>
      </c>
      <c r="L291" s="102" t="str">
        <f t="shared" si="41"/>
        <v>CHECK</v>
      </c>
      <c r="M291" s="102" t="str">
        <f t="shared" si="41"/>
        <v>CHECK</v>
      </c>
      <c r="N291" s="102" t="str">
        <f t="shared" si="41"/>
        <v>CHECK</v>
      </c>
      <c r="O291" s="102" t="str">
        <f t="shared" si="41"/>
        <v>CHECK</v>
      </c>
      <c r="P291" s="102" t="str">
        <f t="shared" si="41"/>
        <v>CHECK</v>
      </c>
      <c r="Q291" s="102" t="str">
        <f t="shared" si="41"/>
        <v>CHECK</v>
      </c>
      <c r="R291" s="102" t="str">
        <f t="shared" si="41"/>
        <v>CHECK</v>
      </c>
      <c r="S291" s="102" t="str">
        <f t="shared" si="41"/>
        <v>CHECK</v>
      </c>
      <c r="T291" s="102" t="str">
        <f t="shared" si="41"/>
        <v>CHECK</v>
      </c>
      <c r="U291" s="102" t="str">
        <f t="shared" si="39"/>
        <v>CHECK</v>
      </c>
    </row>
    <row r="292" spans="1:21" s="4" customFormat="1" x14ac:dyDescent="0.25">
      <c r="A292" s="7" t="s">
        <v>937</v>
      </c>
      <c r="B292" s="7" t="s">
        <v>945</v>
      </c>
      <c r="C292" s="7" t="s">
        <v>767</v>
      </c>
      <c r="D292" s="7" t="s">
        <v>939</v>
      </c>
      <c r="E292" s="7" t="s">
        <v>940</v>
      </c>
      <c r="F292" s="102">
        <f t="shared" si="40"/>
        <v>3.8214950595564678E-2</v>
      </c>
      <c r="G292" s="102">
        <f t="shared" si="41"/>
        <v>5.5852911598065935E-2</v>
      </c>
      <c r="H292" s="102">
        <f t="shared" si="41"/>
        <v>0.10287787479441346</v>
      </c>
      <c r="I292" s="102">
        <f t="shared" si="41"/>
        <v>0.11091148708070242</v>
      </c>
      <c r="J292" s="102">
        <f t="shared" si="41"/>
        <v>0.14791611426564444</v>
      </c>
      <c r="K292" s="102">
        <f t="shared" si="41"/>
        <v>0.20785853856522873</v>
      </c>
      <c r="L292" s="102">
        <f t="shared" si="41"/>
        <v>0.27863302397978029</v>
      </c>
      <c r="M292" s="102">
        <f t="shared" si="41"/>
        <v>0.30473850498266475</v>
      </c>
      <c r="N292" s="102">
        <f t="shared" si="41"/>
        <v>0.38711036989104408</v>
      </c>
      <c r="O292" s="102">
        <f t="shared" si="41"/>
        <v>0.32982347510308374</v>
      </c>
      <c r="P292" s="102">
        <f t="shared" si="41"/>
        <v>0.30426105277920046</v>
      </c>
      <c r="Q292" s="102">
        <f t="shared" si="41"/>
        <v>0.34466207304819574</v>
      </c>
      <c r="R292" s="102">
        <f t="shared" si="41"/>
        <v>0.40462353965601738</v>
      </c>
      <c r="S292" s="102">
        <f t="shared" si="41"/>
        <v>0.40057981025681899</v>
      </c>
      <c r="T292" s="102">
        <f t="shared" si="41"/>
        <v>0.40837595343441402</v>
      </c>
      <c r="U292" s="102">
        <f t="shared" si="39"/>
        <v>0.40348832372164134</v>
      </c>
    </row>
    <row r="293" spans="1:21" s="93" customFormat="1" x14ac:dyDescent="0.25">
      <c r="A293" s="101" t="s">
        <v>937</v>
      </c>
      <c r="B293" s="101" t="s">
        <v>1011</v>
      </c>
      <c r="C293" s="101" t="s">
        <v>1012</v>
      </c>
      <c r="D293" s="101" t="s">
        <v>939</v>
      </c>
      <c r="E293" s="101" t="s">
        <v>940</v>
      </c>
      <c r="F293" s="102">
        <f t="shared" si="40"/>
        <v>0</v>
      </c>
      <c r="G293" s="102">
        <f t="shared" si="41"/>
        <v>0</v>
      </c>
      <c r="H293" s="102">
        <f t="shared" si="41"/>
        <v>0</v>
      </c>
      <c r="I293" s="102">
        <f t="shared" si="41"/>
        <v>0</v>
      </c>
      <c r="J293" s="102">
        <f t="shared" si="41"/>
        <v>0</v>
      </c>
      <c r="K293" s="102">
        <f t="shared" si="41"/>
        <v>0</v>
      </c>
      <c r="L293" s="102">
        <f t="shared" si="41"/>
        <v>0</v>
      </c>
      <c r="M293" s="102">
        <f t="shared" si="41"/>
        <v>0</v>
      </c>
      <c r="N293" s="102">
        <f t="shared" si="41"/>
        <v>0</v>
      </c>
      <c r="O293" s="102">
        <f t="shared" si="41"/>
        <v>0</v>
      </c>
      <c r="P293" s="102">
        <f t="shared" si="41"/>
        <v>0</v>
      </c>
      <c r="Q293" s="102">
        <f t="shared" si="41"/>
        <v>0</v>
      </c>
      <c r="R293" s="102">
        <f t="shared" si="41"/>
        <v>0</v>
      </c>
      <c r="S293" s="102">
        <f t="shared" si="41"/>
        <v>0</v>
      </c>
      <c r="T293" s="102">
        <f t="shared" si="41"/>
        <v>0</v>
      </c>
      <c r="U293" s="102">
        <f t="shared" si="39"/>
        <v>0</v>
      </c>
    </row>
    <row r="294" spans="1:21" s="93" customFormat="1" x14ac:dyDescent="0.25">
      <c r="A294" s="101" t="s">
        <v>937</v>
      </c>
      <c r="B294" s="101" t="s">
        <v>1013</v>
      </c>
      <c r="C294" s="101" t="s">
        <v>1014</v>
      </c>
      <c r="D294" s="101" t="s">
        <v>939</v>
      </c>
      <c r="E294" s="101" t="s">
        <v>940</v>
      </c>
      <c r="F294" s="102">
        <f t="shared" si="40"/>
        <v>4.3016576331064149E-2</v>
      </c>
      <c r="G294" s="102">
        <f t="shared" si="41"/>
        <v>6.2572709521759418E-2</v>
      </c>
      <c r="H294" s="102">
        <f t="shared" si="41"/>
        <v>0.11504184150788066</v>
      </c>
      <c r="I294" s="102">
        <f t="shared" si="41"/>
        <v>0.12387905799353094</v>
      </c>
      <c r="J294" s="102">
        <f t="shared" si="41"/>
        <v>0.1661230582827764</v>
      </c>
      <c r="K294" s="102">
        <f t="shared" si="41"/>
        <v>0.23435726684990144</v>
      </c>
      <c r="L294" s="102">
        <f t="shared" si="41"/>
        <v>0.31099554459757739</v>
      </c>
      <c r="M294" s="102">
        <f t="shared" si="41"/>
        <v>0.3418309289362691</v>
      </c>
      <c r="N294" s="102">
        <f t="shared" si="41"/>
        <v>0.44233085961392593</v>
      </c>
      <c r="O294" s="102">
        <f t="shared" si="41"/>
        <v>0.37490329750438911</v>
      </c>
      <c r="P294" s="102">
        <f t="shared" si="41"/>
        <v>0.34615166549064891</v>
      </c>
      <c r="Q294" s="102">
        <f t="shared" si="41"/>
        <v>0.3896962473008414</v>
      </c>
      <c r="R294" s="102">
        <f t="shared" si="41"/>
        <v>0.45641114956599527</v>
      </c>
      <c r="S294" s="102">
        <f t="shared" si="41"/>
        <v>0.45351203942948159</v>
      </c>
      <c r="T294" s="102">
        <f t="shared" si="41"/>
        <v>0.46347690217247495</v>
      </c>
      <c r="U294" s="102">
        <f t="shared" si="39"/>
        <v>0.45802371424920896</v>
      </c>
    </row>
    <row r="295" spans="1:21" s="93" customFormat="1" x14ac:dyDescent="0.25">
      <c r="A295" s="101" t="s">
        <v>937</v>
      </c>
      <c r="B295" s="101" t="s">
        <v>1015</v>
      </c>
      <c r="C295" s="101" t="s">
        <v>1016</v>
      </c>
      <c r="D295" s="101" t="s">
        <v>939</v>
      </c>
      <c r="E295" s="101" t="s">
        <v>940</v>
      </c>
      <c r="F295" s="102">
        <f t="shared" si="40"/>
        <v>0</v>
      </c>
      <c r="G295" s="102">
        <f t="shared" si="41"/>
        <v>0</v>
      </c>
      <c r="H295" s="102">
        <f t="shared" si="41"/>
        <v>0</v>
      </c>
      <c r="I295" s="102">
        <f t="shared" si="41"/>
        <v>0</v>
      </c>
      <c r="J295" s="102">
        <f t="shared" si="41"/>
        <v>0</v>
      </c>
      <c r="K295" s="102">
        <f t="shared" si="41"/>
        <v>0</v>
      </c>
      <c r="L295" s="102">
        <f t="shared" si="41"/>
        <v>0</v>
      </c>
      <c r="M295" s="102">
        <f t="shared" si="41"/>
        <v>0</v>
      </c>
      <c r="N295" s="102">
        <f t="shared" si="41"/>
        <v>0</v>
      </c>
      <c r="O295" s="102">
        <f t="shared" si="41"/>
        <v>0</v>
      </c>
      <c r="P295" s="102">
        <f t="shared" si="41"/>
        <v>0</v>
      </c>
      <c r="Q295" s="102">
        <f t="shared" si="41"/>
        <v>0</v>
      </c>
      <c r="R295" s="102">
        <f t="shared" si="41"/>
        <v>0</v>
      </c>
      <c r="S295" s="102">
        <f t="shared" si="41"/>
        <v>0</v>
      </c>
      <c r="T295" s="102">
        <f t="shared" si="41"/>
        <v>0</v>
      </c>
      <c r="U295" s="102">
        <f t="shared" si="39"/>
        <v>0</v>
      </c>
    </row>
    <row r="296" spans="1:21" s="93" customFormat="1" x14ac:dyDescent="0.25">
      <c r="A296" s="101" t="s">
        <v>937</v>
      </c>
      <c r="B296" s="101" t="s">
        <v>1017</v>
      </c>
      <c r="C296" s="101" t="s">
        <v>1018</v>
      </c>
      <c r="D296" s="101" t="s">
        <v>939</v>
      </c>
      <c r="E296" s="101" t="s">
        <v>940</v>
      </c>
      <c r="F296" s="102">
        <f>IFERROR(((F27/F162)-1),"CHECK")</f>
        <v>0</v>
      </c>
      <c r="G296" s="102">
        <f t="shared" si="41"/>
        <v>0</v>
      </c>
      <c r="H296" s="102">
        <f t="shared" si="41"/>
        <v>0</v>
      </c>
      <c r="I296" s="102">
        <f t="shared" si="41"/>
        <v>0</v>
      </c>
      <c r="J296" s="102">
        <f t="shared" si="41"/>
        <v>0</v>
      </c>
      <c r="K296" s="102">
        <f t="shared" si="41"/>
        <v>0</v>
      </c>
      <c r="L296" s="102">
        <f t="shared" si="41"/>
        <v>0</v>
      </c>
      <c r="M296" s="102">
        <f t="shared" si="41"/>
        <v>0</v>
      </c>
      <c r="N296" s="102">
        <f t="shared" si="41"/>
        <v>0</v>
      </c>
      <c r="O296" s="102">
        <f t="shared" si="41"/>
        <v>0</v>
      </c>
      <c r="P296" s="102">
        <f t="shared" si="41"/>
        <v>0</v>
      </c>
      <c r="Q296" s="102">
        <f t="shared" si="41"/>
        <v>0</v>
      </c>
      <c r="R296" s="102">
        <f t="shared" si="41"/>
        <v>0</v>
      </c>
      <c r="S296" s="102">
        <f t="shared" si="41"/>
        <v>0</v>
      </c>
      <c r="T296" s="102">
        <f t="shared" si="41"/>
        <v>0</v>
      </c>
      <c r="U296" s="102">
        <f t="shared" si="39"/>
        <v>0</v>
      </c>
    </row>
    <row r="297" spans="1:21" s="93" customFormat="1" x14ac:dyDescent="0.25">
      <c r="A297" s="101" t="s">
        <v>937</v>
      </c>
      <c r="B297" s="101" t="s">
        <v>1019</v>
      </c>
      <c r="C297" s="101" t="s">
        <v>1020</v>
      </c>
      <c r="D297" s="101" t="s">
        <v>939</v>
      </c>
      <c r="E297" s="101" t="s">
        <v>940</v>
      </c>
      <c r="F297" s="102" t="str">
        <f t="shared" si="40"/>
        <v>CHECK</v>
      </c>
      <c r="G297" s="102" t="str">
        <f t="shared" si="41"/>
        <v>CHECK</v>
      </c>
      <c r="H297" s="102" t="str">
        <f t="shared" si="41"/>
        <v>CHECK</v>
      </c>
      <c r="I297" s="102" t="str">
        <f t="shared" si="41"/>
        <v>CHECK</v>
      </c>
      <c r="J297" s="102" t="str">
        <f t="shared" si="41"/>
        <v>CHECK</v>
      </c>
      <c r="K297" s="102" t="str">
        <f t="shared" si="41"/>
        <v>CHECK</v>
      </c>
      <c r="L297" s="102" t="str">
        <f t="shared" si="41"/>
        <v>CHECK</v>
      </c>
      <c r="M297" s="102" t="str">
        <f t="shared" si="41"/>
        <v>CHECK</v>
      </c>
      <c r="N297" s="102" t="str">
        <f t="shared" si="41"/>
        <v>CHECK</v>
      </c>
      <c r="O297" s="102" t="str">
        <f t="shared" si="41"/>
        <v>CHECK</v>
      </c>
      <c r="P297" s="102" t="str">
        <f t="shared" si="41"/>
        <v>CHECK</v>
      </c>
      <c r="Q297" s="102" t="str">
        <f t="shared" si="41"/>
        <v>CHECK</v>
      </c>
      <c r="R297" s="102" t="str">
        <f t="shared" si="41"/>
        <v>CHECK</v>
      </c>
      <c r="S297" s="102" t="str">
        <f t="shared" si="41"/>
        <v>CHECK</v>
      </c>
      <c r="T297" s="102" t="str">
        <f t="shared" si="41"/>
        <v>CHECK</v>
      </c>
      <c r="U297" s="102" t="str">
        <f t="shared" si="39"/>
        <v>CHECK</v>
      </c>
    </row>
    <row r="298" spans="1:21" s="4" customFormat="1" x14ac:dyDescent="0.25">
      <c r="A298" s="7" t="s">
        <v>937</v>
      </c>
      <c r="B298" s="7" t="s">
        <v>946</v>
      </c>
      <c r="C298" s="7" t="s">
        <v>947</v>
      </c>
      <c r="D298" s="7" t="s">
        <v>939</v>
      </c>
      <c r="E298" s="7" t="s">
        <v>940</v>
      </c>
      <c r="F298" s="102">
        <f t="shared" si="40"/>
        <v>1.6326250453069235E-4</v>
      </c>
      <c r="G298" s="102">
        <f t="shared" si="41"/>
        <v>1.1570705294494665E-4</v>
      </c>
      <c r="H298" s="102">
        <f t="shared" si="41"/>
        <v>9.7957836272755117E-5</v>
      </c>
      <c r="I298" s="102">
        <f t="shared" si="41"/>
        <v>-2.2769977372483208E-4</v>
      </c>
      <c r="J298" s="102">
        <f t="shared" si="41"/>
        <v>-5.342554612208783E-5</v>
      </c>
      <c r="K298" s="102">
        <f t="shared" si="41"/>
        <v>-1.3127044824523537E-4</v>
      </c>
      <c r="L298" s="102">
        <f t="shared" si="41"/>
        <v>-1.3538873004537155E-4</v>
      </c>
      <c r="M298" s="102">
        <f t="shared" si="41"/>
        <v>-1.6271089411645789E-4</v>
      </c>
      <c r="N298" s="102">
        <f t="shared" si="41"/>
        <v>-8.7051795109338581E-4</v>
      </c>
      <c r="O298" s="102">
        <f t="shared" si="41"/>
        <v>-7.9330759434381726E-4</v>
      </c>
      <c r="P298" s="102">
        <f t="shared" si="41"/>
        <v>-7.2130805698267242E-4</v>
      </c>
      <c r="Q298" s="102">
        <f t="shared" si="41"/>
        <v>-8.1992128164742883E-4</v>
      </c>
      <c r="R298" s="102">
        <f t="shared" si="41"/>
        <v>-7.9644069607220924E-4</v>
      </c>
      <c r="S298" s="102">
        <f t="shared" si="41"/>
        <v>-6.8671926761632029E-4</v>
      </c>
      <c r="T298" s="102">
        <f t="shared" si="41"/>
        <v>-6.665882281401414E-4</v>
      </c>
      <c r="U298" s="102">
        <f>IFERROR(((U29/U164)-1),"CHECK")</f>
        <v>-6.5752918689854223E-4</v>
      </c>
    </row>
    <row r="299" spans="1:21" s="93" customFormat="1" x14ac:dyDescent="0.25">
      <c r="A299" s="101" t="s">
        <v>937</v>
      </c>
      <c r="B299" s="101" t="s">
        <v>1021</v>
      </c>
      <c r="C299" s="101" t="s">
        <v>1022</v>
      </c>
      <c r="D299" s="101" t="s">
        <v>939</v>
      </c>
      <c r="E299" s="101" t="s">
        <v>940</v>
      </c>
      <c r="F299" s="102">
        <f t="shared" si="40"/>
        <v>0</v>
      </c>
      <c r="G299" s="102">
        <f t="shared" si="41"/>
        <v>0</v>
      </c>
      <c r="H299" s="102">
        <f t="shared" si="41"/>
        <v>0</v>
      </c>
      <c r="I299" s="102">
        <f t="shared" si="41"/>
        <v>0</v>
      </c>
      <c r="J299" s="102">
        <f t="shared" si="41"/>
        <v>0</v>
      </c>
      <c r="K299" s="102">
        <f t="shared" si="41"/>
        <v>0</v>
      </c>
      <c r="L299" s="102">
        <f t="shared" si="41"/>
        <v>0</v>
      </c>
      <c r="M299" s="102">
        <f t="shared" si="41"/>
        <v>0</v>
      </c>
      <c r="N299" s="102">
        <f t="shared" si="41"/>
        <v>0</v>
      </c>
      <c r="O299" s="102">
        <f t="shared" si="41"/>
        <v>0</v>
      </c>
      <c r="P299" s="102">
        <f t="shared" si="41"/>
        <v>0</v>
      </c>
      <c r="Q299" s="102">
        <f t="shared" si="41"/>
        <v>0</v>
      </c>
      <c r="R299" s="102">
        <f t="shared" si="41"/>
        <v>0</v>
      </c>
      <c r="S299" s="102">
        <f t="shared" si="41"/>
        <v>0</v>
      </c>
      <c r="T299" s="102">
        <f t="shared" si="41"/>
        <v>0</v>
      </c>
      <c r="U299" s="102">
        <f t="shared" si="39"/>
        <v>0</v>
      </c>
    </row>
    <row r="300" spans="1:21" s="93" customFormat="1" x14ac:dyDescent="0.25">
      <c r="A300" s="101" t="s">
        <v>937</v>
      </c>
      <c r="B300" s="101" t="s">
        <v>1023</v>
      </c>
      <c r="C300" s="101" t="s">
        <v>844</v>
      </c>
      <c r="D300" s="101" t="s">
        <v>939</v>
      </c>
      <c r="E300" s="101" t="s">
        <v>940</v>
      </c>
      <c r="F300" s="102">
        <f t="shared" si="40"/>
        <v>4.3795856476780415E-4</v>
      </c>
      <c r="G300" s="102">
        <f t="shared" si="41"/>
        <v>2.8258324193974893E-4</v>
      </c>
      <c r="H300" s="102">
        <f t="shared" si="41"/>
        <v>2.2621429887981215E-4</v>
      </c>
      <c r="I300" s="102">
        <f t="shared" si="41"/>
        <v>-5.1703020892190921E-4</v>
      </c>
      <c r="J300" s="102">
        <f t="shared" si="41"/>
        <v>-1.1850344089381348E-4</v>
      </c>
      <c r="K300" s="102">
        <f t="shared" si="41"/>
        <v>-2.8758031220565972E-4</v>
      </c>
      <c r="L300" s="102">
        <f t="shared" si="41"/>
        <v>-2.9665898255692991E-4</v>
      </c>
      <c r="M300" s="102">
        <f t="shared" si="41"/>
        <v>-3.2382406601882963E-4</v>
      </c>
      <c r="N300" s="102">
        <f t="shared" si="41"/>
        <v>-1.6611310089466036E-3</v>
      </c>
      <c r="O300" s="102">
        <f t="shared" si="41"/>
        <v>-1.4665840699088495E-3</v>
      </c>
      <c r="P300" s="102">
        <f t="shared" si="41"/>
        <v>-1.3154033079665339E-3</v>
      </c>
      <c r="Q300" s="102">
        <f t="shared" si="41"/>
        <v>-1.5750703648422792E-3</v>
      </c>
      <c r="R300" s="102">
        <f t="shared" si="41"/>
        <v>-1.5391139685065891E-3</v>
      </c>
      <c r="S300" s="102">
        <f t="shared" si="41"/>
        <v>-1.2775853788674629E-3</v>
      </c>
      <c r="T300" s="102">
        <f t="shared" si="41"/>
        <v>-1.2290331046088676E-3</v>
      </c>
      <c r="U300" s="102">
        <f t="shared" si="39"/>
        <v>-1.2188602351211886E-3</v>
      </c>
    </row>
    <row r="301" spans="1:21" s="93" customFormat="1" x14ac:dyDescent="0.25">
      <c r="A301" s="101" t="s">
        <v>937</v>
      </c>
      <c r="B301" s="101" t="s">
        <v>1024</v>
      </c>
      <c r="C301" s="101" t="s">
        <v>1025</v>
      </c>
      <c r="D301" s="101" t="s">
        <v>939</v>
      </c>
      <c r="E301" s="101" t="s">
        <v>940</v>
      </c>
      <c r="F301" s="102">
        <f t="shared" si="40"/>
        <v>0</v>
      </c>
      <c r="G301" s="102">
        <f t="shared" si="41"/>
        <v>0</v>
      </c>
      <c r="H301" s="102">
        <f t="shared" si="41"/>
        <v>0</v>
      </c>
      <c r="I301" s="102">
        <f t="shared" si="41"/>
        <v>0</v>
      </c>
      <c r="J301" s="102">
        <f t="shared" si="41"/>
        <v>0</v>
      </c>
      <c r="K301" s="102">
        <f t="shared" si="41"/>
        <v>0</v>
      </c>
      <c r="L301" s="102">
        <f t="shared" si="41"/>
        <v>0</v>
      </c>
      <c r="M301" s="102">
        <f t="shared" si="41"/>
        <v>0</v>
      </c>
      <c r="N301" s="102">
        <f t="shared" si="41"/>
        <v>0</v>
      </c>
      <c r="O301" s="102">
        <f t="shared" si="41"/>
        <v>0</v>
      </c>
      <c r="P301" s="102">
        <f t="shared" si="41"/>
        <v>0</v>
      </c>
      <c r="Q301" s="102">
        <f t="shared" si="41"/>
        <v>0</v>
      </c>
      <c r="R301" s="102">
        <f t="shared" si="41"/>
        <v>0</v>
      </c>
      <c r="S301" s="102">
        <f t="shared" si="41"/>
        <v>0</v>
      </c>
      <c r="T301" s="102">
        <f t="shared" si="41"/>
        <v>0</v>
      </c>
      <c r="U301" s="102">
        <f t="shared" si="39"/>
        <v>0</v>
      </c>
    </row>
    <row r="302" spans="1:21" s="4" customFormat="1" x14ac:dyDescent="0.25">
      <c r="A302" s="7" t="s">
        <v>937</v>
      </c>
      <c r="B302" s="7" t="s">
        <v>948</v>
      </c>
      <c r="C302" s="7" t="s">
        <v>949</v>
      </c>
      <c r="D302" s="7" t="s">
        <v>939</v>
      </c>
      <c r="E302" s="7" t="s">
        <v>940</v>
      </c>
      <c r="F302" s="102">
        <f t="shared" si="40"/>
        <v>0</v>
      </c>
      <c r="G302" s="102">
        <f t="shared" si="41"/>
        <v>0</v>
      </c>
      <c r="H302" s="102">
        <f t="shared" si="41"/>
        <v>0</v>
      </c>
      <c r="I302" s="102">
        <f t="shared" si="41"/>
        <v>0</v>
      </c>
      <c r="J302" s="102">
        <f t="shared" si="41"/>
        <v>0</v>
      </c>
      <c r="K302" s="102">
        <f t="shared" si="41"/>
        <v>0</v>
      </c>
      <c r="L302" s="102">
        <f t="shared" si="41"/>
        <v>0</v>
      </c>
      <c r="M302" s="102">
        <f t="shared" si="41"/>
        <v>0</v>
      </c>
      <c r="N302" s="102">
        <f t="shared" si="41"/>
        <v>0</v>
      </c>
      <c r="O302" s="102">
        <f t="shared" si="41"/>
        <v>0</v>
      </c>
      <c r="P302" s="102">
        <f t="shared" si="41"/>
        <v>0</v>
      </c>
      <c r="Q302" s="102">
        <f t="shared" si="41"/>
        <v>0</v>
      </c>
      <c r="R302" s="102">
        <f t="shared" si="41"/>
        <v>0</v>
      </c>
      <c r="S302" s="102">
        <f t="shared" si="41"/>
        <v>0</v>
      </c>
      <c r="T302" s="102">
        <f t="shared" si="41"/>
        <v>0</v>
      </c>
      <c r="U302" s="102">
        <f t="shared" si="39"/>
        <v>0</v>
      </c>
    </row>
    <row r="303" spans="1:21" s="93" customFormat="1" x14ac:dyDescent="0.25">
      <c r="A303" s="101" t="s">
        <v>937</v>
      </c>
      <c r="B303" s="101" t="s">
        <v>1026</v>
      </c>
      <c r="C303" s="101" t="s">
        <v>1027</v>
      </c>
      <c r="D303" s="101" t="s">
        <v>939</v>
      </c>
      <c r="E303" s="101" t="s">
        <v>940</v>
      </c>
      <c r="F303" s="102">
        <f t="shared" si="40"/>
        <v>0</v>
      </c>
      <c r="G303" s="102">
        <f t="shared" si="41"/>
        <v>0</v>
      </c>
      <c r="H303" s="102">
        <f t="shared" si="41"/>
        <v>0</v>
      </c>
      <c r="I303" s="102">
        <f t="shared" si="41"/>
        <v>0</v>
      </c>
      <c r="J303" s="102">
        <f t="shared" si="41"/>
        <v>0</v>
      </c>
      <c r="K303" s="102">
        <f t="shared" si="41"/>
        <v>0</v>
      </c>
      <c r="L303" s="102">
        <f t="shared" si="41"/>
        <v>0</v>
      </c>
      <c r="M303" s="102">
        <f t="shared" si="41"/>
        <v>0</v>
      </c>
      <c r="N303" s="102">
        <f t="shared" si="41"/>
        <v>0</v>
      </c>
      <c r="O303" s="102">
        <f t="shared" si="41"/>
        <v>0</v>
      </c>
      <c r="P303" s="102">
        <f t="shared" si="41"/>
        <v>0</v>
      </c>
      <c r="Q303" s="102">
        <f t="shared" si="41"/>
        <v>0</v>
      </c>
      <c r="R303" s="102">
        <f t="shared" si="41"/>
        <v>0</v>
      </c>
      <c r="S303" s="102">
        <f t="shared" si="41"/>
        <v>0</v>
      </c>
      <c r="T303" s="102">
        <f t="shared" si="41"/>
        <v>0</v>
      </c>
      <c r="U303" s="102">
        <f t="shared" si="39"/>
        <v>0</v>
      </c>
    </row>
    <row r="304" spans="1:21" s="93" customFormat="1" x14ac:dyDescent="0.25">
      <c r="A304" s="101" t="s">
        <v>937</v>
      </c>
      <c r="B304" s="101" t="s">
        <v>1028</v>
      </c>
      <c r="C304" s="101" t="s">
        <v>1029</v>
      </c>
      <c r="D304" s="101" t="s">
        <v>939</v>
      </c>
      <c r="E304" s="101" t="s">
        <v>940</v>
      </c>
      <c r="F304" s="102" t="str">
        <f t="shared" si="40"/>
        <v>CHECK</v>
      </c>
      <c r="G304" s="102" t="str">
        <f t="shared" ref="G304:T304" si="42">IFERROR(((G35/G170)-1),"CHECK")</f>
        <v>CHECK</v>
      </c>
      <c r="H304" s="102" t="str">
        <f t="shared" si="42"/>
        <v>CHECK</v>
      </c>
      <c r="I304" s="102" t="str">
        <f t="shared" si="42"/>
        <v>CHECK</v>
      </c>
      <c r="J304" s="102" t="str">
        <f t="shared" si="42"/>
        <v>CHECK</v>
      </c>
      <c r="K304" s="102" t="str">
        <f t="shared" si="42"/>
        <v>CHECK</v>
      </c>
      <c r="L304" s="102" t="str">
        <f t="shared" si="42"/>
        <v>CHECK</v>
      </c>
      <c r="M304" s="102" t="str">
        <f t="shared" si="42"/>
        <v>CHECK</v>
      </c>
      <c r="N304" s="102" t="str">
        <f t="shared" si="42"/>
        <v>CHECK</v>
      </c>
      <c r="O304" s="102" t="str">
        <f t="shared" si="42"/>
        <v>CHECK</v>
      </c>
      <c r="P304" s="102" t="str">
        <f t="shared" si="42"/>
        <v>CHECK</v>
      </c>
      <c r="Q304" s="102" t="str">
        <f t="shared" si="42"/>
        <v>CHECK</v>
      </c>
      <c r="R304" s="102" t="str">
        <f t="shared" si="42"/>
        <v>CHECK</v>
      </c>
      <c r="S304" s="102" t="str">
        <f t="shared" si="42"/>
        <v>CHECK</v>
      </c>
      <c r="T304" s="102" t="str">
        <f t="shared" si="42"/>
        <v>CHECK</v>
      </c>
      <c r="U304" s="102" t="str">
        <f t="shared" si="39"/>
        <v>CHECK</v>
      </c>
    </row>
    <row r="306" spans="1:21" s="4" customFormat="1" x14ac:dyDescent="0.25">
      <c r="A306" s="59" t="s">
        <v>937</v>
      </c>
      <c r="B306" s="59" t="s">
        <v>859</v>
      </c>
      <c r="C306" s="59" t="s">
        <v>1030</v>
      </c>
      <c r="D306" s="59" t="s">
        <v>588</v>
      </c>
      <c r="E306" s="59" t="s">
        <v>940</v>
      </c>
      <c r="F306" s="102">
        <f>IFERROR(((F37/F172)-1),"CHECK")</f>
        <v>4.6515520887366879E-3</v>
      </c>
      <c r="G306" s="102">
        <f t="shared" ref="G306:T306" si="43">IFERROR(((G37/G172)-1),"CHECK")</f>
        <v>6.7813500628093326E-3</v>
      </c>
      <c r="H306" s="102">
        <f t="shared" si="43"/>
        <v>1.2182133085655078E-2</v>
      </c>
      <c r="I306" s="102">
        <f t="shared" si="43"/>
        <v>1.2693123070810275E-2</v>
      </c>
      <c r="J306" s="102">
        <f t="shared" si="43"/>
        <v>1.6929345199539148E-2</v>
      </c>
      <c r="K306" s="102">
        <f t="shared" si="43"/>
        <v>2.4648171784630746E-2</v>
      </c>
      <c r="L306" s="102">
        <f t="shared" si="43"/>
        <v>3.3043295528460526E-2</v>
      </c>
      <c r="M306" s="102">
        <f t="shared" si="43"/>
        <v>3.5577688330918011E-2</v>
      </c>
      <c r="N306" s="102">
        <f t="shared" si="43"/>
        <v>4.5519667061972635E-2</v>
      </c>
      <c r="O306" s="102">
        <f t="shared" si="43"/>
        <v>3.8389501009133964E-2</v>
      </c>
      <c r="P306" s="102">
        <f t="shared" si="43"/>
        <v>3.6523569533685407E-2</v>
      </c>
      <c r="Q306" s="102">
        <f t="shared" si="43"/>
        <v>4.412284468439065E-2</v>
      </c>
      <c r="R306" s="102">
        <f t="shared" si="43"/>
        <v>4.9457962199324745E-2</v>
      </c>
      <c r="S306" s="102">
        <f t="shared" si="43"/>
        <v>4.977103091342916E-2</v>
      </c>
      <c r="T306" s="102">
        <f t="shared" si="43"/>
        <v>5.2533497600743662E-2</v>
      </c>
      <c r="U306" s="102">
        <f t="shared" ref="U306:U337" si="44">IFERROR(((U37/U172)-1),"CHECK")</f>
        <v>5.3820400903457299E-2</v>
      </c>
    </row>
    <row r="307" spans="1:21" s="4" customFormat="1" x14ac:dyDescent="0.25">
      <c r="A307" s="59" t="s">
        <v>937</v>
      </c>
      <c r="B307" s="59" t="s">
        <v>941</v>
      </c>
      <c r="C307" s="59" t="s">
        <v>942</v>
      </c>
      <c r="D307" s="59" t="s">
        <v>588</v>
      </c>
      <c r="E307" s="59" t="s">
        <v>940</v>
      </c>
      <c r="F307" s="102">
        <f t="shared" ref="F307:T322" si="45">IFERROR(((F38/F173)-1),"CHECK")</f>
        <v>0</v>
      </c>
      <c r="G307" s="102">
        <f t="shared" si="45"/>
        <v>0</v>
      </c>
      <c r="H307" s="102">
        <f t="shared" si="45"/>
        <v>0</v>
      </c>
      <c r="I307" s="102">
        <f t="shared" si="45"/>
        <v>0</v>
      </c>
      <c r="J307" s="102">
        <f t="shared" si="45"/>
        <v>0</v>
      </c>
      <c r="K307" s="102">
        <f t="shared" si="45"/>
        <v>0</v>
      </c>
      <c r="L307" s="102">
        <f t="shared" si="45"/>
        <v>0</v>
      </c>
      <c r="M307" s="102">
        <f t="shared" si="45"/>
        <v>0</v>
      </c>
      <c r="N307" s="102">
        <f t="shared" si="45"/>
        <v>0</v>
      </c>
      <c r="O307" s="102">
        <f t="shared" si="45"/>
        <v>0</v>
      </c>
      <c r="P307" s="102">
        <f t="shared" si="45"/>
        <v>0</v>
      </c>
      <c r="Q307" s="102">
        <f t="shared" si="45"/>
        <v>0</v>
      </c>
      <c r="R307" s="102">
        <f t="shared" si="45"/>
        <v>0</v>
      </c>
      <c r="S307" s="102">
        <f t="shared" si="45"/>
        <v>0</v>
      </c>
      <c r="T307" s="102">
        <f t="shared" si="45"/>
        <v>0</v>
      </c>
      <c r="U307" s="102">
        <f t="shared" si="44"/>
        <v>0</v>
      </c>
    </row>
    <row r="308" spans="1:21" s="93" customFormat="1" x14ac:dyDescent="0.25">
      <c r="A308" s="99" t="s">
        <v>937</v>
      </c>
      <c r="B308" s="99" t="s">
        <v>979</v>
      </c>
      <c r="C308" s="99" t="s">
        <v>980</v>
      </c>
      <c r="D308" s="99" t="s">
        <v>588</v>
      </c>
      <c r="E308" s="99" t="s">
        <v>940</v>
      </c>
      <c r="F308" s="102">
        <f t="shared" si="45"/>
        <v>0</v>
      </c>
      <c r="G308" s="102">
        <f t="shared" si="45"/>
        <v>0</v>
      </c>
      <c r="H308" s="102">
        <f t="shared" si="45"/>
        <v>0</v>
      </c>
      <c r="I308" s="102">
        <f t="shared" si="45"/>
        <v>0</v>
      </c>
      <c r="J308" s="102">
        <f t="shared" si="45"/>
        <v>0</v>
      </c>
      <c r="K308" s="102">
        <f t="shared" si="45"/>
        <v>0</v>
      </c>
      <c r="L308" s="102">
        <f t="shared" si="45"/>
        <v>0</v>
      </c>
      <c r="M308" s="102">
        <f t="shared" si="45"/>
        <v>0</v>
      </c>
      <c r="N308" s="102">
        <f t="shared" si="45"/>
        <v>0</v>
      </c>
      <c r="O308" s="102">
        <f t="shared" si="45"/>
        <v>0</v>
      </c>
      <c r="P308" s="102">
        <f t="shared" si="45"/>
        <v>0</v>
      </c>
      <c r="Q308" s="102">
        <f t="shared" si="45"/>
        <v>0</v>
      </c>
      <c r="R308" s="102">
        <f t="shared" si="45"/>
        <v>0</v>
      </c>
      <c r="S308" s="102">
        <f t="shared" si="45"/>
        <v>0</v>
      </c>
      <c r="T308" s="102">
        <f t="shared" si="45"/>
        <v>0</v>
      </c>
      <c r="U308" s="102">
        <f t="shared" si="44"/>
        <v>0</v>
      </c>
    </row>
    <row r="309" spans="1:21" s="93" customFormat="1" x14ac:dyDescent="0.25">
      <c r="A309" s="99" t="s">
        <v>937</v>
      </c>
      <c r="B309" s="99" t="s">
        <v>981</v>
      </c>
      <c r="C309" s="99" t="s">
        <v>982</v>
      </c>
      <c r="D309" s="99" t="s">
        <v>588</v>
      </c>
      <c r="E309" s="99" t="s">
        <v>940</v>
      </c>
      <c r="F309" s="102">
        <f t="shared" si="45"/>
        <v>0</v>
      </c>
      <c r="G309" s="102">
        <f t="shared" si="45"/>
        <v>0</v>
      </c>
      <c r="H309" s="102">
        <f t="shared" si="45"/>
        <v>0</v>
      </c>
      <c r="I309" s="102">
        <f t="shared" si="45"/>
        <v>0</v>
      </c>
      <c r="J309" s="102">
        <f t="shared" si="45"/>
        <v>0</v>
      </c>
      <c r="K309" s="102">
        <f t="shared" si="45"/>
        <v>0</v>
      </c>
      <c r="L309" s="102">
        <f t="shared" si="45"/>
        <v>0</v>
      </c>
      <c r="M309" s="102">
        <f t="shared" si="45"/>
        <v>0</v>
      </c>
      <c r="N309" s="102">
        <f t="shared" si="45"/>
        <v>0</v>
      </c>
      <c r="O309" s="102">
        <f t="shared" si="45"/>
        <v>0</v>
      </c>
      <c r="P309" s="102">
        <f t="shared" si="45"/>
        <v>0</v>
      </c>
      <c r="Q309" s="102">
        <f t="shared" si="45"/>
        <v>0</v>
      </c>
      <c r="R309" s="102">
        <f t="shared" si="45"/>
        <v>0</v>
      </c>
      <c r="S309" s="102">
        <f t="shared" si="45"/>
        <v>0</v>
      </c>
      <c r="T309" s="102">
        <f t="shared" si="45"/>
        <v>0</v>
      </c>
      <c r="U309" s="102">
        <f t="shared" si="44"/>
        <v>0</v>
      </c>
    </row>
    <row r="310" spans="1:21" s="93" customFormat="1" x14ac:dyDescent="0.25">
      <c r="A310" s="99" t="s">
        <v>937</v>
      </c>
      <c r="B310" s="99" t="s">
        <v>983</v>
      </c>
      <c r="C310" s="99" t="s">
        <v>984</v>
      </c>
      <c r="D310" s="99" t="s">
        <v>588</v>
      </c>
      <c r="E310" s="99" t="s">
        <v>940</v>
      </c>
      <c r="F310" s="102">
        <f t="shared" si="45"/>
        <v>0</v>
      </c>
      <c r="G310" s="102">
        <f t="shared" si="45"/>
        <v>0</v>
      </c>
      <c r="H310" s="102">
        <f t="shared" si="45"/>
        <v>0</v>
      </c>
      <c r="I310" s="102">
        <f t="shared" si="45"/>
        <v>0</v>
      </c>
      <c r="J310" s="102">
        <f t="shared" si="45"/>
        <v>0</v>
      </c>
      <c r="K310" s="102">
        <f t="shared" si="45"/>
        <v>0</v>
      </c>
      <c r="L310" s="102">
        <f t="shared" si="45"/>
        <v>0</v>
      </c>
      <c r="M310" s="102">
        <f t="shared" si="45"/>
        <v>0</v>
      </c>
      <c r="N310" s="102">
        <f t="shared" si="45"/>
        <v>0</v>
      </c>
      <c r="O310" s="102">
        <f t="shared" si="45"/>
        <v>0</v>
      </c>
      <c r="P310" s="102">
        <f t="shared" si="45"/>
        <v>0</v>
      </c>
      <c r="Q310" s="102">
        <f t="shared" si="45"/>
        <v>0</v>
      </c>
      <c r="R310" s="102">
        <f t="shared" si="45"/>
        <v>0</v>
      </c>
      <c r="S310" s="102">
        <f t="shared" si="45"/>
        <v>0</v>
      </c>
      <c r="T310" s="102">
        <f t="shared" si="45"/>
        <v>0</v>
      </c>
      <c r="U310" s="102">
        <f t="shared" si="44"/>
        <v>0</v>
      </c>
    </row>
    <row r="311" spans="1:21" s="4" customFormat="1" x14ac:dyDescent="0.25">
      <c r="A311" s="59" t="s">
        <v>937</v>
      </c>
      <c r="B311" s="59" t="s">
        <v>943</v>
      </c>
      <c r="C311" s="59" t="s">
        <v>944</v>
      </c>
      <c r="D311" s="59" t="s">
        <v>588</v>
      </c>
      <c r="E311" s="59" t="s">
        <v>940</v>
      </c>
      <c r="F311" s="102">
        <f t="shared" si="45"/>
        <v>0</v>
      </c>
      <c r="G311" s="102">
        <f t="shared" si="45"/>
        <v>0</v>
      </c>
      <c r="H311" s="102">
        <f t="shared" si="45"/>
        <v>0</v>
      </c>
      <c r="I311" s="102">
        <f t="shared" si="45"/>
        <v>0</v>
      </c>
      <c r="J311" s="102">
        <f t="shared" si="45"/>
        <v>0</v>
      </c>
      <c r="K311" s="102">
        <f t="shared" si="45"/>
        <v>0</v>
      </c>
      <c r="L311" s="102">
        <f t="shared" si="45"/>
        <v>0</v>
      </c>
      <c r="M311" s="102">
        <f t="shared" si="45"/>
        <v>0</v>
      </c>
      <c r="N311" s="102">
        <f t="shared" si="45"/>
        <v>0</v>
      </c>
      <c r="O311" s="102">
        <f t="shared" si="45"/>
        <v>0</v>
      </c>
      <c r="P311" s="102">
        <f t="shared" si="45"/>
        <v>0</v>
      </c>
      <c r="Q311" s="102">
        <f t="shared" si="45"/>
        <v>0</v>
      </c>
      <c r="R311" s="102">
        <f t="shared" si="45"/>
        <v>0</v>
      </c>
      <c r="S311" s="102">
        <f t="shared" si="45"/>
        <v>0</v>
      </c>
      <c r="T311" s="102">
        <f t="shared" si="45"/>
        <v>0</v>
      </c>
      <c r="U311" s="102">
        <f t="shared" si="44"/>
        <v>0</v>
      </c>
    </row>
    <row r="312" spans="1:21" s="93" customFormat="1" x14ac:dyDescent="0.25">
      <c r="A312" s="101" t="s">
        <v>937</v>
      </c>
      <c r="B312" s="101" t="s">
        <v>985</v>
      </c>
      <c r="C312" s="101" t="s">
        <v>986</v>
      </c>
      <c r="D312" s="101" t="s">
        <v>588</v>
      </c>
      <c r="E312" s="101" t="s">
        <v>940</v>
      </c>
      <c r="F312" s="102" t="str">
        <f t="shared" si="45"/>
        <v>CHECK</v>
      </c>
      <c r="G312" s="102" t="str">
        <f t="shared" si="45"/>
        <v>CHECK</v>
      </c>
      <c r="H312" s="102" t="str">
        <f t="shared" si="45"/>
        <v>CHECK</v>
      </c>
      <c r="I312" s="102" t="str">
        <f t="shared" si="45"/>
        <v>CHECK</v>
      </c>
      <c r="J312" s="102" t="str">
        <f t="shared" si="45"/>
        <v>CHECK</v>
      </c>
      <c r="K312" s="102" t="str">
        <f t="shared" si="45"/>
        <v>CHECK</v>
      </c>
      <c r="L312" s="102" t="str">
        <f t="shared" si="45"/>
        <v>CHECK</v>
      </c>
      <c r="M312" s="102" t="str">
        <f t="shared" si="45"/>
        <v>CHECK</v>
      </c>
      <c r="N312" s="102" t="str">
        <f t="shared" si="45"/>
        <v>CHECK</v>
      </c>
      <c r="O312" s="102" t="str">
        <f t="shared" si="45"/>
        <v>CHECK</v>
      </c>
      <c r="P312" s="102" t="str">
        <f t="shared" si="45"/>
        <v>CHECK</v>
      </c>
      <c r="Q312" s="102" t="str">
        <f t="shared" si="45"/>
        <v>CHECK</v>
      </c>
      <c r="R312" s="102" t="str">
        <f t="shared" si="45"/>
        <v>CHECK</v>
      </c>
      <c r="S312" s="102" t="str">
        <f t="shared" si="45"/>
        <v>CHECK</v>
      </c>
      <c r="T312" s="102" t="str">
        <f t="shared" si="45"/>
        <v>CHECK</v>
      </c>
      <c r="U312" s="102" t="str">
        <f t="shared" si="44"/>
        <v>CHECK</v>
      </c>
    </row>
    <row r="313" spans="1:21" s="93" customFormat="1" x14ac:dyDescent="0.25">
      <c r="A313" s="101" t="s">
        <v>937</v>
      </c>
      <c r="B313" s="101" t="s">
        <v>987</v>
      </c>
      <c r="C313" s="101" t="s">
        <v>988</v>
      </c>
      <c r="D313" s="101" t="s">
        <v>588</v>
      </c>
      <c r="E313" s="101" t="s">
        <v>940</v>
      </c>
      <c r="F313" s="102" t="str">
        <f t="shared" si="45"/>
        <v>CHECK</v>
      </c>
      <c r="G313" s="102" t="str">
        <f t="shared" si="45"/>
        <v>CHECK</v>
      </c>
      <c r="H313" s="102" t="str">
        <f t="shared" si="45"/>
        <v>CHECK</v>
      </c>
      <c r="I313" s="102" t="str">
        <f t="shared" si="45"/>
        <v>CHECK</v>
      </c>
      <c r="J313" s="102" t="str">
        <f t="shared" si="45"/>
        <v>CHECK</v>
      </c>
      <c r="K313" s="102" t="str">
        <f t="shared" si="45"/>
        <v>CHECK</v>
      </c>
      <c r="L313" s="102" t="str">
        <f t="shared" si="45"/>
        <v>CHECK</v>
      </c>
      <c r="M313" s="102" t="str">
        <f t="shared" si="45"/>
        <v>CHECK</v>
      </c>
      <c r="N313" s="102" t="str">
        <f t="shared" si="45"/>
        <v>CHECK</v>
      </c>
      <c r="O313" s="102" t="str">
        <f t="shared" si="45"/>
        <v>CHECK</v>
      </c>
      <c r="P313" s="102" t="str">
        <f t="shared" si="45"/>
        <v>CHECK</v>
      </c>
      <c r="Q313" s="102" t="str">
        <f t="shared" si="45"/>
        <v>CHECK</v>
      </c>
      <c r="R313" s="102" t="str">
        <f t="shared" si="45"/>
        <v>CHECK</v>
      </c>
      <c r="S313" s="102" t="str">
        <f t="shared" si="45"/>
        <v>CHECK</v>
      </c>
      <c r="T313" s="102" t="str">
        <f t="shared" si="45"/>
        <v>CHECK</v>
      </c>
      <c r="U313" s="102" t="str">
        <f t="shared" si="44"/>
        <v>CHECK</v>
      </c>
    </row>
    <row r="314" spans="1:21" s="93" customFormat="1" x14ac:dyDescent="0.25">
      <c r="A314" s="101" t="s">
        <v>937</v>
      </c>
      <c r="B314" s="101" t="s">
        <v>989</v>
      </c>
      <c r="C314" s="101" t="s">
        <v>990</v>
      </c>
      <c r="D314" s="101" t="s">
        <v>588</v>
      </c>
      <c r="E314" s="101" t="s">
        <v>940</v>
      </c>
      <c r="F314" s="102" t="str">
        <f t="shared" si="45"/>
        <v>CHECK</v>
      </c>
      <c r="G314" s="102" t="str">
        <f t="shared" si="45"/>
        <v>CHECK</v>
      </c>
      <c r="H314" s="102" t="str">
        <f t="shared" si="45"/>
        <v>CHECK</v>
      </c>
      <c r="I314" s="102" t="str">
        <f t="shared" si="45"/>
        <v>CHECK</v>
      </c>
      <c r="J314" s="102" t="str">
        <f t="shared" si="45"/>
        <v>CHECK</v>
      </c>
      <c r="K314" s="102" t="str">
        <f t="shared" si="45"/>
        <v>CHECK</v>
      </c>
      <c r="L314" s="102" t="str">
        <f t="shared" si="45"/>
        <v>CHECK</v>
      </c>
      <c r="M314" s="102" t="str">
        <f t="shared" si="45"/>
        <v>CHECK</v>
      </c>
      <c r="N314" s="102" t="str">
        <f t="shared" si="45"/>
        <v>CHECK</v>
      </c>
      <c r="O314" s="102" t="str">
        <f t="shared" si="45"/>
        <v>CHECK</v>
      </c>
      <c r="P314" s="102" t="str">
        <f t="shared" si="45"/>
        <v>CHECK</v>
      </c>
      <c r="Q314" s="102" t="str">
        <f t="shared" si="45"/>
        <v>CHECK</v>
      </c>
      <c r="R314" s="102" t="str">
        <f t="shared" si="45"/>
        <v>CHECK</v>
      </c>
      <c r="S314" s="102" t="str">
        <f t="shared" si="45"/>
        <v>CHECK</v>
      </c>
      <c r="T314" s="102" t="str">
        <f t="shared" si="45"/>
        <v>CHECK</v>
      </c>
      <c r="U314" s="102" t="str">
        <f t="shared" si="44"/>
        <v>CHECK</v>
      </c>
    </row>
    <row r="315" spans="1:21" s="93" customFormat="1" x14ac:dyDescent="0.25">
      <c r="A315" s="101" t="s">
        <v>937</v>
      </c>
      <c r="B315" s="101" t="s">
        <v>991</v>
      </c>
      <c r="C315" s="101" t="s">
        <v>992</v>
      </c>
      <c r="D315" s="101" t="s">
        <v>588</v>
      </c>
      <c r="E315" s="101" t="s">
        <v>940</v>
      </c>
      <c r="F315" s="102" t="str">
        <f t="shared" si="45"/>
        <v>CHECK</v>
      </c>
      <c r="G315" s="102" t="str">
        <f t="shared" si="45"/>
        <v>CHECK</v>
      </c>
      <c r="H315" s="102" t="str">
        <f t="shared" si="45"/>
        <v>CHECK</v>
      </c>
      <c r="I315" s="102" t="str">
        <f t="shared" si="45"/>
        <v>CHECK</v>
      </c>
      <c r="J315" s="102" t="str">
        <f t="shared" si="45"/>
        <v>CHECK</v>
      </c>
      <c r="K315" s="102" t="str">
        <f t="shared" si="45"/>
        <v>CHECK</v>
      </c>
      <c r="L315" s="102" t="str">
        <f t="shared" si="45"/>
        <v>CHECK</v>
      </c>
      <c r="M315" s="102" t="str">
        <f t="shared" si="45"/>
        <v>CHECK</v>
      </c>
      <c r="N315" s="102" t="str">
        <f t="shared" si="45"/>
        <v>CHECK</v>
      </c>
      <c r="O315" s="102" t="str">
        <f t="shared" si="45"/>
        <v>CHECK</v>
      </c>
      <c r="P315" s="102" t="str">
        <f t="shared" si="45"/>
        <v>CHECK</v>
      </c>
      <c r="Q315" s="102" t="str">
        <f t="shared" si="45"/>
        <v>CHECK</v>
      </c>
      <c r="R315" s="102" t="str">
        <f t="shared" si="45"/>
        <v>CHECK</v>
      </c>
      <c r="S315" s="102" t="str">
        <f t="shared" si="45"/>
        <v>CHECK</v>
      </c>
      <c r="T315" s="102" t="str">
        <f t="shared" si="45"/>
        <v>CHECK</v>
      </c>
      <c r="U315" s="102" t="str">
        <f t="shared" si="44"/>
        <v>CHECK</v>
      </c>
    </row>
    <row r="316" spans="1:21" s="93" customFormat="1" x14ac:dyDescent="0.25">
      <c r="A316" s="101" t="s">
        <v>937</v>
      </c>
      <c r="B316" s="101" t="s">
        <v>993</v>
      </c>
      <c r="C316" s="101" t="s">
        <v>994</v>
      </c>
      <c r="D316" s="101" t="s">
        <v>588</v>
      </c>
      <c r="E316" s="101" t="s">
        <v>940</v>
      </c>
      <c r="F316" s="102" t="str">
        <f t="shared" si="45"/>
        <v>CHECK</v>
      </c>
      <c r="G316" s="102" t="str">
        <f t="shared" si="45"/>
        <v>CHECK</v>
      </c>
      <c r="H316" s="102" t="str">
        <f t="shared" si="45"/>
        <v>CHECK</v>
      </c>
      <c r="I316" s="102" t="str">
        <f t="shared" si="45"/>
        <v>CHECK</v>
      </c>
      <c r="J316" s="102" t="str">
        <f t="shared" si="45"/>
        <v>CHECK</v>
      </c>
      <c r="K316" s="102" t="str">
        <f t="shared" si="45"/>
        <v>CHECK</v>
      </c>
      <c r="L316" s="102" t="str">
        <f t="shared" si="45"/>
        <v>CHECK</v>
      </c>
      <c r="M316" s="102" t="str">
        <f t="shared" si="45"/>
        <v>CHECK</v>
      </c>
      <c r="N316" s="102" t="str">
        <f t="shared" si="45"/>
        <v>CHECK</v>
      </c>
      <c r="O316" s="102" t="str">
        <f t="shared" si="45"/>
        <v>CHECK</v>
      </c>
      <c r="P316" s="102" t="str">
        <f t="shared" si="45"/>
        <v>CHECK</v>
      </c>
      <c r="Q316" s="102" t="str">
        <f t="shared" si="45"/>
        <v>CHECK</v>
      </c>
      <c r="R316" s="102" t="str">
        <f t="shared" si="45"/>
        <v>CHECK</v>
      </c>
      <c r="S316" s="102" t="str">
        <f t="shared" si="45"/>
        <v>CHECK</v>
      </c>
      <c r="T316" s="102" t="str">
        <f t="shared" si="45"/>
        <v>CHECK</v>
      </c>
      <c r="U316" s="102" t="str">
        <f t="shared" si="44"/>
        <v>CHECK</v>
      </c>
    </row>
    <row r="317" spans="1:21" s="93" customFormat="1" x14ac:dyDescent="0.25">
      <c r="A317" s="101" t="s">
        <v>937</v>
      </c>
      <c r="B317" s="101" t="s">
        <v>995</v>
      </c>
      <c r="C317" s="101" t="s">
        <v>996</v>
      </c>
      <c r="D317" s="101" t="s">
        <v>588</v>
      </c>
      <c r="E317" s="101" t="s">
        <v>940</v>
      </c>
      <c r="F317" s="102" t="str">
        <f t="shared" si="45"/>
        <v>CHECK</v>
      </c>
      <c r="G317" s="102" t="str">
        <f t="shared" si="45"/>
        <v>CHECK</v>
      </c>
      <c r="H317" s="102" t="str">
        <f t="shared" si="45"/>
        <v>CHECK</v>
      </c>
      <c r="I317" s="102" t="str">
        <f t="shared" si="45"/>
        <v>CHECK</v>
      </c>
      <c r="J317" s="102" t="str">
        <f t="shared" si="45"/>
        <v>CHECK</v>
      </c>
      <c r="K317" s="102" t="str">
        <f t="shared" si="45"/>
        <v>CHECK</v>
      </c>
      <c r="L317" s="102" t="str">
        <f t="shared" si="45"/>
        <v>CHECK</v>
      </c>
      <c r="M317" s="102" t="str">
        <f t="shared" si="45"/>
        <v>CHECK</v>
      </c>
      <c r="N317" s="102" t="str">
        <f t="shared" si="45"/>
        <v>CHECK</v>
      </c>
      <c r="O317" s="102" t="str">
        <f t="shared" si="45"/>
        <v>CHECK</v>
      </c>
      <c r="P317" s="102" t="str">
        <f t="shared" si="45"/>
        <v>CHECK</v>
      </c>
      <c r="Q317" s="102" t="str">
        <f t="shared" si="45"/>
        <v>CHECK</v>
      </c>
      <c r="R317" s="102" t="str">
        <f t="shared" si="45"/>
        <v>CHECK</v>
      </c>
      <c r="S317" s="102" t="str">
        <f t="shared" si="45"/>
        <v>CHECK</v>
      </c>
      <c r="T317" s="102" t="str">
        <f t="shared" si="45"/>
        <v>CHECK</v>
      </c>
      <c r="U317" s="102" t="str">
        <f t="shared" si="44"/>
        <v>CHECK</v>
      </c>
    </row>
    <row r="318" spans="1:21" s="93" customFormat="1" x14ac:dyDescent="0.25">
      <c r="A318" s="101" t="s">
        <v>937</v>
      </c>
      <c r="B318" s="101" t="s">
        <v>997</v>
      </c>
      <c r="C318" s="101" t="s">
        <v>998</v>
      </c>
      <c r="D318" s="101" t="s">
        <v>588</v>
      </c>
      <c r="E318" s="101" t="s">
        <v>940</v>
      </c>
      <c r="F318" s="102" t="str">
        <f t="shared" si="45"/>
        <v>CHECK</v>
      </c>
      <c r="G318" s="102" t="str">
        <f t="shared" si="45"/>
        <v>CHECK</v>
      </c>
      <c r="H318" s="102" t="str">
        <f t="shared" si="45"/>
        <v>CHECK</v>
      </c>
      <c r="I318" s="102" t="str">
        <f t="shared" si="45"/>
        <v>CHECK</v>
      </c>
      <c r="J318" s="102" t="str">
        <f t="shared" si="45"/>
        <v>CHECK</v>
      </c>
      <c r="K318" s="102" t="str">
        <f t="shared" si="45"/>
        <v>CHECK</v>
      </c>
      <c r="L318" s="102" t="str">
        <f t="shared" si="45"/>
        <v>CHECK</v>
      </c>
      <c r="M318" s="102" t="str">
        <f t="shared" si="45"/>
        <v>CHECK</v>
      </c>
      <c r="N318" s="102" t="str">
        <f t="shared" si="45"/>
        <v>CHECK</v>
      </c>
      <c r="O318" s="102" t="str">
        <f t="shared" si="45"/>
        <v>CHECK</v>
      </c>
      <c r="P318" s="102" t="str">
        <f t="shared" si="45"/>
        <v>CHECK</v>
      </c>
      <c r="Q318" s="102" t="str">
        <f t="shared" si="45"/>
        <v>CHECK</v>
      </c>
      <c r="R318" s="102" t="str">
        <f t="shared" si="45"/>
        <v>CHECK</v>
      </c>
      <c r="S318" s="102" t="str">
        <f t="shared" si="45"/>
        <v>CHECK</v>
      </c>
      <c r="T318" s="102" t="str">
        <f t="shared" si="45"/>
        <v>CHECK</v>
      </c>
      <c r="U318" s="102" t="str">
        <f t="shared" si="44"/>
        <v>CHECK</v>
      </c>
    </row>
    <row r="319" spans="1:21" s="93" customFormat="1" x14ac:dyDescent="0.25">
      <c r="A319" s="101" t="s">
        <v>937</v>
      </c>
      <c r="B319" s="101" t="s">
        <v>999</v>
      </c>
      <c r="C319" s="101" t="s">
        <v>1000</v>
      </c>
      <c r="D319" s="101" t="s">
        <v>588</v>
      </c>
      <c r="E319" s="101" t="s">
        <v>940</v>
      </c>
      <c r="F319" s="102" t="str">
        <f t="shared" si="45"/>
        <v>CHECK</v>
      </c>
      <c r="G319" s="102" t="str">
        <f t="shared" si="45"/>
        <v>CHECK</v>
      </c>
      <c r="H319" s="102" t="str">
        <f t="shared" si="45"/>
        <v>CHECK</v>
      </c>
      <c r="I319" s="102" t="str">
        <f t="shared" si="45"/>
        <v>CHECK</v>
      </c>
      <c r="J319" s="102" t="str">
        <f t="shared" si="45"/>
        <v>CHECK</v>
      </c>
      <c r="K319" s="102" t="str">
        <f t="shared" si="45"/>
        <v>CHECK</v>
      </c>
      <c r="L319" s="102" t="str">
        <f t="shared" si="45"/>
        <v>CHECK</v>
      </c>
      <c r="M319" s="102" t="str">
        <f t="shared" si="45"/>
        <v>CHECK</v>
      </c>
      <c r="N319" s="102" t="str">
        <f t="shared" si="45"/>
        <v>CHECK</v>
      </c>
      <c r="O319" s="102" t="str">
        <f t="shared" si="45"/>
        <v>CHECK</v>
      </c>
      <c r="P319" s="102" t="str">
        <f t="shared" si="45"/>
        <v>CHECK</v>
      </c>
      <c r="Q319" s="102" t="str">
        <f t="shared" si="45"/>
        <v>CHECK</v>
      </c>
      <c r="R319" s="102" t="str">
        <f t="shared" si="45"/>
        <v>CHECK</v>
      </c>
      <c r="S319" s="102" t="str">
        <f t="shared" si="45"/>
        <v>CHECK</v>
      </c>
      <c r="T319" s="102" t="str">
        <f t="shared" si="45"/>
        <v>CHECK</v>
      </c>
      <c r="U319" s="102" t="str">
        <f t="shared" si="44"/>
        <v>CHECK</v>
      </c>
    </row>
    <row r="320" spans="1:21" s="93" customFormat="1" x14ac:dyDescent="0.25">
      <c r="A320" s="101" t="s">
        <v>937</v>
      </c>
      <c r="B320" s="101" t="s">
        <v>1001</v>
      </c>
      <c r="C320" s="101" t="s">
        <v>1002</v>
      </c>
      <c r="D320" s="101" t="s">
        <v>588</v>
      </c>
      <c r="E320" s="101" t="s">
        <v>940</v>
      </c>
      <c r="F320" s="102" t="str">
        <f t="shared" si="45"/>
        <v>CHECK</v>
      </c>
      <c r="G320" s="102" t="str">
        <f t="shared" si="45"/>
        <v>CHECK</v>
      </c>
      <c r="H320" s="102" t="str">
        <f t="shared" si="45"/>
        <v>CHECK</v>
      </c>
      <c r="I320" s="102" t="str">
        <f t="shared" si="45"/>
        <v>CHECK</v>
      </c>
      <c r="J320" s="102" t="str">
        <f t="shared" si="45"/>
        <v>CHECK</v>
      </c>
      <c r="K320" s="102" t="str">
        <f t="shared" si="45"/>
        <v>CHECK</v>
      </c>
      <c r="L320" s="102" t="str">
        <f t="shared" si="45"/>
        <v>CHECK</v>
      </c>
      <c r="M320" s="102" t="str">
        <f t="shared" si="45"/>
        <v>CHECK</v>
      </c>
      <c r="N320" s="102" t="str">
        <f t="shared" si="45"/>
        <v>CHECK</v>
      </c>
      <c r="O320" s="102" t="str">
        <f t="shared" si="45"/>
        <v>CHECK</v>
      </c>
      <c r="P320" s="102" t="str">
        <f t="shared" si="45"/>
        <v>CHECK</v>
      </c>
      <c r="Q320" s="102" t="str">
        <f t="shared" si="45"/>
        <v>CHECK</v>
      </c>
      <c r="R320" s="102" t="str">
        <f t="shared" si="45"/>
        <v>CHECK</v>
      </c>
      <c r="S320" s="102" t="str">
        <f t="shared" si="45"/>
        <v>CHECK</v>
      </c>
      <c r="T320" s="102" t="str">
        <f t="shared" si="45"/>
        <v>CHECK</v>
      </c>
      <c r="U320" s="102" t="str">
        <f t="shared" si="44"/>
        <v>CHECK</v>
      </c>
    </row>
    <row r="321" spans="1:21" s="93" customFormat="1" x14ac:dyDescent="0.25">
      <c r="A321" s="101" t="s">
        <v>937</v>
      </c>
      <c r="B321" s="101" t="s">
        <v>1003</v>
      </c>
      <c r="C321" s="101" t="s">
        <v>1004</v>
      </c>
      <c r="D321" s="101" t="s">
        <v>588</v>
      </c>
      <c r="E321" s="101" t="s">
        <v>940</v>
      </c>
      <c r="F321" s="102" t="str">
        <f t="shared" si="45"/>
        <v>CHECK</v>
      </c>
      <c r="G321" s="102" t="str">
        <f t="shared" si="45"/>
        <v>CHECK</v>
      </c>
      <c r="H321" s="102" t="str">
        <f t="shared" si="45"/>
        <v>CHECK</v>
      </c>
      <c r="I321" s="102" t="str">
        <f t="shared" si="45"/>
        <v>CHECK</v>
      </c>
      <c r="J321" s="102" t="str">
        <f t="shared" si="45"/>
        <v>CHECK</v>
      </c>
      <c r="K321" s="102" t="str">
        <f t="shared" si="45"/>
        <v>CHECK</v>
      </c>
      <c r="L321" s="102" t="str">
        <f t="shared" si="45"/>
        <v>CHECK</v>
      </c>
      <c r="M321" s="102" t="str">
        <f t="shared" si="45"/>
        <v>CHECK</v>
      </c>
      <c r="N321" s="102" t="str">
        <f t="shared" si="45"/>
        <v>CHECK</v>
      </c>
      <c r="O321" s="102" t="str">
        <f t="shared" si="45"/>
        <v>CHECK</v>
      </c>
      <c r="P321" s="102" t="str">
        <f t="shared" si="45"/>
        <v>CHECK</v>
      </c>
      <c r="Q321" s="102" t="str">
        <f t="shared" si="45"/>
        <v>CHECK</v>
      </c>
      <c r="R321" s="102" t="str">
        <f t="shared" si="45"/>
        <v>CHECK</v>
      </c>
      <c r="S321" s="102" t="str">
        <f t="shared" si="45"/>
        <v>CHECK</v>
      </c>
      <c r="T321" s="102" t="str">
        <f t="shared" si="45"/>
        <v>CHECK</v>
      </c>
      <c r="U321" s="102" t="str">
        <f t="shared" si="44"/>
        <v>CHECK</v>
      </c>
    </row>
    <row r="322" spans="1:21" s="93" customFormat="1" x14ac:dyDescent="0.25">
      <c r="A322" s="101" t="s">
        <v>937</v>
      </c>
      <c r="B322" s="101" t="s">
        <v>1005</v>
      </c>
      <c r="C322" s="101" t="s">
        <v>1006</v>
      </c>
      <c r="D322" s="101" t="s">
        <v>588</v>
      </c>
      <c r="E322" s="101" t="s">
        <v>940</v>
      </c>
      <c r="F322" s="102" t="str">
        <f t="shared" si="45"/>
        <v>CHECK</v>
      </c>
      <c r="G322" s="102" t="str">
        <f t="shared" si="45"/>
        <v>CHECK</v>
      </c>
      <c r="H322" s="102" t="str">
        <f t="shared" si="45"/>
        <v>CHECK</v>
      </c>
      <c r="I322" s="102" t="str">
        <f t="shared" si="45"/>
        <v>CHECK</v>
      </c>
      <c r="J322" s="102" t="str">
        <f t="shared" si="45"/>
        <v>CHECK</v>
      </c>
      <c r="K322" s="102" t="str">
        <f t="shared" si="45"/>
        <v>CHECK</v>
      </c>
      <c r="L322" s="102" t="str">
        <f t="shared" si="45"/>
        <v>CHECK</v>
      </c>
      <c r="M322" s="102" t="str">
        <f t="shared" si="45"/>
        <v>CHECK</v>
      </c>
      <c r="N322" s="102" t="str">
        <f t="shared" si="45"/>
        <v>CHECK</v>
      </c>
      <c r="O322" s="102" t="str">
        <f t="shared" si="45"/>
        <v>CHECK</v>
      </c>
      <c r="P322" s="102" t="str">
        <f t="shared" si="45"/>
        <v>CHECK</v>
      </c>
      <c r="Q322" s="102" t="str">
        <f t="shared" si="45"/>
        <v>CHECK</v>
      </c>
      <c r="R322" s="102" t="str">
        <f t="shared" si="45"/>
        <v>CHECK</v>
      </c>
      <c r="S322" s="102" t="str">
        <f t="shared" si="45"/>
        <v>CHECK</v>
      </c>
      <c r="T322" s="102" t="str">
        <f t="shared" si="45"/>
        <v>CHECK</v>
      </c>
      <c r="U322" s="102" t="str">
        <f t="shared" si="44"/>
        <v>CHECK</v>
      </c>
    </row>
    <row r="323" spans="1:21" s="93" customFormat="1" x14ac:dyDescent="0.25">
      <c r="A323" s="101" t="s">
        <v>937</v>
      </c>
      <c r="B323" s="101" t="s">
        <v>1007</v>
      </c>
      <c r="C323" s="101" t="s">
        <v>1008</v>
      </c>
      <c r="D323" s="101" t="s">
        <v>588</v>
      </c>
      <c r="E323" s="101" t="s">
        <v>940</v>
      </c>
      <c r="F323" s="102" t="str">
        <f t="shared" ref="F323:T337" si="46">IFERROR(((F54/F189)-1),"CHECK")</f>
        <v>CHECK</v>
      </c>
      <c r="G323" s="102" t="str">
        <f t="shared" si="46"/>
        <v>CHECK</v>
      </c>
      <c r="H323" s="102" t="str">
        <f t="shared" si="46"/>
        <v>CHECK</v>
      </c>
      <c r="I323" s="102" t="str">
        <f t="shared" si="46"/>
        <v>CHECK</v>
      </c>
      <c r="J323" s="102" t="str">
        <f t="shared" si="46"/>
        <v>CHECK</v>
      </c>
      <c r="K323" s="102" t="str">
        <f t="shared" si="46"/>
        <v>CHECK</v>
      </c>
      <c r="L323" s="102" t="str">
        <f t="shared" si="46"/>
        <v>CHECK</v>
      </c>
      <c r="M323" s="102" t="str">
        <f t="shared" si="46"/>
        <v>CHECK</v>
      </c>
      <c r="N323" s="102" t="str">
        <f t="shared" si="46"/>
        <v>CHECK</v>
      </c>
      <c r="O323" s="102" t="str">
        <f t="shared" si="46"/>
        <v>CHECK</v>
      </c>
      <c r="P323" s="102" t="str">
        <f t="shared" si="46"/>
        <v>CHECK</v>
      </c>
      <c r="Q323" s="102" t="str">
        <f t="shared" si="46"/>
        <v>CHECK</v>
      </c>
      <c r="R323" s="102" t="str">
        <f t="shared" si="46"/>
        <v>CHECK</v>
      </c>
      <c r="S323" s="102" t="str">
        <f t="shared" si="46"/>
        <v>CHECK</v>
      </c>
      <c r="T323" s="102" t="str">
        <f t="shared" si="46"/>
        <v>CHECK</v>
      </c>
      <c r="U323" s="102" t="str">
        <f t="shared" si="44"/>
        <v>CHECK</v>
      </c>
    </row>
    <row r="324" spans="1:21" s="93" customFormat="1" x14ac:dyDescent="0.25">
      <c r="A324" s="101" t="s">
        <v>937</v>
      </c>
      <c r="B324" s="101" t="s">
        <v>1009</v>
      </c>
      <c r="C324" s="101" t="s">
        <v>1010</v>
      </c>
      <c r="D324" s="101" t="s">
        <v>588</v>
      </c>
      <c r="E324" s="101" t="s">
        <v>940</v>
      </c>
      <c r="F324" s="102" t="str">
        <f t="shared" si="46"/>
        <v>CHECK</v>
      </c>
      <c r="G324" s="102" t="str">
        <f t="shared" si="46"/>
        <v>CHECK</v>
      </c>
      <c r="H324" s="102" t="str">
        <f t="shared" si="46"/>
        <v>CHECK</v>
      </c>
      <c r="I324" s="102" t="str">
        <f t="shared" si="46"/>
        <v>CHECK</v>
      </c>
      <c r="J324" s="102" t="str">
        <f t="shared" si="46"/>
        <v>CHECK</v>
      </c>
      <c r="K324" s="102" t="str">
        <f t="shared" si="46"/>
        <v>CHECK</v>
      </c>
      <c r="L324" s="102" t="str">
        <f t="shared" si="46"/>
        <v>CHECK</v>
      </c>
      <c r="M324" s="102" t="str">
        <f t="shared" si="46"/>
        <v>CHECK</v>
      </c>
      <c r="N324" s="102" t="str">
        <f t="shared" si="46"/>
        <v>CHECK</v>
      </c>
      <c r="O324" s="102" t="str">
        <f t="shared" si="46"/>
        <v>CHECK</v>
      </c>
      <c r="P324" s="102" t="str">
        <f t="shared" si="46"/>
        <v>CHECK</v>
      </c>
      <c r="Q324" s="102" t="str">
        <f t="shared" si="46"/>
        <v>CHECK</v>
      </c>
      <c r="R324" s="102" t="str">
        <f t="shared" si="46"/>
        <v>CHECK</v>
      </c>
      <c r="S324" s="102" t="str">
        <f t="shared" si="46"/>
        <v>CHECK</v>
      </c>
      <c r="T324" s="102" t="str">
        <f t="shared" si="46"/>
        <v>CHECK</v>
      </c>
      <c r="U324" s="102" t="str">
        <f t="shared" si="44"/>
        <v>CHECK</v>
      </c>
    </row>
    <row r="325" spans="1:21" s="4" customFormat="1" x14ac:dyDescent="0.25">
      <c r="A325" s="7" t="s">
        <v>937</v>
      </c>
      <c r="B325" s="7" t="s">
        <v>945</v>
      </c>
      <c r="C325" s="7" t="s">
        <v>767</v>
      </c>
      <c r="D325" s="7" t="s">
        <v>588</v>
      </c>
      <c r="E325" s="7" t="s">
        <v>940</v>
      </c>
      <c r="F325" s="102">
        <f t="shared" si="46"/>
        <v>3.9021433536770456E-2</v>
      </c>
      <c r="G325" s="102">
        <f t="shared" si="46"/>
        <v>5.6490509340264561E-2</v>
      </c>
      <c r="H325" s="102">
        <f t="shared" si="46"/>
        <v>0.10344941962576093</v>
      </c>
      <c r="I325" s="102">
        <f t="shared" si="46"/>
        <v>0.11143536152762135</v>
      </c>
      <c r="J325" s="102">
        <f t="shared" si="46"/>
        <v>0.14842599998804351</v>
      </c>
      <c r="K325" s="102">
        <f t="shared" si="46"/>
        <v>0.20833914545460286</v>
      </c>
      <c r="L325" s="102">
        <f t="shared" si="46"/>
        <v>0.2790868488664755</v>
      </c>
      <c r="M325" s="102">
        <f t="shared" si="46"/>
        <v>0.30509718818579468</v>
      </c>
      <c r="N325" s="102">
        <f t="shared" si="46"/>
        <v>0.38733185120229807</v>
      </c>
      <c r="O325" s="102">
        <f t="shared" si="46"/>
        <v>0.33018273372911389</v>
      </c>
      <c r="P325" s="102">
        <f t="shared" si="46"/>
        <v>0.30460545066340838</v>
      </c>
      <c r="Q325" s="102">
        <f t="shared" si="46"/>
        <v>0.34496954234018129</v>
      </c>
      <c r="R325" s="102">
        <f t="shared" si="46"/>
        <v>0.40492447102204121</v>
      </c>
      <c r="S325" s="102">
        <f t="shared" si="46"/>
        <v>0.40083601612439179</v>
      </c>
      <c r="T325" s="102">
        <f t="shared" si="46"/>
        <v>0.40867840934152633</v>
      </c>
      <c r="U325" s="102">
        <f t="shared" si="44"/>
        <v>0.40376016731952724</v>
      </c>
    </row>
    <row r="326" spans="1:21" s="93" customFormat="1" x14ac:dyDescent="0.25">
      <c r="A326" s="101" t="s">
        <v>937</v>
      </c>
      <c r="B326" s="101" t="s">
        <v>1011</v>
      </c>
      <c r="C326" s="101" t="s">
        <v>1012</v>
      </c>
      <c r="D326" s="101" t="s">
        <v>588</v>
      </c>
      <c r="E326" s="101" t="s">
        <v>940</v>
      </c>
      <c r="F326" s="102">
        <f t="shared" si="46"/>
        <v>0</v>
      </c>
      <c r="G326" s="102">
        <f t="shared" si="46"/>
        <v>0</v>
      </c>
      <c r="H326" s="102">
        <f t="shared" si="46"/>
        <v>0</v>
      </c>
      <c r="I326" s="102">
        <f t="shared" si="46"/>
        <v>0</v>
      </c>
      <c r="J326" s="102">
        <f t="shared" si="46"/>
        <v>0</v>
      </c>
      <c r="K326" s="102">
        <f t="shared" si="46"/>
        <v>0</v>
      </c>
      <c r="L326" s="102">
        <f t="shared" si="46"/>
        <v>0</v>
      </c>
      <c r="M326" s="102">
        <f t="shared" si="46"/>
        <v>0</v>
      </c>
      <c r="N326" s="102">
        <f t="shared" si="46"/>
        <v>0</v>
      </c>
      <c r="O326" s="102">
        <f t="shared" si="46"/>
        <v>0</v>
      </c>
      <c r="P326" s="102">
        <f t="shared" si="46"/>
        <v>0</v>
      </c>
      <c r="Q326" s="102">
        <f t="shared" si="46"/>
        <v>0</v>
      </c>
      <c r="R326" s="102">
        <f t="shared" si="46"/>
        <v>0</v>
      </c>
      <c r="S326" s="102">
        <f t="shared" si="46"/>
        <v>0</v>
      </c>
      <c r="T326" s="102">
        <f t="shared" si="46"/>
        <v>0</v>
      </c>
      <c r="U326" s="102">
        <f t="shared" si="44"/>
        <v>0</v>
      </c>
    </row>
    <row r="327" spans="1:21" s="93" customFormat="1" x14ac:dyDescent="0.25">
      <c r="A327" s="101" t="s">
        <v>937</v>
      </c>
      <c r="B327" s="101" t="s">
        <v>1013</v>
      </c>
      <c r="C327" s="101" t="s">
        <v>1014</v>
      </c>
      <c r="D327" s="101" t="s">
        <v>588</v>
      </c>
      <c r="E327" s="101" t="s">
        <v>940</v>
      </c>
      <c r="F327" s="102">
        <f t="shared" si="46"/>
        <v>4.3931479332601331E-2</v>
      </c>
      <c r="G327" s="102">
        <f t="shared" si="46"/>
        <v>6.3295324903693162E-2</v>
      </c>
      <c r="H327" s="102">
        <f t="shared" si="46"/>
        <v>0.11570104720367835</v>
      </c>
      <c r="I327" s="102">
        <f t="shared" si="46"/>
        <v>0.12450566820365361</v>
      </c>
      <c r="J327" s="102">
        <f t="shared" si="46"/>
        <v>0.16676399448239798</v>
      </c>
      <c r="K327" s="102">
        <f t="shared" si="46"/>
        <v>0.23502314326700224</v>
      </c>
      <c r="L327" s="102">
        <f t="shared" si="46"/>
        <v>0.31166254392793213</v>
      </c>
      <c r="M327" s="102">
        <f t="shared" si="46"/>
        <v>0.34244340764281711</v>
      </c>
      <c r="N327" s="102">
        <f t="shared" si="46"/>
        <v>0.44298191595385727</v>
      </c>
      <c r="O327" s="102">
        <f t="shared" si="46"/>
        <v>0.37561463189337374</v>
      </c>
      <c r="P327" s="102">
        <f t="shared" si="46"/>
        <v>0.34688384985447107</v>
      </c>
      <c r="Q327" s="102">
        <f t="shared" si="46"/>
        <v>0.39038922894387862</v>
      </c>
      <c r="R327" s="102">
        <f t="shared" si="46"/>
        <v>0.45714126236995778</v>
      </c>
      <c r="S327" s="102">
        <f t="shared" si="46"/>
        <v>0.45425050338774398</v>
      </c>
      <c r="T327" s="102">
        <f t="shared" si="46"/>
        <v>0.4642174208285208</v>
      </c>
      <c r="U327" s="102">
        <f t="shared" si="44"/>
        <v>0.45875543429768939</v>
      </c>
    </row>
    <row r="328" spans="1:21" s="93" customFormat="1" x14ac:dyDescent="0.25">
      <c r="A328" s="101" t="s">
        <v>937</v>
      </c>
      <c r="B328" s="101" t="s">
        <v>1015</v>
      </c>
      <c r="C328" s="101" t="s">
        <v>1016</v>
      </c>
      <c r="D328" s="101" t="s">
        <v>588</v>
      </c>
      <c r="E328" s="101" t="s">
        <v>940</v>
      </c>
      <c r="F328" s="102">
        <f t="shared" si="46"/>
        <v>0</v>
      </c>
      <c r="G328" s="102">
        <f t="shared" si="46"/>
        <v>0</v>
      </c>
      <c r="H328" s="102">
        <f t="shared" si="46"/>
        <v>0</v>
      </c>
      <c r="I328" s="102">
        <f t="shared" si="46"/>
        <v>0</v>
      </c>
      <c r="J328" s="102">
        <f t="shared" si="46"/>
        <v>0</v>
      </c>
      <c r="K328" s="102">
        <f t="shared" si="46"/>
        <v>0</v>
      </c>
      <c r="L328" s="102">
        <f t="shared" si="46"/>
        <v>0</v>
      </c>
      <c r="M328" s="102">
        <f t="shared" si="46"/>
        <v>0</v>
      </c>
      <c r="N328" s="102">
        <f t="shared" si="46"/>
        <v>0</v>
      </c>
      <c r="O328" s="102">
        <f t="shared" si="46"/>
        <v>0</v>
      </c>
      <c r="P328" s="102">
        <f t="shared" si="46"/>
        <v>0</v>
      </c>
      <c r="Q328" s="102">
        <f t="shared" si="46"/>
        <v>0</v>
      </c>
      <c r="R328" s="102">
        <f t="shared" si="46"/>
        <v>0</v>
      </c>
      <c r="S328" s="102">
        <f t="shared" si="46"/>
        <v>0</v>
      </c>
      <c r="T328" s="102">
        <f t="shared" si="46"/>
        <v>0</v>
      </c>
      <c r="U328" s="102">
        <f t="shared" si="44"/>
        <v>0</v>
      </c>
    </row>
    <row r="329" spans="1:21" s="93" customFormat="1" x14ac:dyDescent="0.25">
      <c r="A329" s="101" t="s">
        <v>937</v>
      </c>
      <c r="B329" s="101" t="s">
        <v>1017</v>
      </c>
      <c r="C329" s="101" t="s">
        <v>1018</v>
      </c>
      <c r="D329" s="101" t="s">
        <v>588</v>
      </c>
      <c r="E329" s="101" t="s">
        <v>940</v>
      </c>
      <c r="F329" s="102">
        <f t="shared" si="46"/>
        <v>0</v>
      </c>
      <c r="G329" s="102">
        <f t="shared" si="46"/>
        <v>0</v>
      </c>
      <c r="H329" s="102">
        <f t="shared" si="46"/>
        <v>0</v>
      </c>
      <c r="I329" s="102">
        <f t="shared" si="46"/>
        <v>0</v>
      </c>
      <c r="J329" s="102">
        <f t="shared" si="46"/>
        <v>0</v>
      </c>
      <c r="K329" s="102">
        <f t="shared" si="46"/>
        <v>0</v>
      </c>
      <c r="L329" s="102">
        <f t="shared" si="46"/>
        <v>0</v>
      </c>
      <c r="M329" s="102">
        <f t="shared" si="46"/>
        <v>0</v>
      </c>
      <c r="N329" s="102">
        <f t="shared" si="46"/>
        <v>0</v>
      </c>
      <c r="O329" s="102">
        <f t="shared" si="46"/>
        <v>0</v>
      </c>
      <c r="P329" s="102">
        <f t="shared" si="46"/>
        <v>0</v>
      </c>
      <c r="Q329" s="102">
        <f t="shared" si="46"/>
        <v>0</v>
      </c>
      <c r="R329" s="102">
        <f t="shared" si="46"/>
        <v>0</v>
      </c>
      <c r="S329" s="102">
        <f t="shared" si="46"/>
        <v>0</v>
      </c>
      <c r="T329" s="102">
        <f t="shared" si="46"/>
        <v>0</v>
      </c>
      <c r="U329" s="102">
        <f t="shared" si="44"/>
        <v>0</v>
      </c>
    </row>
    <row r="330" spans="1:21" s="93" customFormat="1" x14ac:dyDescent="0.25">
      <c r="A330" s="101" t="s">
        <v>937</v>
      </c>
      <c r="B330" s="101" t="s">
        <v>1019</v>
      </c>
      <c r="C330" s="101" t="s">
        <v>1020</v>
      </c>
      <c r="D330" s="101" t="s">
        <v>588</v>
      </c>
      <c r="E330" s="101" t="s">
        <v>940</v>
      </c>
      <c r="F330" s="102" t="str">
        <f t="shared" si="46"/>
        <v>CHECK</v>
      </c>
      <c r="G330" s="102" t="str">
        <f t="shared" si="46"/>
        <v>CHECK</v>
      </c>
      <c r="H330" s="102" t="str">
        <f t="shared" si="46"/>
        <v>CHECK</v>
      </c>
      <c r="I330" s="102" t="str">
        <f t="shared" si="46"/>
        <v>CHECK</v>
      </c>
      <c r="J330" s="102" t="str">
        <f t="shared" si="46"/>
        <v>CHECK</v>
      </c>
      <c r="K330" s="102" t="str">
        <f t="shared" si="46"/>
        <v>CHECK</v>
      </c>
      <c r="L330" s="102" t="str">
        <f t="shared" si="46"/>
        <v>CHECK</v>
      </c>
      <c r="M330" s="102" t="str">
        <f t="shared" si="46"/>
        <v>CHECK</v>
      </c>
      <c r="N330" s="102" t="str">
        <f t="shared" si="46"/>
        <v>CHECK</v>
      </c>
      <c r="O330" s="102" t="str">
        <f t="shared" si="46"/>
        <v>CHECK</v>
      </c>
      <c r="P330" s="102" t="str">
        <f t="shared" si="46"/>
        <v>CHECK</v>
      </c>
      <c r="Q330" s="102" t="str">
        <f t="shared" si="46"/>
        <v>CHECK</v>
      </c>
      <c r="R330" s="102" t="str">
        <f t="shared" si="46"/>
        <v>CHECK</v>
      </c>
      <c r="S330" s="102" t="str">
        <f t="shared" si="46"/>
        <v>CHECK</v>
      </c>
      <c r="T330" s="102" t="str">
        <f t="shared" si="46"/>
        <v>CHECK</v>
      </c>
      <c r="U330" s="102" t="str">
        <f t="shared" si="44"/>
        <v>CHECK</v>
      </c>
    </row>
    <row r="331" spans="1:21" s="4" customFormat="1" x14ac:dyDescent="0.25">
      <c r="A331" s="7" t="s">
        <v>937</v>
      </c>
      <c r="B331" s="7" t="s">
        <v>946</v>
      </c>
      <c r="C331" s="7" t="s">
        <v>947</v>
      </c>
      <c r="D331" s="7" t="s">
        <v>588</v>
      </c>
      <c r="E331" s="7" t="s">
        <v>940</v>
      </c>
      <c r="F331" s="102">
        <f t="shared" si="46"/>
        <v>0</v>
      </c>
      <c r="G331" s="102">
        <f t="shared" si="46"/>
        <v>0</v>
      </c>
      <c r="H331" s="102">
        <f t="shared" si="46"/>
        <v>0</v>
      </c>
      <c r="I331" s="102">
        <f t="shared" si="46"/>
        <v>0</v>
      </c>
      <c r="J331" s="102">
        <f t="shared" si="46"/>
        <v>0</v>
      </c>
      <c r="K331" s="102">
        <f t="shared" si="46"/>
        <v>0</v>
      </c>
      <c r="L331" s="102">
        <f t="shared" si="46"/>
        <v>0</v>
      </c>
      <c r="M331" s="102">
        <f t="shared" si="46"/>
        <v>0</v>
      </c>
      <c r="N331" s="102">
        <f t="shared" si="46"/>
        <v>0</v>
      </c>
      <c r="O331" s="102">
        <f t="shared" si="46"/>
        <v>0</v>
      </c>
      <c r="P331" s="102">
        <f t="shared" si="46"/>
        <v>0</v>
      </c>
      <c r="Q331" s="102">
        <f t="shared" si="46"/>
        <v>0</v>
      </c>
      <c r="R331" s="102">
        <f t="shared" si="46"/>
        <v>0</v>
      </c>
      <c r="S331" s="102">
        <f t="shared" si="46"/>
        <v>0</v>
      </c>
      <c r="T331" s="102">
        <f t="shared" si="46"/>
        <v>0</v>
      </c>
      <c r="U331" s="102">
        <f t="shared" si="44"/>
        <v>0</v>
      </c>
    </row>
    <row r="332" spans="1:21" s="93" customFormat="1" x14ac:dyDescent="0.25">
      <c r="A332" s="101" t="s">
        <v>937</v>
      </c>
      <c r="B332" s="101" t="s">
        <v>1021</v>
      </c>
      <c r="C332" s="101" t="s">
        <v>1022</v>
      </c>
      <c r="D332" s="101" t="s">
        <v>588</v>
      </c>
      <c r="E332" s="101" t="s">
        <v>940</v>
      </c>
      <c r="F332" s="102">
        <f t="shared" si="46"/>
        <v>0</v>
      </c>
      <c r="G332" s="102">
        <f t="shared" si="46"/>
        <v>0</v>
      </c>
      <c r="H332" s="102">
        <f t="shared" si="46"/>
        <v>0</v>
      </c>
      <c r="I332" s="102">
        <f t="shared" si="46"/>
        <v>0</v>
      </c>
      <c r="J332" s="102">
        <f t="shared" si="46"/>
        <v>0</v>
      </c>
      <c r="K332" s="102">
        <f t="shared" si="46"/>
        <v>0</v>
      </c>
      <c r="L332" s="102">
        <f t="shared" si="46"/>
        <v>0</v>
      </c>
      <c r="M332" s="102">
        <f t="shared" si="46"/>
        <v>0</v>
      </c>
      <c r="N332" s="102">
        <f t="shared" si="46"/>
        <v>0</v>
      </c>
      <c r="O332" s="102">
        <f t="shared" si="46"/>
        <v>0</v>
      </c>
      <c r="P332" s="102">
        <f t="shared" si="46"/>
        <v>0</v>
      </c>
      <c r="Q332" s="102">
        <f t="shared" si="46"/>
        <v>0</v>
      </c>
      <c r="R332" s="102">
        <f t="shared" si="46"/>
        <v>0</v>
      </c>
      <c r="S332" s="102">
        <f t="shared" si="46"/>
        <v>0</v>
      </c>
      <c r="T332" s="102">
        <f t="shared" si="46"/>
        <v>0</v>
      </c>
      <c r="U332" s="102">
        <f t="shared" si="44"/>
        <v>0</v>
      </c>
    </row>
    <row r="333" spans="1:21" s="93" customFormat="1" x14ac:dyDescent="0.25">
      <c r="A333" s="101" t="s">
        <v>937</v>
      </c>
      <c r="B333" s="101" t="s">
        <v>1023</v>
      </c>
      <c r="C333" s="101" t="s">
        <v>844</v>
      </c>
      <c r="D333" s="101" t="s">
        <v>588</v>
      </c>
      <c r="E333" s="101" t="s">
        <v>940</v>
      </c>
      <c r="F333" s="102">
        <f t="shared" si="46"/>
        <v>0</v>
      </c>
      <c r="G333" s="102">
        <f t="shared" si="46"/>
        <v>0</v>
      </c>
      <c r="H333" s="102">
        <f t="shared" si="46"/>
        <v>0</v>
      </c>
      <c r="I333" s="102">
        <f t="shared" si="46"/>
        <v>0</v>
      </c>
      <c r="J333" s="102">
        <f t="shared" si="46"/>
        <v>0</v>
      </c>
      <c r="K333" s="102">
        <f t="shared" si="46"/>
        <v>0</v>
      </c>
      <c r="L333" s="102">
        <f t="shared" si="46"/>
        <v>0</v>
      </c>
      <c r="M333" s="102">
        <f t="shared" si="46"/>
        <v>0</v>
      </c>
      <c r="N333" s="102">
        <f t="shared" si="46"/>
        <v>0</v>
      </c>
      <c r="O333" s="102">
        <f t="shared" si="46"/>
        <v>0</v>
      </c>
      <c r="P333" s="102">
        <f t="shared" si="46"/>
        <v>0</v>
      </c>
      <c r="Q333" s="102">
        <f t="shared" si="46"/>
        <v>0</v>
      </c>
      <c r="R333" s="102">
        <f t="shared" si="46"/>
        <v>0</v>
      </c>
      <c r="S333" s="102">
        <f t="shared" si="46"/>
        <v>0</v>
      </c>
      <c r="T333" s="102">
        <f t="shared" si="46"/>
        <v>0</v>
      </c>
      <c r="U333" s="102">
        <f t="shared" si="44"/>
        <v>0</v>
      </c>
    </row>
    <row r="334" spans="1:21" s="93" customFormat="1" x14ac:dyDescent="0.25">
      <c r="A334" s="101" t="s">
        <v>937</v>
      </c>
      <c r="B334" s="101" t="s">
        <v>1024</v>
      </c>
      <c r="C334" s="101" t="s">
        <v>1025</v>
      </c>
      <c r="D334" s="101" t="s">
        <v>588</v>
      </c>
      <c r="E334" s="101" t="s">
        <v>940</v>
      </c>
      <c r="F334" s="102">
        <f t="shared" si="46"/>
        <v>0</v>
      </c>
      <c r="G334" s="102">
        <f t="shared" si="46"/>
        <v>0</v>
      </c>
      <c r="H334" s="102">
        <f t="shared" si="46"/>
        <v>0</v>
      </c>
      <c r="I334" s="102">
        <f t="shared" si="46"/>
        <v>0</v>
      </c>
      <c r="J334" s="102">
        <f t="shared" si="46"/>
        <v>0</v>
      </c>
      <c r="K334" s="102">
        <f t="shared" si="46"/>
        <v>0</v>
      </c>
      <c r="L334" s="102">
        <f t="shared" si="46"/>
        <v>0</v>
      </c>
      <c r="M334" s="102">
        <f t="shared" si="46"/>
        <v>0</v>
      </c>
      <c r="N334" s="102">
        <f t="shared" si="46"/>
        <v>0</v>
      </c>
      <c r="O334" s="102">
        <f t="shared" si="46"/>
        <v>0</v>
      </c>
      <c r="P334" s="102">
        <f t="shared" si="46"/>
        <v>0</v>
      </c>
      <c r="Q334" s="102">
        <f t="shared" si="46"/>
        <v>0</v>
      </c>
      <c r="R334" s="102">
        <f t="shared" si="46"/>
        <v>0</v>
      </c>
      <c r="S334" s="102">
        <f t="shared" si="46"/>
        <v>0</v>
      </c>
      <c r="T334" s="102">
        <f t="shared" si="46"/>
        <v>0</v>
      </c>
      <c r="U334" s="102">
        <f t="shared" si="44"/>
        <v>0</v>
      </c>
    </row>
    <row r="335" spans="1:21" s="4" customFormat="1" x14ac:dyDescent="0.25">
      <c r="A335" s="7" t="s">
        <v>937</v>
      </c>
      <c r="B335" s="7" t="s">
        <v>948</v>
      </c>
      <c r="C335" s="7" t="s">
        <v>949</v>
      </c>
      <c r="D335" s="7" t="s">
        <v>588</v>
      </c>
      <c r="E335" s="7" t="s">
        <v>940</v>
      </c>
      <c r="F335" s="102">
        <f t="shared" si="46"/>
        <v>0</v>
      </c>
      <c r="G335" s="102">
        <f t="shared" si="46"/>
        <v>0</v>
      </c>
      <c r="H335" s="102">
        <f t="shared" si="46"/>
        <v>0</v>
      </c>
      <c r="I335" s="102">
        <f t="shared" si="46"/>
        <v>0</v>
      </c>
      <c r="J335" s="102">
        <f t="shared" si="46"/>
        <v>0</v>
      </c>
      <c r="K335" s="102">
        <f t="shared" si="46"/>
        <v>0</v>
      </c>
      <c r="L335" s="102">
        <f t="shared" si="46"/>
        <v>0</v>
      </c>
      <c r="M335" s="102">
        <f t="shared" si="46"/>
        <v>0</v>
      </c>
      <c r="N335" s="102">
        <f t="shared" si="46"/>
        <v>0</v>
      </c>
      <c r="O335" s="102">
        <f t="shared" si="46"/>
        <v>0</v>
      </c>
      <c r="P335" s="102">
        <f t="shared" si="46"/>
        <v>0</v>
      </c>
      <c r="Q335" s="102">
        <f t="shared" si="46"/>
        <v>0</v>
      </c>
      <c r="R335" s="102">
        <f t="shared" si="46"/>
        <v>0</v>
      </c>
      <c r="S335" s="102">
        <f t="shared" si="46"/>
        <v>0</v>
      </c>
      <c r="T335" s="102">
        <f t="shared" si="46"/>
        <v>0</v>
      </c>
      <c r="U335" s="102">
        <f t="shared" si="44"/>
        <v>0</v>
      </c>
    </row>
    <row r="336" spans="1:21" s="93" customFormat="1" x14ac:dyDescent="0.25">
      <c r="A336" s="101" t="s">
        <v>937</v>
      </c>
      <c r="B336" s="101" t="s">
        <v>1026</v>
      </c>
      <c r="C336" s="101" t="s">
        <v>1027</v>
      </c>
      <c r="D336" s="101" t="s">
        <v>588</v>
      </c>
      <c r="E336" s="101" t="s">
        <v>940</v>
      </c>
      <c r="F336" s="102">
        <f t="shared" si="46"/>
        <v>0</v>
      </c>
      <c r="G336" s="102">
        <f t="shared" si="46"/>
        <v>0</v>
      </c>
      <c r="H336" s="102">
        <f t="shared" si="46"/>
        <v>0</v>
      </c>
      <c r="I336" s="102">
        <f t="shared" si="46"/>
        <v>0</v>
      </c>
      <c r="J336" s="102">
        <f t="shared" si="46"/>
        <v>0</v>
      </c>
      <c r="K336" s="102">
        <f t="shared" si="46"/>
        <v>0</v>
      </c>
      <c r="L336" s="102">
        <f t="shared" si="46"/>
        <v>0</v>
      </c>
      <c r="M336" s="102">
        <f t="shared" si="46"/>
        <v>0</v>
      </c>
      <c r="N336" s="102">
        <f t="shared" si="46"/>
        <v>0</v>
      </c>
      <c r="O336" s="102">
        <f t="shared" si="46"/>
        <v>0</v>
      </c>
      <c r="P336" s="102">
        <f t="shared" si="46"/>
        <v>0</v>
      </c>
      <c r="Q336" s="102">
        <f t="shared" si="46"/>
        <v>0</v>
      </c>
      <c r="R336" s="102">
        <f t="shared" si="46"/>
        <v>0</v>
      </c>
      <c r="S336" s="102">
        <f t="shared" si="46"/>
        <v>0</v>
      </c>
      <c r="T336" s="102">
        <f t="shared" si="46"/>
        <v>0</v>
      </c>
      <c r="U336" s="102">
        <f t="shared" si="44"/>
        <v>0</v>
      </c>
    </row>
    <row r="337" spans="1:21" s="93" customFormat="1" x14ac:dyDescent="0.25">
      <c r="A337" s="101" t="s">
        <v>937</v>
      </c>
      <c r="B337" s="101" t="s">
        <v>1028</v>
      </c>
      <c r="C337" s="101" t="s">
        <v>1029</v>
      </c>
      <c r="D337" s="101" t="s">
        <v>588</v>
      </c>
      <c r="E337" s="101" t="s">
        <v>940</v>
      </c>
      <c r="F337" s="102" t="str">
        <f t="shared" si="46"/>
        <v>CHECK</v>
      </c>
      <c r="G337" s="102" t="str">
        <f t="shared" si="46"/>
        <v>CHECK</v>
      </c>
      <c r="H337" s="102" t="str">
        <f t="shared" si="46"/>
        <v>CHECK</v>
      </c>
      <c r="I337" s="102" t="str">
        <f t="shared" si="46"/>
        <v>CHECK</v>
      </c>
      <c r="J337" s="102" t="str">
        <f t="shared" si="46"/>
        <v>CHECK</v>
      </c>
      <c r="K337" s="102" t="str">
        <f t="shared" si="46"/>
        <v>CHECK</v>
      </c>
      <c r="L337" s="102" t="str">
        <f t="shared" si="46"/>
        <v>CHECK</v>
      </c>
      <c r="M337" s="102" t="str">
        <f t="shared" si="46"/>
        <v>CHECK</v>
      </c>
      <c r="N337" s="102" t="str">
        <f t="shared" si="46"/>
        <v>CHECK</v>
      </c>
      <c r="O337" s="102" t="str">
        <f t="shared" si="46"/>
        <v>CHECK</v>
      </c>
      <c r="P337" s="102" t="str">
        <f t="shared" si="46"/>
        <v>CHECK</v>
      </c>
      <c r="Q337" s="102" t="str">
        <f t="shared" si="46"/>
        <v>CHECK</v>
      </c>
      <c r="R337" s="102" t="str">
        <f t="shared" si="46"/>
        <v>CHECK</v>
      </c>
      <c r="S337" s="102" t="str">
        <f t="shared" si="46"/>
        <v>CHECK</v>
      </c>
      <c r="T337" s="102" t="str">
        <f t="shared" si="46"/>
        <v>CHECK</v>
      </c>
      <c r="U337" s="102" t="str">
        <f t="shared" si="44"/>
        <v>CHECK</v>
      </c>
    </row>
    <row r="339" spans="1:21" s="4" customFormat="1" x14ac:dyDescent="0.25">
      <c r="A339" s="59" t="s">
        <v>937</v>
      </c>
      <c r="B339" s="59" t="s">
        <v>859</v>
      </c>
      <c r="C339" s="59" t="s">
        <v>1031</v>
      </c>
      <c r="D339" s="59" t="s">
        <v>590</v>
      </c>
      <c r="E339" s="59" t="s">
        <v>940</v>
      </c>
      <c r="F339" s="102">
        <f>IFERROR(((F70/F205)-1),"CHECK")</f>
        <v>-5.3108431682830526E-2</v>
      </c>
      <c r="G339" s="102">
        <f t="shared" ref="G339:T339" si="47">IFERROR(((G70/G205)-1),"CHECK")</f>
        <v>-2.9011575492246422E-2</v>
      </c>
      <c r="H339" s="102">
        <f t="shared" si="47"/>
        <v>3.9697141644978728E-5</v>
      </c>
      <c r="I339" s="102">
        <f t="shared" si="47"/>
        <v>8.9036809467857303E-4</v>
      </c>
      <c r="J339" s="102">
        <f t="shared" si="47"/>
        <v>2.2306641214304701E-2</v>
      </c>
      <c r="K339" s="102">
        <f t="shared" si="47"/>
        <v>5.07119005125789E-2</v>
      </c>
      <c r="L339" s="102">
        <f t="shared" si="47"/>
        <v>0.10996891922691843</v>
      </c>
      <c r="M339" s="102">
        <f t="shared" si="47"/>
        <v>0.13171636775591811</v>
      </c>
      <c r="N339" s="102">
        <f t="shared" si="47"/>
        <v>0.15979360890030914</v>
      </c>
      <c r="O339" s="102">
        <f t="shared" si="47"/>
        <v>0.11553527763298521</v>
      </c>
      <c r="P339" s="102">
        <f t="shared" si="47"/>
        <v>9.8778268630307808E-2</v>
      </c>
      <c r="Q339" s="102">
        <f t="shared" si="47"/>
        <v>0.12950582683996914</v>
      </c>
      <c r="R339" s="102">
        <f t="shared" si="47"/>
        <v>0.16292175177041091</v>
      </c>
      <c r="S339" s="102">
        <f t="shared" si="47"/>
        <v>0.16743471059349591</v>
      </c>
      <c r="T339" s="102">
        <f t="shared" si="47"/>
        <v>0.1751416985522658</v>
      </c>
      <c r="U339" s="102">
        <f t="shared" ref="U339:U370" si="48">IFERROR(((U70/U205)-1),"CHECK")</f>
        <v>0.1743367835924583</v>
      </c>
    </row>
    <row r="340" spans="1:21" s="4" customFormat="1" x14ac:dyDescent="0.25">
      <c r="A340" s="59" t="s">
        <v>937</v>
      </c>
      <c r="B340" s="59" t="s">
        <v>941</v>
      </c>
      <c r="C340" s="59" t="s">
        <v>942</v>
      </c>
      <c r="D340" s="59" t="s">
        <v>590</v>
      </c>
      <c r="E340" s="59" t="s">
        <v>940</v>
      </c>
      <c r="F340" s="102">
        <f t="shared" ref="F340:T355" si="49">IFERROR(((F71/F206)-1),"CHECK")</f>
        <v>0</v>
      </c>
      <c r="G340" s="102">
        <f t="shared" si="49"/>
        <v>0</v>
      </c>
      <c r="H340" s="102">
        <f t="shared" si="49"/>
        <v>0</v>
      </c>
      <c r="I340" s="102">
        <f t="shared" si="49"/>
        <v>0</v>
      </c>
      <c r="J340" s="102">
        <f t="shared" si="49"/>
        <v>0</v>
      </c>
      <c r="K340" s="102">
        <f t="shared" si="49"/>
        <v>0</v>
      </c>
      <c r="L340" s="102">
        <f t="shared" si="49"/>
        <v>0</v>
      </c>
      <c r="M340" s="102">
        <f t="shared" si="49"/>
        <v>0</v>
      </c>
      <c r="N340" s="102">
        <f t="shared" si="49"/>
        <v>0</v>
      </c>
      <c r="O340" s="102">
        <f t="shared" si="49"/>
        <v>0</v>
      </c>
      <c r="P340" s="102">
        <f t="shared" si="49"/>
        <v>0</v>
      </c>
      <c r="Q340" s="102">
        <f t="shared" si="49"/>
        <v>0</v>
      </c>
      <c r="R340" s="102">
        <f t="shared" si="49"/>
        <v>0</v>
      </c>
      <c r="S340" s="102">
        <f t="shared" si="49"/>
        <v>0</v>
      </c>
      <c r="T340" s="102">
        <f t="shared" si="49"/>
        <v>0</v>
      </c>
      <c r="U340" s="102">
        <f t="shared" si="48"/>
        <v>0</v>
      </c>
    </row>
    <row r="341" spans="1:21" s="93" customFormat="1" x14ac:dyDescent="0.25">
      <c r="A341" s="99" t="s">
        <v>937</v>
      </c>
      <c r="B341" s="99" t="s">
        <v>979</v>
      </c>
      <c r="C341" s="99" t="s">
        <v>980</v>
      </c>
      <c r="D341" s="99" t="s">
        <v>590</v>
      </c>
      <c r="E341" s="99" t="s">
        <v>940</v>
      </c>
      <c r="F341" s="102">
        <f t="shared" si="49"/>
        <v>0</v>
      </c>
      <c r="G341" s="102">
        <f t="shared" si="49"/>
        <v>0</v>
      </c>
      <c r="H341" s="102">
        <f t="shared" si="49"/>
        <v>0</v>
      </c>
      <c r="I341" s="102">
        <f t="shared" si="49"/>
        <v>0</v>
      </c>
      <c r="J341" s="102">
        <f t="shared" si="49"/>
        <v>0</v>
      </c>
      <c r="K341" s="102">
        <f t="shared" si="49"/>
        <v>0</v>
      </c>
      <c r="L341" s="102">
        <f t="shared" si="49"/>
        <v>0</v>
      </c>
      <c r="M341" s="102">
        <f t="shared" si="49"/>
        <v>0</v>
      </c>
      <c r="N341" s="102">
        <f t="shared" si="49"/>
        <v>0</v>
      </c>
      <c r="O341" s="102">
        <f t="shared" si="49"/>
        <v>0</v>
      </c>
      <c r="P341" s="102">
        <f t="shared" si="49"/>
        <v>0</v>
      </c>
      <c r="Q341" s="102">
        <f t="shared" si="49"/>
        <v>0</v>
      </c>
      <c r="R341" s="102">
        <f t="shared" si="49"/>
        <v>0</v>
      </c>
      <c r="S341" s="102">
        <f t="shared" si="49"/>
        <v>0</v>
      </c>
      <c r="T341" s="102">
        <f t="shared" si="49"/>
        <v>0</v>
      </c>
      <c r="U341" s="102">
        <f t="shared" si="48"/>
        <v>0</v>
      </c>
    </row>
    <row r="342" spans="1:21" s="93" customFormat="1" x14ac:dyDescent="0.25">
      <c r="A342" s="99" t="s">
        <v>937</v>
      </c>
      <c r="B342" s="99" t="s">
        <v>981</v>
      </c>
      <c r="C342" s="99" t="s">
        <v>982</v>
      </c>
      <c r="D342" s="99" t="s">
        <v>590</v>
      </c>
      <c r="E342" s="99" t="s">
        <v>940</v>
      </c>
      <c r="F342" s="102">
        <f t="shared" si="49"/>
        <v>0</v>
      </c>
      <c r="G342" s="102">
        <f t="shared" si="49"/>
        <v>0</v>
      </c>
      <c r="H342" s="102">
        <f t="shared" si="49"/>
        <v>0</v>
      </c>
      <c r="I342" s="102">
        <f t="shared" si="49"/>
        <v>0</v>
      </c>
      <c r="J342" s="102">
        <f t="shared" si="49"/>
        <v>0</v>
      </c>
      <c r="K342" s="102">
        <f t="shared" si="49"/>
        <v>0</v>
      </c>
      <c r="L342" s="102">
        <f t="shared" si="49"/>
        <v>0</v>
      </c>
      <c r="M342" s="102">
        <f t="shared" si="49"/>
        <v>0</v>
      </c>
      <c r="N342" s="102">
        <f t="shared" si="49"/>
        <v>0</v>
      </c>
      <c r="O342" s="102">
        <f t="shared" si="49"/>
        <v>0</v>
      </c>
      <c r="P342" s="102">
        <f t="shared" si="49"/>
        <v>0</v>
      </c>
      <c r="Q342" s="102">
        <f t="shared" si="49"/>
        <v>0</v>
      </c>
      <c r="R342" s="102">
        <f t="shared" si="49"/>
        <v>0</v>
      </c>
      <c r="S342" s="102">
        <f t="shared" si="49"/>
        <v>0</v>
      </c>
      <c r="T342" s="102">
        <f t="shared" si="49"/>
        <v>0</v>
      </c>
      <c r="U342" s="102">
        <f t="shared" si="48"/>
        <v>0</v>
      </c>
    </row>
    <row r="343" spans="1:21" s="93" customFormat="1" x14ac:dyDescent="0.25">
      <c r="A343" s="99" t="s">
        <v>937</v>
      </c>
      <c r="B343" s="99" t="s">
        <v>983</v>
      </c>
      <c r="C343" s="99" t="s">
        <v>984</v>
      </c>
      <c r="D343" s="99" t="s">
        <v>590</v>
      </c>
      <c r="E343" s="99" t="s">
        <v>940</v>
      </c>
      <c r="F343" s="102">
        <f t="shared" si="49"/>
        <v>0</v>
      </c>
      <c r="G343" s="102">
        <f t="shared" si="49"/>
        <v>0</v>
      </c>
      <c r="H343" s="102">
        <f t="shared" si="49"/>
        <v>0</v>
      </c>
      <c r="I343" s="102">
        <f t="shared" si="49"/>
        <v>0</v>
      </c>
      <c r="J343" s="102">
        <f t="shared" si="49"/>
        <v>0</v>
      </c>
      <c r="K343" s="102">
        <f t="shared" si="49"/>
        <v>0</v>
      </c>
      <c r="L343" s="102">
        <f t="shared" si="49"/>
        <v>0</v>
      </c>
      <c r="M343" s="102">
        <f t="shared" si="49"/>
        <v>0</v>
      </c>
      <c r="N343" s="102">
        <f t="shared" si="49"/>
        <v>0</v>
      </c>
      <c r="O343" s="102">
        <f t="shared" si="49"/>
        <v>0</v>
      </c>
      <c r="P343" s="102">
        <f t="shared" si="49"/>
        <v>0</v>
      </c>
      <c r="Q343" s="102">
        <f t="shared" si="49"/>
        <v>0</v>
      </c>
      <c r="R343" s="102">
        <f t="shared" si="49"/>
        <v>0</v>
      </c>
      <c r="S343" s="102">
        <f t="shared" si="49"/>
        <v>0</v>
      </c>
      <c r="T343" s="102">
        <f t="shared" si="49"/>
        <v>0</v>
      </c>
      <c r="U343" s="102">
        <f t="shared" si="48"/>
        <v>0</v>
      </c>
    </row>
    <row r="344" spans="1:21" s="4" customFormat="1" x14ac:dyDescent="0.25">
      <c r="A344" s="59" t="s">
        <v>937</v>
      </c>
      <c r="B344" s="59" t="s">
        <v>943</v>
      </c>
      <c r="C344" s="59" t="s">
        <v>944</v>
      </c>
      <c r="D344" s="59" t="s">
        <v>590</v>
      </c>
      <c r="E344" s="59" t="s">
        <v>940</v>
      </c>
      <c r="F344" s="102">
        <f t="shared" si="49"/>
        <v>0</v>
      </c>
      <c r="G344" s="102">
        <f t="shared" si="49"/>
        <v>0</v>
      </c>
      <c r="H344" s="102">
        <f t="shared" si="49"/>
        <v>0</v>
      </c>
      <c r="I344" s="102">
        <f t="shared" si="49"/>
        <v>0</v>
      </c>
      <c r="J344" s="102">
        <f t="shared" si="49"/>
        <v>0</v>
      </c>
      <c r="K344" s="102">
        <f t="shared" si="49"/>
        <v>0</v>
      </c>
      <c r="L344" s="102">
        <f t="shared" si="49"/>
        <v>0</v>
      </c>
      <c r="M344" s="102">
        <f t="shared" si="49"/>
        <v>0</v>
      </c>
      <c r="N344" s="102">
        <f t="shared" si="49"/>
        <v>0</v>
      </c>
      <c r="O344" s="102">
        <f t="shared" si="49"/>
        <v>0</v>
      </c>
      <c r="P344" s="102">
        <f t="shared" si="49"/>
        <v>0</v>
      </c>
      <c r="Q344" s="102">
        <f t="shared" si="49"/>
        <v>0</v>
      </c>
      <c r="R344" s="102">
        <f t="shared" si="49"/>
        <v>0</v>
      </c>
      <c r="S344" s="102">
        <f t="shared" si="49"/>
        <v>0</v>
      </c>
      <c r="T344" s="102">
        <f t="shared" si="49"/>
        <v>0</v>
      </c>
      <c r="U344" s="102">
        <f t="shared" si="48"/>
        <v>0</v>
      </c>
    </row>
    <row r="345" spans="1:21" s="93" customFormat="1" x14ac:dyDescent="0.25">
      <c r="A345" s="101" t="s">
        <v>937</v>
      </c>
      <c r="B345" s="101" t="s">
        <v>985</v>
      </c>
      <c r="C345" s="101" t="s">
        <v>986</v>
      </c>
      <c r="D345" s="101" t="s">
        <v>590</v>
      </c>
      <c r="E345" s="101" t="s">
        <v>940</v>
      </c>
      <c r="F345" s="102" t="str">
        <f t="shared" si="49"/>
        <v>CHECK</v>
      </c>
      <c r="G345" s="102" t="str">
        <f t="shared" si="49"/>
        <v>CHECK</v>
      </c>
      <c r="H345" s="102" t="str">
        <f t="shared" si="49"/>
        <v>CHECK</v>
      </c>
      <c r="I345" s="102" t="str">
        <f t="shared" si="49"/>
        <v>CHECK</v>
      </c>
      <c r="J345" s="102" t="str">
        <f t="shared" si="49"/>
        <v>CHECK</v>
      </c>
      <c r="K345" s="102" t="str">
        <f t="shared" si="49"/>
        <v>CHECK</v>
      </c>
      <c r="L345" s="102" t="str">
        <f t="shared" si="49"/>
        <v>CHECK</v>
      </c>
      <c r="M345" s="102" t="str">
        <f t="shared" si="49"/>
        <v>CHECK</v>
      </c>
      <c r="N345" s="102" t="str">
        <f t="shared" si="49"/>
        <v>CHECK</v>
      </c>
      <c r="O345" s="102" t="str">
        <f t="shared" si="49"/>
        <v>CHECK</v>
      </c>
      <c r="P345" s="102" t="str">
        <f t="shared" si="49"/>
        <v>CHECK</v>
      </c>
      <c r="Q345" s="102" t="str">
        <f t="shared" si="49"/>
        <v>CHECK</v>
      </c>
      <c r="R345" s="102" t="str">
        <f t="shared" si="49"/>
        <v>CHECK</v>
      </c>
      <c r="S345" s="102" t="str">
        <f t="shared" si="49"/>
        <v>CHECK</v>
      </c>
      <c r="T345" s="102" t="str">
        <f t="shared" si="49"/>
        <v>CHECK</v>
      </c>
      <c r="U345" s="102" t="str">
        <f t="shared" si="48"/>
        <v>CHECK</v>
      </c>
    </row>
    <row r="346" spans="1:21" s="93" customFormat="1" x14ac:dyDescent="0.25">
      <c r="A346" s="101" t="s">
        <v>937</v>
      </c>
      <c r="B346" s="101" t="s">
        <v>987</v>
      </c>
      <c r="C346" s="101" t="s">
        <v>988</v>
      </c>
      <c r="D346" s="101" t="s">
        <v>590</v>
      </c>
      <c r="E346" s="101" t="s">
        <v>940</v>
      </c>
      <c r="F346" s="102" t="str">
        <f t="shared" si="49"/>
        <v>CHECK</v>
      </c>
      <c r="G346" s="102" t="str">
        <f t="shared" si="49"/>
        <v>CHECK</v>
      </c>
      <c r="H346" s="102" t="str">
        <f t="shared" si="49"/>
        <v>CHECK</v>
      </c>
      <c r="I346" s="102" t="str">
        <f t="shared" si="49"/>
        <v>CHECK</v>
      </c>
      <c r="J346" s="102" t="str">
        <f t="shared" si="49"/>
        <v>CHECK</v>
      </c>
      <c r="K346" s="102" t="str">
        <f t="shared" si="49"/>
        <v>CHECK</v>
      </c>
      <c r="L346" s="102" t="str">
        <f t="shared" si="49"/>
        <v>CHECK</v>
      </c>
      <c r="M346" s="102" t="str">
        <f t="shared" si="49"/>
        <v>CHECK</v>
      </c>
      <c r="N346" s="102" t="str">
        <f t="shared" si="49"/>
        <v>CHECK</v>
      </c>
      <c r="O346" s="102" t="str">
        <f t="shared" si="49"/>
        <v>CHECK</v>
      </c>
      <c r="P346" s="102" t="str">
        <f t="shared" si="49"/>
        <v>CHECK</v>
      </c>
      <c r="Q346" s="102" t="str">
        <f t="shared" si="49"/>
        <v>CHECK</v>
      </c>
      <c r="R346" s="102" t="str">
        <f t="shared" si="49"/>
        <v>CHECK</v>
      </c>
      <c r="S346" s="102" t="str">
        <f t="shared" si="49"/>
        <v>CHECK</v>
      </c>
      <c r="T346" s="102" t="str">
        <f t="shared" si="49"/>
        <v>CHECK</v>
      </c>
      <c r="U346" s="102" t="str">
        <f t="shared" si="48"/>
        <v>CHECK</v>
      </c>
    </row>
    <row r="347" spans="1:21" s="93" customFormat="1" x14ac:dyDescent="0.25">
      <c r="A347" s="101" t="s">
        <v>937</v>
      </c>
      <c r="B347" s="101" t="s">
        <v>989</v>
      </c>
      <c r="C347" s="101" t="s">
        <v>990</v>
      </c>
      <c r="D347" s="101" t="s">
        <v>590</v>
      </c>
      <c r="E347" s="101" t="s">
        <v>940</v>
      </c>
      <c r="F347" s="102" t="str">
        <f t="shared" si="49"/>
        <v>CHECK</v>
      </c>
      <c r="G347" s="102" t="str">
        <f t="shared" si="49"/>
        <v>CHECK</v>
      </c>
      <c r="H347" s="102" t="str">
        <f t="shared" si="49"/>
        <v>CHECK</v>
      </c>
      <c r="I347" s="102" t="str">
        <f t="shared" si="49"/>
        <v>CHECK</v>
      </c>
      <c r="J347" s="102" t="str">
        <f t="shared" si="49"/>
        <v>CHECK</v>
      </c>
      <c r="K347" s="102" t="str">
        <f t="shared" si="49"/>
        <v>CHECK</v>
      </c>
      <c r="L347" s="102" t="str">
        <f t="shared" si="49"/>
        <v>CHECK</v>
      </c>
      <c r="M347" s="102" t="str">
        <f t="shared" si="49"/>
        <v>CHECK</v>
      </c>
      <c r="N347" s="102" t="str">
        <f t="shared" si="49"/>
        <v>CHECK</v>
      </c>
      <c r="O347" s="102" t="str">
        <f t="shared" si="49"/>
        <v>CHECK</v>
      </c>
      <c r="P347" s="102" t="str">
        <f t="shared" si="49"/>
        <v>CHECK</v>
      </c>
      <c r="Q347" s="102" t="str">
        <f t="shared" si="49"/>
        <v>CHECK</v>
      </c>
      <c r="R347" s="102" t="str">
        <f t="shared" si="49"/>
        <v>CHECK</v>
      </c>
      <c r="S347" s="102" t="str">
        <f t="shared" si="49"/>
        <v>CHECK</v>
      </c>
      <c r="T347" s="102" t="str">
        <f t="shared" si="49"/>
        <v>CHECK</v>
      </c>
      <c r="U347" s="102" t="str">
        <f t="shared" si="48"/>
        <v>CHECK</v>
      </c>
    </row>
    <row r="348" spans="1:21" s="93" customFormat="1" x14ac:dyDescent="0.25">
      <c r="A348" s="101" t="s">
        <v>937</v>
      </c>
      <c r="B348" s="101" t="s">
        <v>991</v>
      </c>
      <c r="C348" s="101" t="s">
        <v>992</v>
      </c>
      <c r="D348" s="101" t="s">
        <v>590</v>
      </c>
      <c r="E348" s="101" t="s">
        <v>940</v>
      </c>
      <c r="F348" s="102" t="str">
        <f t="shared" si="49"/>
        <v>CHECK</v>
      </c>
      <c r="G348" s="102" t="str">
        <f t="shared" si="49"/>
        <v>CHECK</v>
      </c>
      <c r="H348" s="102" t="str">
        <f t="shared" si="49"/>
        <v>CHECK</v>
      </c>
      <c r="I348" s="102" t="str">
        <f t="shared" si="49"/>
        <v>CHECK</v>
      </c>
      <c r="J348" s="102" t="str">
        <f t="shared" si="49"/>
        <v>CHECK</v>
      </c>
      <c r="K348" s="102" t="str">
        <f t="shared" si="49"/>
        <v>CHECK</v>
      </c>
      <c r="L348" s="102" t="str">
        <f t="shared" si="49"/>
        <v>CHECK</v>
      </c>
      <c r="M348" s="102" t="str">
        <f t="shared" si="49"/>
        <v>CHECK</v>
      </c>
      <c r="N348" s="102" t="str">
        <f t="shared" si="49"/>
        <v>CHECK</v>
      </c>
      <c r="O348" s="102" t="str">
        <f t="shared" si="49"/>
        <v>CHECK</v>
      </c>
      <c r="P348" s="102" t="str">
        <f t="shared" si="49"/>
        <v>CHECK</v>
      </c>
      <c r="Q348" s="102" t="str">
        <f t="shared" si="49"/>
        <v>CHECK</v>
      </c>
      <c r="R348" s="102" t="str">
        <f t="shared" si="49"/>
        <v>CHECK</v>
      </c>
      <c r="S348" s="102" t="str">
        <f t="shared" si="49"/>
        <v>CHECK</v>
      </c>
      <c r="T348" s="102" t="str">
        <f t="shared" si="49"/>
        <v>CHECK</v>
      </c>
      <c r="U348" s="102" t="str">
        <f t="shared" si="48"/>
        <v>CHECK</v>
      </c>
    </row>
    <row r="349" spans="1:21" s="93" customFormat="1" x14ac:dyDescent="0.25">
      <c r="A349" s="101" t="s">
        <v>937</v>
      </c>
      <c r="B349" s="101" t="s">
        <v>993</v>
      </c>
      <c r="C349" s="101" t="s">
        <v>994</v>
      </c>
      <c r="D349" s="101" t="s">
        <v>590</v>
      </c>
      <c r="E349" s="101" t="s">
        <v>940</v>
      </c>
      <c r="F349" s="102" t="str">
        <f t="shared" si="49"/>
        <v>CHECK</v>
      </c>
      <c r="G349" s="102" t="str">
        <f t="shared" si="49"/>
        <v>CHECK</v>
      </c>
      <c r="H349" s="102" t="str">
        <f t="shared" si="49"/>
        <v>CHECK</v>
      </c>
      <c r="I349" s="102" t="str">
        <f t="shared" si="49"/>
        <v>CHECK</v>
      </c>
      <c r="J349" s="102" t="str">
        <f t="shared" si="49"/>
        <v>CHECK</v>
      </c>
      <c r="K349" s="102" t="str">
        <f t="shared" si="49"/>
        <v>CHECK</v>
      </c>
      <c r="L349" s="102" t="str">
        <f t="shared" si="49"/>
        <v>CHECK</v>
      </c>
      <c r="M349" s="102" t="str">
        <f t="shared" si="49"/>
        <v>CHECK</v>
      </c>
      <c r="N349" s="102" t="str">
        <f t="shared" si="49"/>
        <v>CHECK</v>
      </c>
      <c r="O349" s="102" t="str">
        <f t="shared" si="49"/>
        <v>CHECK</v>
      </c>
      <c r="P349" s="102" t="str">
        <f t="shared" si="49"/>
        <v>CHECK</v>
      </c>
      <c r="Q349" s="102" t="str">
        <f t="shared" si="49"/>
        <v>CHECK</v>
      </c>
      <c r="R349" s="102" t="str">
        <f t="shared" si="49"/>
        <v>CHECK</v>
      </c>
      <c r="S349" s="102" t="str">
        <f t="shared" si="49"/>
        <v>CHECK</v>
      </c>
      <c r="T349" s="102" t="str">
        <f t="shared" si="49"/>
        <v>CHECK</v>
      </c>
      <c r="U349" s="102" t="str">
        <f t="shared" si="48"/>
        <v>CHECK</v>
      </c>
    </row>
    <row r="350" spans="1:21" s="93" customFormat="1" x14ac:dyDescent="0.25">
      <c r="A350" s="101" t="s">
        <v>937</v>
      </c>
      <c r="B350" s="101" t="s">
        <v>995</v>
      </c>
      <c r="C350" s="101" t="s">
        <v>996</v>
      </c>
      <c r="D350" s="101" t="s">
        <v>590</v>
      </c>
      <c r="E350" s="101" t="s">
        <v>940</v>
      </c>
      <c r="F350" s="102" t="str">
        <f t="shared" si="49"/>
        <v>CHECK</v>
      </c>
      <c r="G350" s="102" t="str">
        <f t="shared" si="49"/>
        <v>CHECK</v>
      </c>
      <c r="H350" s="102" t="str">
        <f t="shared" si="49"/>
        <v>CHECK</v>
      </c>
      <c r="I350" s="102" t="str">
        <f t="shared" si="49"/>
        <v>CHECK</v>
      </c>
      <c r="J350" s="102" t="str">
        <f t="shared" si="49"/>
        <v>CHECK</v>
      </c>
      <c r="K350" s="102" t="str">
        <f t="shared" si="49"/>
        <v>CHECK</v>
      </c>
      <c r="L350" s="102" t="str">
        <f t="shared" si="49"/>
        <v>CHECK</v>
      </c>
      <c r="M350" s="102" t="str">
        <f t="shared" si="49"/>
        <v>CHECK</v>
      </c>
      <c r="N350" s="102" t="str">
        <f t="shared" si="49"/>
        <v>CHECK</v>
      </c>
      <c r="O350" s="102" t="str">
        <f t="shared" si="49"/>
        <v>CHECK</v>
      </c>
      <c r="P350" s="102" t="str">
        <f t="shared" si="49"/>
        <v>CHECK</v>
      </c>
      <c r="Q350" s="102" t="str">
        <f t="shared" si="49"/>
        <v>CHECK</v>
      </c>
      <c r="R350" s="102" t="str">
        <f t="shared" si="49"/>
        <v>CHECK</v>
      </c>
      <c r="S350" s="102" t="str">
        <f t="shared" si="49"/>
        <v>CHECK</v>
      </c>
      <c r="T350" s="102" t="str">
        <f t="shared" si="49"/>
        <v>CHECK</v>
      </c>
      <c r="U350" s="102" t="str">
        <f t="shared" si="48"/>
        <v>CHECK</v>
      </c>
    </row>
    <row r="351" spans="1:21" s="93" customFormat="1" x14ac:dyDescent="0.25">
      <c r="A351" s="101" t="s">
        <v>937</v>
      </c>
      <c r="B351" s="101" t="s">
        <v>997</v>
      </c>
      <c r="C351" s="101" t="s">
        <v>998</v>
      </c>
      <c r="D351" s="101" t="s">
        <v>590</v>
      </c>
      <c r="E351" s="101" t="s">
        <v>940</v>
      </c>
      <c r="F351" s="102" t="str">
        <f t="shared" si="49"/>
        <v>CHECK</v>
      </c>
      <c r="G351" s="102" t="str">
        <f t="shared" si="49"/>
        <v>CHECK</v>
      </c>
      <c r="H351" s="102" t="str">
        <f t="shared" si="49"/>
        <v>CHECK</v>
      </c>
      <c r="I351" s="102" t="str">
        <f t="shared" si="49"/>
        <v>CHECK</v>
      </c>
      <c r="J351" s="102" t="str">
        <f t="shared" si="49"/>
        <v>CHECK</v>
      </c>
      <c r="K351" s="102" t="str">
        <f t="shared" si="49"/>
        <v>CHECK</v>
      </c>
      <c r="L351" s="102" t="str">
        <f t="shared" si="49"/>
        <v>CHECK</v>
      </c>
      <c r="M351" s="102" t="str">
        <f t="shared" si="49"/>
        <v>CHECK</v>
      </c>
      <c r="N351" s="102" t="str">
        <f t="shared" si="49"/>
        <v>CHECK</v>
      </c>
      <c r="O351" s="102" t="str">
        <f t="shared" si="49"/>
        <v>CHECK</v>
      </c>
      <c r="P351" s="102" t="str">
        <f t="shared" si="49"/>
        <v>CHECK</v>
      </c>
      <c r="Q351" s="102" t="str">
        <f t="shared" si="49"/>
        <v>CHECK</v>
      </c>
      <c r="R351" s="102" t="str">
        <f t="shared" si="49"/>
        <v>CHECK</v>
      </c>
      <c r="S351" s="102" t="str">
        <f t="shared" si="49"/>
        <v>CHECK</v>
      </c>
      <c r="T351" s="102" t="str">
        <f t="shared" si="49"/>
        <v>CHECK</v>
      </c>
      <c r="U351" s="102" t="str">
        <f t="shared" si="48"/>
        <v>CHECK</v>
      </c>
    </row>
    <row r="352" spans="1:21" s="93" customFormat="1" x14ac:dyDescent="0.25">
      <c r="A352" s="101" t="s">
        <v>937</v>
      </c>
      <c r="B352" s="101" t="s">
        <v>999</v>
      </c>
      <c r="C352" s="101" t="s">
        <v>1000</v>
      </c>
      <c r="D352" s="101" t="s">
        <v>590</v>
      </c>
      <c r="E352" s="101" t="s">
        <v>940</v>
      </c>
      <c r="F352" s="102" t="str">
        <f t="shared" si="49"/>
        <v>CHECK</v>
      </c>
      <c r="G352" s="102" t="str">
        <f t="shared" si="49"/>
        <v>CHECK</v>
      </c>
      <c r="H352" s="102" t="str">
        <f t="shared" si="49"/>
        <v>CHECK</v>
      </c>
      <c r="I352" s="102" t="str">
        <f t="shared" si="49"/>
        <v>CHECK</v>
      </c>
      <c r="J352" s="102" t="str">
        <f t="shared" si="49"/>
        <v>CHECK</v>
      </c>
      <c r="K352" s="102" t="str">
        <f t="shared" si="49"/>
        <v>CHECK</v>
      </c>
      <c r="L352" s="102" t="str">
        <f t="shared" si="49"/>
        <v>CHECK</v>
      </c>
      <c r="M352" s="102" t="str">
        <f t="shared" si="49"/>
        <v>CHECK</v>
      </c>
      <c r="N352" s="102" t="str">
        <f t="shared" si="49"/>
        <v>CHECK</v>
      </c>
      <c r="O352" s="102" t="str">
        <f t="shared" si="49"/>
        <v>CHECK</v>
      </c>
      <c r="P352" s="102" t="str">
        <f t="shared" si="49"/>
        <v>CHECK</v>
      </c>
      <c r="Q352" s="102" t="str">
        <f t="shared" si="49"/>
        <v>CHECK</v>
      </c>
      <c r="R352" s="102" t="str">
        <f t="shared" si="49"/>
        <v>CHECK</v>
      </c>
      <c r="S352" s="102" t="str">
        <f t="shared" si="49"/>
        <v>CHECK</v>
      </c>
      <c r="T352" s="102" t="str">
        <f t="shared" si="49"/>
        <v>CHECK</v>
      </c>
      <c r="U352" s="102" t="str">
        <f t="shared" si="48"/>
        <v>CHECK</v>
      </c>
    </row>
    <row r="353" spans="1:21" s="93" customFormat="1" x14ac:dyDescent="0.25">
      <c r="A353" s="101" t="s">
        <v>937</v>
      </c>
      <c r="B353" s="101" t="s">
        <v>1001</v>
      </c>
      <c r="C353" s="101" t="s">
        <v>1002</v>
      </c>
      <c r="D353" s="101" t="s">
        <v>590</v>
      </c>
      <c r="E353" s="101" t="s">
        <v>940</v>
      </c>
      <c r="F353" s="102" t="str">
        <f t="shared" si="49"/>
        <v>CHECK</v>
      </c>
      <c r="G353" s="102" t="str">
        <f t="shared" si="49"/>
        <v>CHECK</v>
      </c>
      <c r="H353" s="102" t="str">
        <f t="shared" si="49"/>
        <v>CHECK</v>
      </c>
      <c r="I353" s="102" t="str">
        <f t="shared" si="49"/>
        <v>CHECK</v>
      </c>
      <c r="J353" s="102" t="str">
        <f t="shared" si="49"/>
        <v>CHECK</v>
      </c>
      <c r="K353" s="102" t="str">
        <f t="shared" si="49"/>
        <v>CHECK</v>
      </c>
      <c r="L353" s="102" t="str">
        <f t="shared" si="49"/>
        <v>CHECK</v>
      </c>
      <c r="M353" s="102" t="str">
        <f t="shared" si="49"/>
        <v>CHECK</v>
      </c>
      <c r="N353" s="102" t="str">
        <f t="shared" si="49"/>
        <v>CHECK</v>
      </c>
      <c r="O353" s="102" t="str">
        <f t="shared" si="49"/>
        <v>CHECK</v>
      </c>
      <c r="P353" s="102" t="str">
        <f t="shared" si="49"/>
        <v>CHECK</v>
      </c>
      <c r="Q353" s="102" t="str">
        <f t="shared" si="49"/>
        <v>CHECK</v>
      </c>
      <c r="R353" s="102" t="str">
        <f t="shared" si="49"/>
        <v>CHECK</v>
      </c>
      <c r="S353" s="102" t="str">
        <f t="shared" si="49"/>
        <v>CHECK</v>
      </c>
      <c r="T353" s="102" t="str">
        <f t="shared" si="49"/>
        <v>CHECK</v>
      </c>
      <c r="U353" s="102" t="str">
        <f t="shared" si="48"/>
        <v>CHECK</v>
      </c>
    </row>
    <row r="354" spans="1:21" s="93" customFormat="1" x14ac:dyDescent="0.25">
      <c r="A354" s="101" t="s">
        <v>937</v>
      </c>
      <c r="B354" s="101" t="s">
        <v>1003</v>
      </c>
      <c r="C354" s="101" t="s">
        <v>1004</v>
      </c>
      <c r="D354" s="101" t="s">
        <v>590</v>
      </c>
      <c r="E354" s="101" t="s">
        <v>940</v>
      </c>
      <c r="F354" s="102" t="str">
        <f t="shared" si="49"/>
        <v>CHECK</v>
      </c>
      <c r="G354" s="102" t="str">
        <f t="shared" si="49"/>
        <v>CHECK</v>
      </c>
      <c r="H354" s="102" t="str">
        <f t="shared" si="49"/>
        <v>CHECK</v>
      </c>
      <c r="I354" s="102" t="str">
        <f t="shared" si="49"/>
        <v>CHECK</v>
      </c>
      <c r="J354" s="102" t="str">
        <f t="shared" si="49"/>
        <v>CHECK</v>
      </c>
      <c r="K354" s="102" t="str">
        <f t="shared" si="49"/>
        <v>CHECK</v>
      </c>
      <c r="L354" s="102" t="str">
        <f t="shared" si="49"/>
        <v>CHECK</v>
      </c>
      <c r="M354" s="102" t="str">
        <f t="shared" si="49"/>
        <v>CHECK</v>
      </c>
      <c r="N354" s="102" t="str">
        <f t="shared" si="49"/>
        <v>CHECK</v>
      </c>
      <c r="O354" s="102" t="str">
        <f t="shared" si="49"/>
        <v>CHECK</v>
      </c>
      <c r="P354" s="102" t="str">
        <f t="shared" si="49"/>
        <v>CHECK</v>
      </c>
      <c r="Q354" s="102" t="str">
        <f t="shared" si="49"/>
        <v>CHECK</v>
      </c>
      <c r="R354" s="102" t="str">
        <f t="shared" si="49"/>
        <v>CHECK</v>
      </c>
      <c r="S354" s="102" t="str">
        <f t="shared" si="49"/>
        <v>CHECK</v>
      </c>
      <c r="T354" s="102" t="str">
        <f t="shared" si="49"/>
        <v>CHECK</v>
      </c>
      <c r="U354" s="102" t="str">
        <f t="shared" si="48"/>
        <v>CHECK</v>
      </c>
    </row>
    <row r="355" spans="1:21" s="93" customFormat="1" x14ac:dyDescent="0.25">
      <c r="A355" s="101" t="s">
        <v>937</v>
      </c>
      <c r="B355" s="101" t="s">
        <v>1005</v>
      </c>
      <c r="C355" s="101" t="s">
        <v>1006</v>
      </c>
      <c r="D355" s="101" t="s">
        <v>590</v>
      </c>
      <c r="E355" s="101" t="s">
        <v>940</v>
      </c>
      <c r="F355" s="102" t="str">
        <f t="shared" si="49"/>
        <v>CHECK</v>
      </c>
      <c r="G355" s="102" t="str">
        <f t="shared" si="49"/>
        <v>CHECK</v>
      </c>
      <c r="H355" s="102" t="str">
        <f t="shared" si="49"/>
        <v>CHECK</v>
      </c>
      <c r="I355" s="102" t="str">
        <f t="shared" si="49"/>
        <v>CHECK</v>
      </c>
      <c r="J355" s="102" t="str">
        <f t="shared" si="49"/>
        <v>CHECK</v>
      </c>
      <c r="K355" s="102" t="str">
        <f t="shared" si="49"/>
        <v>CHECK</v>
      </c>
      <c r="L355" s="102" t="str">
        <f t="shared" si="49"/>
        <v>CHECK</v>
      </c>
      <c r="M355" s="102" t="str">
        <f t="shared" si="49"/>
        <v>CHECK</v>
      </c>
      <c r="N355" s="102" t="str">
        <f t="shared" si="49"/>
        <v>CHECK</v>
      </c>
      <c r="O355" s="102" t="str">
        <f t="shared" si="49"/>
        <v>CHECK</v>
      </c>
      <c r="P355" s="102" t="str">
        <f t="shared" si="49"/>
        <v>CHECK</v>
      </c>
      <c r="Q355" s="102" t="str">
        <f t="shared" si="49"/>
        <v>CHECK</v>
      </c>
      <c r="R355" s="102" t="str">
        <f t="shared" si="49"/>
        <v>CHECK</v>
      </c>
      <c r="S355" s="102" t="str">
        <f t="shared" si="49"/>
        <v>CHECK</v>
      </c>
      <c r="T355" s="102" t="str">
        <f t="shared" si="49"/>
        <v>CHECK</v>
      </c>
      <c r="U355" s="102" t="str">
        <f t="shared" si="48"/>
        <v>CHECK</v>
      </c>
    </row>
    <row r="356" spans="1:21" s="93" customFormat="1" x14ac:dyDescent="0.25">
      <c r="A356" s="101" t="s">
        <v>937</v>
      </c>
      <c r="B356" s="101" t="s">
        <v>1007</v>
      </c>
      <c r="C356" s="101" t="s">
        <v>1008</v>
      </c>
      <c r="D356" s="101" t="s">
        <v>590</v>
      </c>
      <c r="E356" s="101" t="s">
        <v>940</v>
      </c>
      <c r="F356" s="102" t="str">
        <f t="shared" ref="F356:T356" si="50">IFERROR(((F87/F222)-1),"CHECK")</f>
        <v>CHECK</v>
      </c>
      <c r="G356" s="102" t="str">
        <f t="shared" si="50"/>
        <v>CHECK</v>
      </c>
      <c r="H356" s="102" t="str">
        <f t="shared" si="50"/>
        <v>CHECK</v>
      </c>
      <c r="I356" s="102" t="str">
        <f t="shared" si="50"/>
        <v>CHECK</v>
      </c>
      <c r="J356" s="102" t="str">
        <f t="shared" si="50"/>
        <v>CHECK</v>
      </c>
      <c r="K356" s="102" t="str">
        <f t="shared" si="50"/>
        <v>CHECK</v>
      </c>
      <c r="L356" s="102" t="str">
        <f t="shared" si="50"/>
        <v>CHECK</v>
      </c>
      <c r="M356" s="102" t="str">
        <f t="shared" si="50"/>
        <v>CHECK</v>
      </c>
      <c r="N356" s="102" t="str">
        <f t="shared" si="50"/>
        <v>CHECK</v>
      </c>
      <c r="O356" s="102" t="str">
        <f t="shared" si="50"/>
        <v>CHECK</v>
      </c>
      <c r="P356" s="102" t="str">
        <f t="shared" si="50"/>
        <v>CHECK</v>
      </c>
      <c r="Q356" s="102" t="str">
        <f t="shared" si="50"/>
        <v>CHECK</v>
      </c>
      <c r="R356" s="102" t="str">
        <f t="shared" si="50"/>
        <v>CHECK</v>
      </c>
      <c r="S356" s="102" t="str">
        <f t="shared" si="50"/>
        <v>CHECK</v>
      </c>
      <c r="T356" s="102" t="str">
        <f t="shared" si="50"/>
        <v>CHECK</v>
      </c>
      <c r="U356" s="102" t="str">
        <f t="shared" si="48"/>
        <v>CHECK</v>
      </c>
    </row>
    <row r="357" spans="1:21" s="93" customFormat="1" x14ac:dyDescent="0.25">
      <c r="A357" s="101" t="s">
        <v>937</v>
      </c>
      <c r="B357" s="101" t="s">
        <v>1009</v>
      </c>
      <c r="C357" s="101" t="s">
        <v>1010</v>
      </c>
      <c r="D357" s="101" t="s">
        <v>590</v>
      </c>
      <c r="E357" s="101" t="s">
        <v>940</v>
      </c>
      <c r="F357" s="102" t="str">
        <f t="shared" ref="F357:T357" si="51">IFERROR(((F88/F223)-1),"CHECK")</f>
        <v>CHECK</v>
      </c>
      <c r="G357" s="102" t="str">
        <f t="shared" si="51"/>
        <v>CHECK</v>
      </c>
      <c r="H357" s="102" t="str">
        <f t="shared" si="51"/>
        <v>CHECK</v>
      </c>
      <c r="I357" s="102" t="str">
        <f t="shared" si="51"/>
        <v>CHECK</v>
      </c>
      <c r="J357" s="102" t="str">
        <f t="shared" si="51"/>
        <v>CHECK</v>
      </c>
      <c r="K357" s="102" t="str">
        <f t="shared" si="51"/>
        <v>CHECK</v>
      </c>
      <c r="L357" s="102" t="str">
        <f t="shared" si="51"/>
        <v>CHECK</v>
      </c>
      <c r="M357" s="102" t="str">
        <f t="shared" si="51"/>
        <v>CHECK</v>
      </c>
      <c r="N357" s="102" t="str">
        <f t="shared" si="51"/>
        <v>CHECK</v>
      </c>
      <c r="O357" s="102" t="str">
        <f t="shared" si="51"/>
        <v>CHECK</v>
      </c>
      <c r="P357" s="102" t="str">
        <f t="shared" si="51"/>
        <v>CHECK</v>
      </c>
      <c r="Q357" s="102" t="str">
        <f t="shared" si="51"/>
        <v>CHECK</v>
      </c>
      <c r="R357" s="102" t="str">
        <f t="shared" si="51"/>
        <v>CHECK</v>
      </c>
      <c r="S357" s="102" t="str">
        <f t="shared" si="51"/>
        <v>CHECK</v>
      </c>
      <c r="T357" s="102" t="str">
        <f t="shared" si="51"/>
        <v>CHECK</v>
      </c>
      <c r="U357" s="102" t="str">
        <f t="shared" si="48"/>
        <v>CHECK</v>
      </c>
    </row>
    <row r="358" spans="1:21" s="4" customFormat="1" x14ac:dyDescent="0.25">
      <c r="A358" s="7" t="s">
        <v>937</v>
      </c>
      <c r="B358" s="7" t="s">
        <v>945</v>
      </c>
      <c r="C358" s="7" t="s">
        <v>767</v>
      </c>
      <c r="D358" s="7" t="s">
        <v>590</v>
      </c>
      <c r="E358" s="7" t="s">
        <v>940</v>
      </c>
      <c r="F358" s="102">
        <f t="shared" ref="F358:T358" si="52">IFERROR(((F89/F224)-1),"CHECK")</f>
        <v>-0.11483182642454048</v>
      </c>
      <c r="G358" s="102">
        <f t="shared" si="52"/>
        <v>-6.4128089062522431E-2</v>
      </c>
      <c r="H358" s="102">
        <f t="shared" si="52"/>
        <v>-3.3220393802338988E-3</v>
      </c>
      <c r="I358" s="102">
        <f t="shared" si="52"/>
        <v>1.0224641996618988E-2</v>
      </c>
      <c r="J358" s="102">
        <f t="shared" si="52"/>
        <v>4.820999478887833E-2</v>
      </c>
      <c r="K358" s="102">
        <f t="shared" si="52"/>
        <v>0.10923743774853167</v>
      </c>
      <c r="L358" s="102">
        <f t="shared" si="52"/>
        <v>0.18238505798271221</v>
      </c>
      <c r="M358" s="102">
        <f t="shared" si="52"/>
        <v>0.21951371154636101</v>
      </c>
      <c r="N358" s="102">
        <f t="shared" si="52"/>
        <v>0.30758025171616277</v>
      </c>
      <c r="O358" s="102">
        <f t="shared" si="52"/>
        <v>0.23149364843374998</v>
      </c>
      <c r="P358" s="102">
        <f t="shared" si="52"/>
        <v>0.19855314047301054</v>
      </c>
      <c r="Q358" s="102">
        <f t="shared" si="52"/>
        <v>0.24628182410126387</v>
      </c>
      <c r="R358" s="102">
        <f t="shared" si="52"/>
        <v>0.30361901705071626</v>
      </c>
      <c r="S358" s="102">
        <f t="shared" si="52"/>
        <v>0.29872183856937906</v>
      </c>
      <c r="T358" s="102">
        <f t="shared" si="52"/>
        <v>0.30743252032509161</v>
      </c>
      <c r="U358" s="102">
        <f t="shared" si="48"/>
        <v>0.30340135854541517</v>
      </c>
    </row>
    <row r="359" spans="1:21" s="93" customFormat="1" x14ac:dyDescent="0.25">
      <c r="A359" s="101" t="s">
        <v>937</v>
      </c>
      <c r="B359" s="101" t="s">
        <v>1011</v>
      </c>
      <c r="C359" s="101" t="s">
        <v>1012</v>
      </c>
      <c r="D359" s="101" t="s">
        <v>590</v>
      </c>
      <c r="E359" s="101" t="s">
        <v>940</v>
      </c>
      <c r="F359" s="102">
        <f t="shared" ref="F359:T359" si="53">IFERROR(((F90/F225)-1),"CHECK")</f>
        <v>0</v>
      </c>
      <c r="G359" s="102">
        <f t="shared" si="53"/>
        <v>0</v>
      </c>
      <c r="H359" s="102">
        <f t="shared" si="53"/>
        <v>0</v>
      </c>
      <c r="I359" s="102">
        <f t="shared" si="53"/>
        <v>0</v>
      </c>
      <c r="J359" s="102">
        <f t="shared" si="53"/>
        <v>0</v>
      </c>
      <c r="K359" s="102">
        <f t="shared" si="53"/>
        <v>0</v>
      </c>
      <c r="L359" s="102">
        <f t="shared" si="53"/>
        <v>0</v>
      </c>
      <c r="M359" s="102">
        <f t="shared" si="53"/>
        <v>0</v>
      </c>
      <c r="N359" s="102">
        <f t="shared" si="53"/>
        <v>0</v>
      </c>
      <c r="O359" s="102">
        <f t="shared" si="53"/>
        <v>0</v>
      </c>
      <c r="P359" s="102">
        <f t="shared" si="53"/>
        <v>0</v>
      </c>
      <c r="Q359" s="102">
        <f t="shared" si="53"/>
        <v>0</v>
      </c>
      <c r="R359" s="102">
        <f t="shared" si="53"/>
        <v>0</v>
      </c>
      <c r="S359" s="102">
        <f t="shared" si="53"/>
        <v>0</v>
      </c>
      <c r="T359" s="102">
        <f t="shared" si="53"/>
        <v>0</v>
      </c>
      <c r="U359" s="102">
        <f t="shared" si="48"/>
        <v>0</v>
      </c>
    </row>
    <row r="360" spans="1:21" s="93" customFormat="1" x14ac:dyDescent="0.25">
      <c r="A360" s="101" t="s">
        <v>937</v>
      </c>
      <c r="B360" s="101" t="s">
        <v>1013</v>
      </c>
      <c r="C360" s="101" t="s">
        <v>1014</v>
      </c>
      <c r="D360" s="101" t="s">
        <v>590</v>
      </c>
      <c r="E360" s="101" t="s">
        <v>940</v>
      </c>
      <c r="F360" s="102">
        <f t="shared" ref="F360:T360" si="54">IFERROR(((F91/F226)-1),"CHECK")</f>
        <v>-0.11733305947649297</v>
      </c>
      <c r="G360" s="102">
        <f t="shared" si="54"/>
        <v>-6.5448922540358612E-2</v>
      </c>
      <c r="H360" s="102">
        <f t="shared" si="54"/>
        <v>-3.3885289143211761E-3</v>
      </c>
      <c r="I360" s="102">
        <f t="shared" si="54"/>
        <v>1.0415624865073303E-2</v>
      </c>
      <c r="J360" s="102">
        <f t="shared" si="54"/>
        <v>4.9174983365455338E-2</v>
      </c>
      <c r="K360" s="102">
        <f t="shared" si="54"/>
        <v>0.1114885168191464</v>
      </c>
      <c r="L360" s="102">
        <f t="shared" si="54"/>
        <v>0.18575972842921695</v>
      </c>
      <c r="M360" s="102">
        <f t="shared" si="54"/>
        <v>0.22377896292909205</v>
      </c>
      <c r="N360" s="102">
        <f t="shared" si="54"/>
        <v>0.31516252926244515</v>
      </c>
      <c r="O360" s="102">
        <f t="shared" si="54"/>
        <v>0.23697770121192185</v>
      </c>
      <c r="P360" s="102">
        <f t="shared" si="54"/>
        <v>0.20322337439053362</v>
      </c>
      <c r="Q360" s="102">
        <f t="shared" si="54"/>
        <v>0.25209071628646562</v>
      </c>
      <c r="R360" s="102">
        <f t="shared" si="54"/>
        <v>0.31075845318460571</v>
      </c>
      <c r="S360" s="102">
        <f t="shared" si="54"/>
        <v>0.30575360439794275</v>
      </c>
      <c r="T360" s="102">
        <f t="shared" si="54"/>
        <v>0.31486320410430069</v>
      </c>
      <c r="U360" s="102">
        <f t="shared" si="48"/>
        <v>0.3107972007905988</v>
      </c>
    </row>
    <row r="361" spans="1:21" s="93" customFormat="1" x14ac:dyDescent="0.25">
      <c r="A361" s="101" t="s">
        <v>937</v>
      </c>
      <c r="B361" s="101" t="s">
        <v>1015</v>
      </c>
      <c r="C361" s="101" t="s">
        <v>1016</v>
      </c>
      <c r="D361" s="101" t="s">
        <v>590</v>
      </c>
      <c r="E361" s="101" t="s">
        <v>940</v>
      </c>
      <c r="F361" s="102">
        <f t="shared" ref="F361:T361" si="55">IFERROR(((F92/F227)-1),"CHECK")</f>
        <v>0</v>
      </c>
      <c r="G361" s="102">
        <f t="shared" si="55"/>
        <v>0</v>
      </c>
      <c r="H361" s="102">
        <f t="shared" si="55"/>
        <v>0</v>
      </c>
      <c r="I361" s="102">
        <f t="shared" si="55"/>
        <v>0</v>
      </c>
      <c r="J361" s="102">
        <f t="shared" si="55"/>
        <v>0</v>
      </c>
      <c r="K361" s="102">
        <f t="shared" si="55"/>
        <v>0</v>
      </c>
      <c r="L361" s="102">
        <f t="shared" si="55"/>
        <v>0</v>
      </c>
      <c r="M361" s="102">
        <f t="shared" si="55"/>
        <v>0</v>
      </c>
      <c r="N361" s="102">
        <f t="shared" si="55"/>
        <v>0</v>
      </c>
      <c r="O361" s="102">
        <f t="shared" si="55"/>
        <v>0</v>
      </c>
      <c r="P361" s="102">
        <f t="shared" si="55"/>
        <v>0</v>
      </c>
      <c r="Q361" s="102">
        <f t="shared" si="55"/>
        <v>0</v>
      </c>
      <c r="R361" s="102">
        <f t="shared" si="55"/>
        <v>0</v>
      </c>
      <c r="S361" s="102">
        <f t="shared" si="55"/>
        <v>0</v>
      </c>
      <c r="T361" s="102">
        <f t="shared" si="55"/>
        <v>0</v>
      </c>
      <c r="U361" s="102">
        <f t="shared" si="48"/>
        <v>0</v>
      </c>
    </row>
    <row r="362" spans="1:21" s="93" customFormat="1" x14ac:dyDescent="0.25">
      <c r="A362" s="101" t="s">
        <v>937</v>
      </c>
      <c r="B362" s="101" t="s">
        <v>1017</v>
      </c>
      <c r="C362" s="101" t="s">
        <v>1018</v>
      </c>
      <c r="D362" s="101" t="s">
        <v>590</v>
      </c>
      <c r="E362" s="101" t="s">
        <v>940</v>
      </c>
      <c r="F362" s="102">
        <f t="shared" ref="F362:T362" si="56">IFERROR(((F93/F228)-1),"CHECK")</f>
        <v>0</v>
      </c>
      <c r="G362" s="102">
        <f t="shared" si="56"/>
        <v>0</v>
      </c>
      <c r="H362" s="102">
        <f t="shared" si="56"/>
        <v>0</v>
      </c>
      <c r="I362" s="102">
        <f t="shared" si="56"/>
        <v>0</v>
      </c>
      <c r="J362" s="102">
        <f t="shared" si="56"/>
        <v>0</v>
      </c>
      <c r="K362" s="102">
        <f t="shared" si="56"/>
        <v>0</v>
      </c>
      <c r="L362" s="102">
        <f t="shared" si="56"/>
        <v>0</v>
      </c>
      <c r="M362" s="102">
        <f t="shared" si="56"/>
        <v>0</v>
      </c>
      <c r="N362" s="102">
        <f t="shared" si="56"/>
        <v>0</v>
      </c>
      <c r="O362" s="102">
        <f t="shared" si="56"/>
        <v>0</v>
      </c>
      <c r="P362" s="102">
        <f t="shared" si="56"/>
        <v>0</v>
      </c>
      <c r="Q362" s="102">
        <f t="shared" si="56"/>
        <v>0</v>
      </c>
      <c r="R362" s="102">
        <f t="shared" si="56"/>
        <v>0</v>
      </c>
      <c r="S362" s="102">
        <f t="shared" si="56"/>
        <v>0</v>
      </c>
      <c r="T362" s="102">
        <f t="shared" si="56"/>
        <v>0</v>
      </c>
      <c r="U362" s="102">
        <f t="shared" si="48"/>
        <v>0</v>
      </c>
    </row>
    <row r="363" spans="1:21" s="93" customFormat="1" x14ac:dyDescent="0.25">
      <c r="A363" s="101" t="s">
        <v>937</v>
      </c>
      <c r="B363" s="101" t="s">
        <v>1019</v>
      </c>
      <c r="C363" s="101" t="s">
        <v>1020</v>
      </c>
      <c r="D363" s="101" t="s">
        <v>590</v>
      </c>
      <c r="E363" s="101" t="s">
        <v>940</v>
      </c>
      <c r="F363" s="102" t="str">
        <f t="shared" ref="F363:T363" si="57">IFERROR(((F94/F229)-1),"CHECK")</f>
        <v>CHECK</v>
      </c>
      <c r="G363" s="102" t="str">
        <f t="shared" si="57"/>
        <v>CHECK</v>
      </c>
      <c r="H363" s="102" t="str">
        <f t="shared" si="57"/>
        <v>CHECK</v>
      </c>
      <c r="I363" s="102" t="str">
        <f t="shared" si="57"/>
        <v>CHECK</v>
      </c>
      <c r="J363" s="102" t="str">
        <f t="shared" si="57"/>
        <v>CHECK</v>
      </c>
      <c r="K363" s="102" t="str">
        <f t="shared" si="57"/>
        <v>CHECK</v>
      </c>
      <c r="L363" s="102" t="str">
        <f t="shared" si="57"/>
        <v>CHECK</v>
      </c>
      <c r="M363" s="102" t="str">
        <f t="shared" si="57"/>
        <v>CHECK</v>
      </c>
      <c r="N363" s="102" t="str">
        <f t="shared" si="57"/>
        <v>CHECK</v>
      </c>
      <c r="O363" s="102" t="str">
        <f t="shared" si="57"/>
        <v>CHECK</v>
      </c>
      <c r="P363" s="102" t="str">
        <f t="shared" si="57"/>
        <v>CHECK</v>
      </c>
      <c r="Q363" s="102" t="str">
        <f t="shared" si="57"/>
        <v>CHECK</v>
      </c>
      <c r="R363" s="102" t="str">
        <f t="shared" si="57"/>
        <v>CHECK</v>
      </c>
      <c r="S363" s="102" t="str">
        <f t="shared" si="57"/>
        <v>CHECK</v>
      </c>
      <c r="T363" s="102" t="str">
        <f t="shared" si="57"/>
        <v>CHECK</v>
      </c>
      <c r="U363" s="102" t="str">
        <f t="shared" si="48"/>
        <v>CHECK</v>
      </c>
    </row>
    <row r="364" spans="1:21" s="4" customFormat="1" x14ac:dyDescent="0.25">
      <c r="A364" s="7" t="s">
        <v>937</v>
      </c>
      <c r="B364" s="7" t="s">
        <v>946</v>
      </c>
      <c r="C364" s="7" t="s">
        <v>947</v>
      </c>
      <c r="D364" s="7" t="s">
        <v>590</v>
      </c>
      <c r="E364" s="7" t="s">
        <v>940</v>
      </c>
      <c r="F364" s="102">
        <f t="shared" ref="F364:T364" si="58">IFERROR(((F95/F230)-1),"CHECK")</f>
        <v>5.0296882068805449E-3</v>
      </c>
      <c r="G364" s="102">
        <f t="shared" si="58"/>
        <v>4.1988329068443075E-3</v>
      </c>
      <c r="H364" s="102">
        <f t="shared" si="58"/>
        <v>4.0318163449648559E-3</v>
      </c>
      <c r="I364" s="102">
        <f t="shared" si="58"/>
        <v>-1.0019665148435331E-2</v>
      </c>
      <c r="J364" s="102">
        <f t="shared" si="58"/>
        <v>-2.6143676501133584E-3</v>
      </c>
      <c r="K364" s="102">
        <f t="shared" si="58"/>
        <v>-6.7650813122202003E-3</v>
      </c>
      <c r="L364" s="102">
        <f t="shared" si="58"/>
        <v>-1.6803338120924605E-2</v>
      </c>
      <c r="M364" s="102">
        <f t="shared" si="58"/>
        <v>-2.0533373500026042E-2</v>
      </c>
      <c r="N364" s="102">
        <f t="shared" si="58"/>
        <v>-0.1057861211290182</v>
      </c>
      <c r="O364" s="102">
        <f t="shared" si="58"/>
        <v>-0.10272357575136104</v>
      </c>
      <c r="P364" s="102">
        <f t="shared" si="58"/>
        <v>-0.1003883840618216</v>
      </c>
      <c r="Q364" s="102">
        <f t="shared" si="58"/>
        <v>-0.10092572110727294</v>
      </c>
      <c r="R364" s="102">
        <f t="shared" si="58"/>
        <v>-0.10026577103965317</v>
      </c>
      <c r="S364" s="102">
        <f t="shared" si="58"/>
        <v>-0.11523954959849236</v>
      </c>
      <c r="T364" s="102">
        <f t="shared" si="58"/>
        <v>-0.11695538769809</v>
      </c>
      <c r="U364" s="102">
        <f t="shared" si="48"/>
        <v>-0.11729706293277942</v>
      </c>
    </row>
    <row r="365" spans="1:21" s="93" customFormat="1" x14ac:dyDescent="0.25">
      <c r="A365" s="101" t="s">
        <v>937</v>
      </c>
      <c r="B365" s="101" t="s">
        <v>1021</v>
      </c>
      <c r="C365" s="101" t="s">
        <v>1022</v>
      </c>
      <c r="D365" s="101" t="s">
        <v>590</v>
      </c>
      <c r="E365" s="101" t="s">
        <v>940</v>
      </c>
      <c r="F365" s="102">
        <f t="shared" ref="F365:T365" si="59">IFERROR(((F96/F231)-1),"CHECK")</f>
        <v>0</v>
      </c>
      <c r="G365" s="102">
        <f t="shared" si="59"/>
        <v>0</v>
      </c>
      <c r="H365" s="102">
        <f t="shared" si="59"/>
        <v>0</v>
      </c>
      <c r="I365" s="102">
        <f t="shared" si="59"/>
        <v>0</v>
      </c>
      <c r="J365" s="102">
        <f t="shared" si="59"/>
        <v>0</v>
      </c>
      <c r="K365" s="102">
        <f t="shared" si="59"/>
        <v>0</v>
      </c>
      <c r="L365" s="102">
        <f t="shared" si="59"/>
        <v>0</v>
      </c>
      <c r="M365" s="102">
        <f t="shared" si="59"/>
        <v>0</v>
      </c>
      <c r="N365" s="102">
        <f t="shared" si="59"/>
        <v>0</v>
      </c>
      <c r="O365" s="102">
        <f t="shared" si="59"/>
        <v>0</v>
      </c>
      <c r="P365" s="102">
        <f t="shared" si="59"/>
        <v>0</v>
      </c>
      <c r="Q365" s="102">
        <f t="shared" si="59"/>
        <v>0</v>
      </c>
      <c r="R365" s="102">
        <f t="shared" si="59"/>
        <v>0</v>
      </c>
      <c r="S365" s="102">
        <f t="shared" si="59"/>
        <v>0</v>
      </c>
      <c r="T365" s="102">
        <f t="shared" si="59"/>
        <v>0</v>
      </c>
      <c r="U365" s="102">
        <f t="shared" si="48"/>
        <v>0</v>
      </c>
    </row>
    <row r="366" spans="1:21" s="93" customFormat="1" x14ac:dyDescent="0.25">
      <c r="A366" s="101" t="s">
        <v>937</v>
      </c>
      <c r="B366" s="101" t="s">
        <v>1023</v>
      </c>
      <c r="C366" s="101" t="s">
        <v>844</v>
      </c>
      <c r="D366" s="101" t="s">
        <v>590</v>
      </c>
      <c r="E366" s="101" t="s">
        <v>940</v>
      </c>
      <c r="F366" s="102">
        <f t="shared" ref="F366:T366" si="60">IFERROR(((F97/F232)-1),"CHECK")</f>
        <v>5.251887305378844E-3</v>
      </c>
      <c r="G366" s="102">
        <f t="shared" si="60"/>
        <v>4.3934092451545226E-3</v>
      </c>
      <c r="H366" s="102">
        <f t="shared" si="60"/>
        <v>4.2281512538624444E-3</v>
      </c>
      <c r="I366" s="102">
        <f t="shared" si="60"/>
        <v>-1.0526946304374452E-2</v>
      </c>
      <c r="J366" s="102">
        <f t="shared" si="60"/>
        <v>-2.7565663480896285E-3</v>
      </c>
      <c r="K366" s="102">
        <f t="shared" si="60"/>
        <v>-7.1432104425779297E-3</v>
      </c>
      <c r="L366" s="102">
        <f t="shared" si="60"/>
        <v>-1.9218873868141695E-2</v>
      </c>
      <c r="M366" s="102">
        <f t="shared" si="60"/>
        <v>-2.3590029470695772E-2</v>
      </c>
      <c r="N366" s="102">
        <f t="shared" si="60"/>
        <v>-0.11996095669048579</v>
      </c>
      <c r="O366" s="102">
        <f t="shared" si="60"/>
        <v>-0.11685436681333028</v>
      </c>
      <c r="P366" s="102">
        <f t="shared" si="60"/>
        <v>-0.1151841922679322</v>
      </c>
      <c r="Q366" s="102">
        <f t="shared" si="60"/>
        <v>-0.11583163759560478</v>
      </c>
      <c r="R366" s="102">
        <f t="shared" si="60"/>
        <v>-0.11553041048258395</v>
      </c>
      <c r="S366" s="102">
        <f t="shared" si="60"/>
        <v>-0.13903151129002123</v>
      </c>
      <c r="T366" s="102">
        <f t="shared" si="60"/>
        <v>-0.14242013599391856</v>
      </c>
      <c r="U366" s="102">
        <f t="shared" si="48"/>
        <v>-0.14381287771039808</v>
      </c>
    </row>
    <row r="367" spans="1:21" s="93" customFormat="1" x14ac:dyDescent="0.25">
      <c r="A367" s="101" t="s">
        <v>937</v>
      </c>
      <c r="B367" s="101" t="s">
        <v>1024</v>
      </c>
      <c r="C367" s="101" t="s">
        <v>1025</v>
      </c>
      <c r="D367" s="101" t="s">
        <v>590</v>
      </c>
      <c r="E367" s="101" t="s">
        <v>940</v>
      </c>
      <c r="F367" s="102">
        <f t="shared" ref="F367:T367" si="61">IFERROR(((F98/F233)-1),"CHECK")</f>
        <v>0</v>
      </c>
      <c r="G367" s="102">
        <f t="shared" si="61"/>
        <v>0</v>
      </c>
      <c r="H367" s="102">
        <f t="shared" si="61"/>
        <v>0</v>
      </c>
      <c r="I367" s="102">
        <f t="shared" si="61"/>
        <v>0</v>
      </c>
      <c r="J367" s="102">
        <f t="shared" si="61"/>
        <v>0</v>
      </c>
      <c r="K367" s="102">
        <f t="shared" si="61"/>
        <v>0</v>
      </c>
      <c r="L367" s="102">
        <f t="shared" si="61"/>
        <v>0</v>
      </c>
      <c r="M367" s="102">
        <f t="shared" si="61"/>
        <v>0</v>
      </c>
      <c r="N367" s="102">
        <f t="shared" si="61"/>
        <v>0</v>
      </c>
      <c r="O367" s="102">
        <f t="shared" si="61"/>
        <v>0</v>
      </c>
      <c r="P367" s="102">
        <f t="shared" si="61"/>
        <v>0</v>
      </c>
      <c r="Q367" s="102">
        <f t="shared" si="61"/>
        <v>0</v>
      </c>
      <c r="R367" s="102">
        <f t="shared" si="61"/>
        <v>0</v>
      </c>
      <c r="S367" s="102">
        <f t="shared" si="61"/>
        <v>0</v>
      </c>
      <c r="T367" s="102">
        <f t="shared" si="61"/>
        <v>0</v>
      </c>
      <c r="U367" s="102">
        <f t="shared" si="48"/>
        <v>0</v>
      </c>
    </row>
    <row r="368" spans="1:21" s="4" customFormat="1" x14ac:dyDescent="0.25">
      <c r="A368" s="7" t="s">
        <v>937</v>
      </c>
      <c r="B368" s="7" t="s">
        <v>948</v>
      </c>
      <c r="C368" s="7" t="s">
        <v>949</v>
      </c>
      <c r="D368" s="7" t="s">
        <v>590</v>
      </c>
      <c r="E368" s="7" t="s">
        <v>940</v>
      </c>
      <c r="F368" s="102">
        <f t="shared" ref="F368:T368" si="62">IFERROR(((F99/F234)-1),"CHECK")</f>
        <v>0</v>
      </c>
      <c r="G368" s="102">
        <f t="shared" si="62"/>
        <v>0</v>
      </c>
      <c r="H368" s="102">
        <f t="shared" si="62"/>
        <v>0</v>
      </c>
      <c r="I368" s="102">
        <f t="shared" si="62"/>
        <v>0</v>
      </c>
      <c r="J368" s="102">
        <f t="shared" si="62"/>
        <v>0</v>
      </c>
      <c r="K368" s="102">
        <f t="shared" si="62"/>
        <v>0</v>
      </c>
      <c r="L368" s="102">
        <f t="shared" si="62"/>
        <v>0</v>
      </c>
      <c r="M368" s="102">
        <f t="shared" si="62"/>
        <v>0</v>
      </c>
      <c r="N368" s="102">
        <f t="shared" si="62"/>
        <v>0</v>
      </c>
      <c r="O368" s="102">
        <f t="shared" si="62"/>
        <v>0</v>
      </c>
      <c r="P368" s="102">
        <f t="shared" si="62"/>
        <v>0</v>
      </c>
      <c r="Q368" s="102">
        <f t="shared" si="62"/>
        <v>0</v>
      </c>
      <c r="R368" s="102">
        <f t="shared" si="62"/>
        <v>0</v>
      </c>
      <c r="S368" s="102">
        <f t="shared" si="62"/>
        <v>0</v>
      </c>
      <c r="T368" s="102">
        <f t="shared" si="62"/>
        <v>0</v>
      </c>
      <c r="U368" s="102">
        <f t="shared" si="48"/>
        <v>0</v>
      </c>
    </row>
    <row r="369" spans="1:21" s="93" customFormat="1" x14ac:dyDescent="0.25">
      <c r="A369" s="101" t="s">
        <v>937</v>
      </c>
      <c r="B369" s="101" t="s">
        <v>1026</v>
      </c>
      <c r="C369" s="101" t="s">
        <v>1027</v>
      </c>
      <c r="D369" s="101" t="s">
        <v>590</v>
      </c>
      <c r="E369" s="101" t="s">
        <v>940</v>
      </c>
      <c r="F369" s="102">
        <f t="shared" ref="F369:T369" si="63">IFERROR(((F100/F235)-1),"CHECK")</f>
        <v>0</v>
      </c>
      <c r="G369" s="102">
        <f t="shared" si="63"/>
        <v>0</v>
      </c>
      <c r="H369" s="102">
        <f t="shared" si="63"/>
        <v>0</v>
      </c>
      <c r="I369" s="102">
        <f t="shared" si="63"/>
        <v>0</v>
      </c>
      <c r="J369" s="102">
        <f t="shared" si="63"/>
        <v>0</v>
      </c>
      <c r="K369" s="102">
        <f t="shared" si="63"/>
        <v>0</v>
      </c>
      <c r="L369" s="102">
        <f t="shared" si="63"/>
        <v>0</v>
      </c>
      <c r="M369" s="102">
        <f t="shared" si="63"/>
        <v>0</v>
      </c>
      <c r="N369" s="102">
        <f t="shared" si="63"/>
        <v>0</v>
      </c>
      <c r="O369" s="102">
        <f t="shared" si="63"/>
        <v>0</v>
      </c>
      <c r="P369" s="102">
        <f t="shared" si="63"/>
        <v>0</v>
      </c>
      <c r="Q369" s="102">
        <f t="shared" si="63"/>
        <v>0</v>
      </c>
      <c r="R369" s="102">
        <f t="shared" si="63"/>
        <v>0</v>
      </c>
      <c r="S369" s="102">
        <f t="shared" si="63"/>
        <v>0</v>
      </c>
      <c r="T369" s="102">
        <f t="shared" si="63"/>
        <v>0</v>
      </c>
      <c r="U369" s="102">
        <f t="shared" si="48"/>
        <v>0</v>
      </c>
    </row>
    <row r="370" spans="1:21" s="93" customFormat="1" x14ac:dyDescent="0.25">
      <c r="A370" s="101" t="s">
        <v>937</v>
      </c>
      <c r="B370" s="101" t="s">
        <v>1028</v>
      </c>
      <c r="C370" s="101" t="s">
        <v>1029</v>
      </c>
      <c r="D370" s="101" t="s">
        <v>590</v>
      </c>
      <c r="E370" s="101" t="s">
        <v>940</v>
      </c>
      <c r="F370" s="102" t="str">
        <f t="shared" ref="F370:T370" si="64">IFERROR(((F101/F236)-1),"CHECK")</f>
        <v>CHECK</v>
      </c>
      <c r="G370" s="102" t="str">
        <f t="shared" si="64"/>
        <v>CHECK</v>
      </c>
      <c r="H370" s="102" t="str">
        <f t="shared" si="64"/>
        <v>CHECK</v>
      </c>
      <c r="I370" s="102" t="str">
        <f t="shared" si="64"/>
        <v>CHECK</v>
      </c>
      <c r="J370" s="102" t="str">
        <f t="shared" si="64"/>
        <v>CHECK</v>
      </c>
      <c r="K370" s="102" t="str">
        <f t="shared" si="64"/>
        <v>CHECK</v>
      </c>
      <c r="L370" s="102" t="str">
        <f t="shared" si="64"/>
        <v>CHECK</v>
      </c>
      <c r="M370" s="102" t="str">
        <f t="shared" si="64"/>
        <v>CHECK</v>
      </c>
      <c r="N370" s="102" t="str">
        <f t="shared" si="64"/>
        <v>CHECK</v>
      </c>
      <c r="O370" s="102" t="str">
        <f t="shared" si="64"/>
        <v>CHECK</v>
      </c>
      <c r="P370" s="102" t="str">
        <f t="shared" si="64"/>
        <v>CHECK</v>
      </c>
      <c r="Q370" s="102" t="str">
        <f t="shared" si="64"/>
        <v>CHECK</v>
      </c>
      <c r="R370" s="102" t="str">
        <f t="shared" si="64"/>
        <v>CHECK</v>
      </c>
      <c r="S370" s="102" t="str">
        <f t="shared" si="64"/>
        <v>CHECK</v>
      </c>
      <c r="T370" s="102" t="str">
        <f t="shared" si="64"/>
        <v>CHECK</v>
      </c>
      <c r="U370" s="102" t="str">
        <f t="shared" si="48"/>
        <v>CHECK</v>
      </c>
    </row>
    <row r="372" spans="1:21" s="4" customFormat="1" x14ac:dyDescent="0.25">
      <c r="A372" s="59" t="s">
        <v>937</v>
      </c>
      <c r="B372" s="59" t="s">
        <v>859</v>
      </c>
      <c r="C372" s="59" t="s">
        <v>1034</v>
      </c>
      <c r="D372" s="59" t="s">
        <v>593</v>
      </c>
      <c r="E372" s="59" t="s">
        <v>940</v>
      </c>
      <c r="F372" s="102">
        <f>IFERROR(((F103/F238)-1),"CHECK")</f>
        <v>1.4706802096909E-2</v>
      </c>
      <c r="G372" s="102">
        <f t="shared" ref="G372:T372" si="65">IFERROR(((G103/G238)-1),"CHECK")</f>
        <v>1.8048429037948344E-2</v>
      </c>
      <c r="H372" s="102">
        <f t="shared" si="65"/>
        <v>2.8968723154174647E-2</v>
      </c>
      <c r="I372" s="102">
        <f t="shared" si="65"/>
        <v>2.7714153963359855E-2</v>
      </c>
      <c r="J372" s="102">
        <f t="shared" si="65"/>
        <v>3.8277953016826904E-2</v>
      </c>
      <c r="K372" s="102">
        <f t="shared" si="65"/>
        <v>5.3688258093568253E-2</v>
      </c>
      <c r="L372" s="102">
        <f t="shared" si="65"/>
        <v>7.8633615117513544E-2</v>
      </c>
      <c r="M372" s="102">
        <f t="shared" si="65"/>
        <v>8.5073806441584354E-2</v>
      </c>
      <c r="N372" s="102">
        <f t="shared" si="65"/>
        <v>0.10010995654895605</v>
      </c>
      <c r="O372" s="102">
        <f t="shared" si="65"/>
        <v>8.3907711095928983E-2</v>
      </c>
      <c r="P372" s="102">
        <f t="shared" si="65"/>
        <v>7.9923536698468967E-2</v>
      </c>
      <c r="Q372" s="102">
        <f t="shared" si="65"/>
        <v>9.6702145500190406E-2</v>
      </c>
      <c r="R372" s="102">
        <f t="shared" si="65"/>
        <v>0.10891163165935835</v>
      </c>
      <c r="S372" s="102">
        <f t="shared" si="65"/>
        <v>0.11131396644034242</v>
      </c>
      <c r="T372" s="102">
        <f t="shared" si="65"/>
        <v>0.11639479943074282</v>
      </c>
      <c r="U372" s="102">
        <f t="shared" ref="U372:U403" si="66">IFERROR(((U103/U238)-1),"CHECK")</f>
        <v>0.11923402652911186</v>
      </c>
    </row>
    <row r="373" spans="1:21" s="4" customFormat="1" x14ac:dyDescent="0.25">
      <c r="A373" s="59" t="s">
        <v>937</v>
      </c>
      <c r="B373" s="59" t="s">
        <v>941</v>
      </c>
      <c r="C373" s="59" t="s">
        <v>942</v>
      </c>
      <c r="D373" s="59" t="s">
        <v>593</v>
      </c>
      <c r="E373" s="59" t="s">
        <v>940</v>
      </c>
      <c r="F373" s="102">
        <f t="shared" ref="F373:T388" si="67">IFERROR(((F104/F239)-1),"CHECK")</f>
        <v>0</v>
      </c>
      <c r="G373" s="102">
        <f t="shared" si="67"/>
        <v>0</v>
      </c>
      <c r="H373" s="102">
        <f t="shared" si="67"/>
        <v>0</v>
      </c>
      <c r="I373" s="102">
        <f t="shared" si="67"/>
        <v>0</v>
      </c>
      <c r="J373" s="102">
        <f t="shared" si="67"/>
        <v>0</v>
      </c>
      <c r="K373" s="102">
        <f t="shared" si="67"/>
        <v>0</v>
      </c>
      <c r="L373" s="102">
        <f t="shared" si="67"/>
        <v>0</v>
      </c>
      <c r="M373" s="102">
        <f t="shared" si="67"/>
        <v>0</v>
      </c>
      <c r="N373" s="102">
        <f t="shared" si="67"/>
        <v>0</v>
      </c>
      <c r="O373" s="102">
        <f t="shared" si="67"/>
        <v>0</v>
      </c>
      <c r="P373" s="102">
        <f t="shared" si="67"/>
        <v>0</v>
      </c>
      <c r="Q373" s="102">
        <f t="shared" si="67"/>
        <v>0</v>
      </c>
      <c r="R373" s="102">
        <f t="shared" si="67"/>
        <v>0</v>
      </c>
      <c r="S373" s="102">
        <f t="shared" si="67"/>
        <v>0</v>
      </c>
      <c r="T373" s="102">
        <f t="shared" si="67"/>
        <v>0</v>
      </c>
      <c r="U373" s="102">
        <f t="shared" si="66"/>
        <v>0</v>
      </c>
    </row>
    <row r="374" spans="1:21" s="93" customFormat="1" x14ac:dyDescent="0.25">
      <c r="A374" s="99" t="s">
        <v>937</v>
      </c>
      <c r="B374" s="99" t="s">
        <v>979</v>
      </c>
      <c r="C374" s="99" t="s">
        <v>980</v>
      </c>
      <c r="D374" s="99" t="s">
        <v>593</v>
      </c>
      <c r="E374" s="99" t="s">
        <v>940</v>
      </c>
      <c r="F374" s="102">
        <f t="shared" si="67"/>
        <v>0</v>
      </c>
      <c r="G374" s="102">
        <f t="shared" si="67"/>
        <v>0</v>
      </c>
      <c r="H374" s="102">
        <f t="shared" si="67"/>
        <v>0</v>
      </c>
      <c r="I374" s="102">
        <f t="shared" si="67"/>
        <v>0</v>
      </c>
      <c r="J374" s="102">
        <f t="shared" si="67"/>
        <v>0</v>
      </c>
      <c r="K374" s="102">
        <f t="shared" si="67"/>
        <v>0</v>
      </c>
      <c r="L374" s="102">
        <f t="shared" si="67"/>
        <v>0</v>
      </c>
      <c r="M374" s="102">
        <f t="shared" si="67"/>
        <v>0</v>
      </c>
      <c r="N374" s="102">
        <f t="shared" si="67"/>
        <v>0</v>
      </c>
      <c r="O374" s="102">
        <f t="shared" si="67"/>
        <v>0</v>
      </c>
      <c r="P374" s="102">
        <f t="shared" si="67"/>
        <v>0</v>
      </c>
      <c r="Q374" s="102">
        <f t="shared" si="67"/>
        <v>0</v>
      </c>
      <c r="R374" s="102">
        <f t="shared" si="67"/>
        <v>0</v>
      </c>
      <c r="S374" s="102">
        <f t="shared" si="67"/>
        <v>0</v>
      </c>
      <c r="T374" s="102">
        <f t="shared" si="67"/>
        <v>0</v>
      </c>
      <c r="U374" s="102">
        <f t="shared" si="66"/>
        <v>0</v>
      </c>
    </row>
    <row r="375" spans="1:21" s="93" customFormat="1" x14ac:dyDescent="0.25">
      <c r="A375" s="99" t="s">
        <v>937</v>
      </c>
      <c r="B375" s="99" t="s">
        <v>981</v>
      </c>
      <c r="C375" s="99" t="s">
        <v>982</v>
      </c>
      <c r="D375" s="99" t="s">
        <v>593</v>
      </c>
      <c r="E375" s="99" t="s">
        <v>940</v>
      </c>
      <c r="F375" s="102">
        <f t="shared" si="67"/>
        <v>0</v>
      </c>
      <c r="G375" s="102">
        <f t="shared" si="67"/>
        <v>0</v>
      </c>
      <c r="H375" s="102">
        <f t="shared" si="67"/>
        <v>0</v>
      </c>
      <c r="I375" s="102">
        <f t="shared" si="67"/>
        <v>0</v>
      </c>
      <c r="J375" s="102">
        <f t="shared" si="67"/>
        <v>0</v>
      </c>
      <c r="K375" s="102">
        <f t="shared" si="67"/>
        <v>0</v>
      </c>
      <c r="L375" s="102">
        <f t="shared" si="67"/>
        <v>0</v>
      </c>
      <c r="M375" s="102">
        <f t="shared" si="67"/>
        <v>0</v>
      </c>
      <c r="N375" s="102">
        <f t="shared" si="67"/>
        <v>0</v>
      </c>
      <c r="O375" s="102">
        <f t="shared" si="67"/>
        <v>0</v>
      </c>
      <c r="P375" s="102">
        <f t="shared" si="67"/>
        <v>0</v>
      </c>
      <c r="Q375" s="102">
        <f t="shared" si="67"/>
        <v>0</v>
      </c>
      <c r="R375" s="102">
        <f t="shared" si="67"/>
        <v>0</v>
      </c>
      <c r="S375" s="102">
        <f t="shared" si="67"/>
        <v>0</v>
      </c>
      <c r="T375" s="102">
        <f t="shared" si="67"/>
        <v>0</v>
      </c>
      <c r="U375" s="102">
        <f t="shared" si="66"/>
        <v>0</v>
      </c>
    </row>
    <row r="376" spans="1:21" s="93" customFormat="1" x14ac:dyDescent="0.25">
      <c r="A376" s="99" t="s">
        <v>937</v>
      </c>
      <c r="B376" s="99" t="s">
        <v>983</v>
      </c>
      <c r="C376" s="99" t="s">
        <v>984</v>
      </c>
      <c r="D376" s="99" t="s">
        <v>593</v>
      </c>
      <c r="E376" s="99" t="s">
        <v>940</v>
      </c>
      <c r="F376" s="102">
        <f t="shared" si="67"/>
        <v>0</v>
      </c>
      <c r="G376" s="102">
        <f t="shared" si="67"/>
        <v>0</v>
      </c>
      <c r="H376" s="102">
        <f t="shared" si="67"/>
        <v>0</v>
      </c>
      <c r="I376" s="102">
        <f t="shared" si="67"/>
        <v>0</v>
      </c>
      <c r="J376" s="102">
        <f t="shared" si="67"/>
        <v>0</v>
      </c>
      <c r="K376" s="102">
        <f t="shared" si="67"/>
        <v>0</v>
      </c>
      <c r="L376" s="102">
        <f t="shared" si="67"/>
        <v>0</v>
      </c>
      <c r="M376" s="102">
        <f t="shared" si="67"/>
        <v>0</v>
      </c>
      <c r="N376" s="102">
        <f t="shared" si="67"/>
        <v>0</v>
      </c>
      <c r="O376" s="102">
        <f t="shared" si="67"/>
        <v>0</v>
      </c>
      <c r="P376" s="102">
        <f t="shared" si="67"/>
        <v>0</v>
      </c>
      <c r="Q376" s="102">
        <f t="shared" si="67"/>
        <v>0</v>
      </c>
      <c r="R376" s="102">
        <f t="shared" si="67"/>
        <v>0</v>
      </c>
      <c r="S376" s="102">
        <f t="shared" si="67"/>
        <v>0</v>
      </c>
      <c r="T376" s="102">
        <f t="shared" si="67"/>
        <v>0</v>
      </c>
      <c r="U376" s="102">
        <f t="shared" si="66"/>
        <v>0</v>
      </c>
    </row>
    <row r="377" spans="1:21" s="4" customFormat="1" x14ac:dyDescent="0.25">
      <c r="A377" s="59" t="s">
        <v>937</v>
      </c>
      <c r="B377" s="59" t="s">
        <v>943</v>
      </c>
      <c r="C377" s="59" t="s">
        <v>944</v>
      </c>
      <c r="D377" s="59" t="s">
        <v>593</v>
      </c>
      <c r="E377" s="59" t="s">
        <v>940</v>
      </c>
      <c r="F377" s="102">
        <f t="shared" si="67"/>
        <v>0</v>
      </c>
      <c r="G377" s="102">
        <f t="shared" si="67"/>
        <v>0</v>
      </c>
      <c r="H377" s="102">
        <f t="shared" si="67"/>
        <v>0</v>
      </c>
      <c r="I377" s="102">
        <f t="shared" si="67"/>
        <v>0</v>
      </c>
      <c r="J377" s="102">
        <f t="shared" si="67"/>
        <v>0</v>
      </c>
      <c r="K377" s="102">
        <f t="shared" si="67"/>
        <v>0</v>
      </c>
      <c r="L377" s="102">
        <f t="shared" si="67"/>
        <v>0</v>
      </c>
      <c r="M377" s="102">
        <f t="shared" si="67"/>
        <v>0</v>
      </c>
      <c r="N377" s="102">
        <f t="shared" si="67"/>
        <v>0</v>
      </c>
      <c r="O377" s="102">
        <f t="shared" si="67"/>
        <v>0</v>
      </c>
      <c r="P377" s="102">
        <f t="shared" si="67"/>
        <v>0</v>
      </c>
      <c r="Q377" s="102">
        <f t="shared" si="67"/>
        <v>0</v>
      </c>
      <c r="R377" s="102">
        <f t="shared" si="67"/>
        <v>0</v>
      </c>
      <c r="S377" s="102">
        <f t="shared" si="67"/>
        <v>0</v>
      </c>
      <c r="T377" s="102">
        <f t="shared" si="67"/>
        <v>0</v>
      </c>
      <c r="U377" s="102">
        <f t="shared" si="66"/>
        <v>0</v>
      </c>
    </row>
    <row r="378" spans="1:21" s="93" customFormat="1" x14ac:dyDescent="0.25">
      <c r="A378" s="101" t="s">
        <v>937</v>
      </c>
      <c r="B378" s="101" t="s">
        <v>985</v>
      </c>
      <c r="C378" s="101" t="s">
        <v>986</v>
      </c>
      <c r="D378" s="101" t="s">
        <v>593</v>
      </c>
      <c r="E378" s="101" t="s">
        <v>940</v>
      </c>
      <c r="F378" s="102" t="str">
        <f t="shared" si="67"/>
        <v>CHECK</v>
      </c>
      <c r="G378" s="102" t="str">
        <f t="shared" si="67"/>
        <v>CHECK</v>
      </c>
      <c r="H378" s="102" t="str">
        <f t="shared" si="67"/>
        <v>CHECK</v>
      </c>
      <c r="I378" s="102" t="str">
        <f t="shared" si="67"/>
        <v>CHECK</v>
      </c>
      <c r="J378" s="102" t="str">
        <f t="shared" si="67"/>
        <v>CHECK</v>
      </c>
      <c r="K378" s="102" t="str">
        <f t="shared" si="67"/>
        <v>CHECK</v>
      </c>
      <c r="L378" s="102" t="str">
        <f t="shared" si="67"/>
        <v>CHECK</v>
      </c>
      <c r="M378" s="102" t="str">
        <f t="shared" si="67"/>
        <v>CHECK</v>
      </c>
      <c r="N378" s="102" t="str">
        <f t="shared" si="67"/>
        <v>CHECK</v>
      </c>
      <c r="O378" s="102" t="str">
        <f t="shared" si="67"/>
        <v>CHECK</v>
      </c>
      <c r="P378" s="102" t="str">
        <f t="shared" si="67"/>
        <v>CHECK</v>
      </c>
      <c r="Q378" s="102" t="str">
        <f t="shared" si="67"/>
        <v>CHECK</v>
      </c>
      <c r="R378" s="102" t="str">
        <f t="shared" si="67"/>
        <v>CHECK</v>
      </c>
      <c r="S378" s="102" t="str">
        <f t="shared" si="67"/>
        <v>CHECK</v>
      </c>
      <c r="T378" s="102" t="str">
        <f t="shared" si="67"/>
        <v>CHECK</v>
      </c>
      <c r="U378" s="102" t="str">
        <f t="shared" si="66"/>
        <v>CHECK</v>
      </c>
    </row>
    <row r="379" spans="1:21" s="93" customFormat="1" x14ac:dyDescent="0.25">
      <c r="A379" s="101" t="s">
        <v>937</v>
      </c>
      <c r="B379" s="101" t="s">
        <v>987</v>
      </c>
      <c r="C379" s="101" t="s">
        <v>988</v>
      </c>
      <c r="D379" s="101" t="s">
        <v>593</v>
      </c>
      <c r="E379" s="101" t="s">
        <v>940</v>
      </c>
      <c r="F379" s="102" t="str">
        <f t="shared" si="67"/>
        <v>CHECK</v>
      </c>
      <c r="G379" s="102" t="str">
        <f t="shared" si="67"/>
        <v>CHECK</v>
      </c>
      <c r="H379" s="102" t="str">
        <f t="shared" si="67"/>
        <v>CHECK</v>
      </c>
      <c r="I379" s="102" t="str">
        <f t="shared" si="67"/>
        <v>CHECK</v>
      </c>
      <c r="J379" s="102" t="str">
        <f t="shared" si="67"/>
        <v>CHECK</v>
      </c>
      <c r="K379" s="102" t="str">
        <f t="shared" si="67"/>
        <v>CHECK</v>
      </c>
      <c r="L379" s="102" t="str">
        <f t="shared" si="67"/>
        <v>CHECK</v>
      </c>
      <c r="M379" s="102" t="str">
        <f t="shared" si="67"/>
        <v>CHECK</v>
      </c>
      <c r="N379" s="102" t="str">
        <f t="shared" si="67"/>
        <v>CHECK</v>
      </c>
      <c r="O379" s="102" t="str">
        <f t="shared" si="67"/>
        <v>CHECK</v>
      </c>
      <c r="P379" s="102" t="str">
        <f t="shared" si="67"/>
        <v>CHECK</v>
      </c>
      <c r="Q379" s="102" t="str">
        <f t="shared" si="67"/>
        <v>CHECK</v>
      </c>
      <c r="R379" s="102" t="str">
        <f t="shared" si="67"/>
        <v>CHECK</v>
      </c>
      <c r="S379" s="102" t="str">
        <f t="shared" si="67"/>
        <v>CHECK</v>
      </c>
      <c r="T379" s="102" t="str">
        <f t="shared" si="67"/>
        <v>CHECK</v>
      </c>
      <c r="U379" s="102" t="str">
        <f t="shared" si="66"/>
        <v>CHECK</v>
      </c>
    </row>
    <row r="380" spans="1:21" s="93" customFormat="1" x14ac:dyDescent="0.25">
      <c r="A380" s="101" t="s">
        <v>937</v>
      </c>
      <c r="B380" s="101" t="s">
        <v>989</v>
      </c>
      <c r="C380" s="101" t="s">
        <v>990</v>
      </c>
      <c r="D380" s="101" t="s">
        <v>593</v>
      </c>
      <c r="E380" s="101" t="s">
        <v>940</v>
      </c>
      <c r="F380" s="102" t="str">
        <f t="shared" si="67"/>
        <v>CHECK</v>
      </c>
      <c r="G380" s="102" t="str">
        <f t="shared" si="67"/>
        <v>CHECK</v>
      </c>
      <c r="H380" s="102" t="str">
        <f t="shared" si="67"/>
        <v>CHECK</v>
      </c>
      <c r="I380" s="102" t="str">
        <f t="shared" si="67"/>
        <v>CHECK</v>
      </c>
      <c r="J380" s="102" t="str">
        <f t="shared" si="67"/>
        <v>CHECK</v>
      </c>
      <c r="K380" s="102" t="str">
        <f t="shared" si="67"/>
        <v>CHECK</v>
      </c>
      <c r="L380" s="102" t="str">
        <f t="shared" si="67"/>
        <v>CHECK</v>
      </c>
      <c r="M380" s="102" t="str">
        <f t="shared" si="67"/>
        <v>CHECK</v>
      </c>
      <c r="N380" s="102" t="str">
        <f t="shared" si="67"/>
        <v>CHECK</v>
      </c>
      <c r="O380" s="102" t="str">
        <f t="shared" si="67"/>
        <v>CHECK</v>
      </c>
      <c r="P380" s="102" t="str">
        <f t="shared" si="67"/>
        <v>CHECK</v>
      </c>
      <c r="Q380" s="102" t="str">
        <f t="shared" si="67"/>
        <v>CHECK</v>
      </c>
      <c r="R380" s="102" t="str">
        <f t="shared" si="67"/>
        <v>CHECK</v>
      </c>
      <c r="S380" s="102" t="str">
        <f t="shared" si="67"/>
        <v>CHECK</v>
      </c>
      <c r="T380" s="102" t="str">
        <f t="shared" si="67"/>
        <v>CHECK</v>
      </c>
      <c r="U380" s="102" t="str">
        <f t="shared" si="66"/>
        <v>CHECK</v>
      </c>
    </row>
    <row r="381" spans="1:21" s="93" customFormat="1" x14ac:dyDescent="0.25">
      <c r="A381" s="101" t="s">
        <v>937</v>
      </c>
      <c r="B381" s="101" t="s">
        <v>991</v>
      </c>
      <c r="C381" s="101" t="s">
        <v>992</v>
      </c>
      <c r="D381" s="101" t="s">
        <v>593</v>
      </c>
      <c r="E381" s="101" t="s">
        <v>940</v>
      </c>
      <c r="F381" s="102" t="str">
        <f t="shared" si="67"/>
        <v>CHECK</v>
      </c>
      <c r="G381" s="102" t="str">
        <f t="shared" si="67"/>
        <v>CHECK</v>
      </c>
      <c r="H381" s="102" t="str">
        <f t="shared" si="67"/>
        <v>CHECK</v>
      </c>
      <c r="I381" s="102" t="str">
        <f t="shared" si="67"/>
        <v>CHECK</v>
      </c>
      <c r="J381" s="102" t="str">
        <f t="shared" si="67"/>
        <v>CHECK</v>
      </c>
      <c r="K381" s="102" t="str">
        <f t="shared" si="67"/>
        <v>CHECK</v>
      </c>
      <c r="L381" s="102" t="str">
        <f t="shared" si="67"/>
        <v>CHECK</v>
      </c>
      <c r="M381" s="102" t="str">
        <f t="shared" si="67"/>
        <v>CHECK</v>
      </c>
      <c r="N381" s="102" t="str">
        <f t="shared" si="67"/>
        <v>CHECK</v>
      </c>
      <c r="O381" s="102" t="str">
        <f t="shared" si="67"/>
        <v>CHECK</v>
      </c>
      <c r="P381" s="102" t="str">
        <f t="shared" si="67"/>
        <v>CHECK</v>
      </c>
      <c r="Q381" s="102" t="str">
        <f t="shared" si="67"/>
        <v>CHECK</v>
      </c>
      <c r="R381" s="102" t="str">
        <f t="shared" si="67"/>
        <v>CHECK</v>
      </c>
      <c r="S381" s="102" t="str">
        <f t="shared" si="67"/>
        <v>CHECK</v>
      </c>
      <c r="T381" s="102" t="str">
        <f t="shared" si="67"/>
        <v>CHECK</v>
      </c>
      <c r="U381" s="102" t="str">
        <f t="shared" si="66"/>
        <v>CHECK</v>
      </c>
    </row>
    <row r="382" spans="1:21" s="93" customFormat="1" x14ac:dyDescent="0.25">
      <c r="A382" s="101" t="s">
        <v>937</v>
      </c>
      <c r="B382" s="101" t="s">
        <v>993</v>
      </c>
      <c r="C382" s="101" t="s">
        <v>994</v>
      </c>
      <c r="D382" s="101" t="s">
        <v>593</v>
      </c>
      <c r="E382" s="101" t="s">
        <v>940</v>
      </c>
      <c r="F382" s="102" t="str">
        <f t="shared" si="67"/>
        <v>CHECK</v>
      </c>
      <c r="G382" s="102" t="str">
        <f t="shared" si="67"/>
        <v>CHECK</v>
      </c>
      <c r="H382" s="102" t="str">
        <f t="shared" si="67"/>
        <v>CHECK</v>
      </c>
      <c r="I382" s="102" t="str">
        <f t="shared" si="67"/>
        <v>CHECK</v>
      </c>
      <c r="J382" s="102" t="str">
        <f t="shared" si="67"/>
        <v>CHECK</v>
      </c>
      <c r="K382" s="102" t="str">
        <f t="shared" si="67"/>
        <v>CHECK</v>
      </c>
      <c r="L382" s="102" t="str">
        <f t="shared" si="67"/>
        <v>CHECK</v>
      </c>
      <c r="M382" s="102" t="str">
        <f t="shared" si="67"/>
        <v>CHECK</v>
      </c>
      <c r="N382" s="102" t="str">
        <f t="shared" si="67"/>
        <v>CHECK</v>
      </c>
      <c r="O382" s="102" t="str">
        <f t="shared" si="67"/>
        <v>CHECK</v>
      </c>
      <c r="P382" s="102" t="str">
        <f t="shared" si="67"/>
        <v>CHECK</v>
      </c>
      <c r="Q382" s="102" t="str">
        <f t="shared" si="67"/>
        <v>CHECK</v>
      </c>
      <c r="R382" s="102" t="str">
        <f t="shared" si="67"/>
        <v>CHECK</v>
      </c>
      <c r="S382" s="102" t="str">
        <f t="shared" si="67"/>
        <v>CHECK</v>
      </c>
      <c r="T382" s="102" t="str">
        <f t="shared" si="67"/>
        <v>CHECK</v>
      </c>
      <c r="U382" s="102" t="str">
        <f t="shared" si="66"/>
        <v>CHECK</v>
      </c>
    </row>
    <row r="383" spans="1:21" s="93" customFormat="1" x14ac:dyDescent="0.25">
      <c r="A383" s="101" t="s">
        <v>937</v>
      </c>
      <c r="B383" s="101" t="s">
        <v>995</v>
      </c>
      <c r="C383" s="101" t="s">
        <v>996</v>
      </c>
      <c r="D383" s="101" t="s">
        <v>593</v>
      </c>
      <c r="E383" s="101" t="s">
        <v>940</v>
      </c>
      <c r="F383" s="102" t="str">
        <f t="shared" si="67"/>
        <v>CHECK</v>
      </c>
      <c r="G383" s="102" t="str">
        <f t="shared" si="67"/>
        <v>CHECK</v>
      </c>
      <c r="H383" s="102" t="str">
        <f t="shared" si="67"/>
        <v>CHECK</v>
      </c>
      <c r="I383" s="102" t="str">
        <f t="shared" si="67"/>
        <v>CHECK</v>
      </c>
      <c r="J383" s="102" t="str">
        <f t="shared" si="67"/>
        <v>CHECK</v>
      </c>
      <c r="K383" s="102" t="str">
        <f t="shared" si="67"/>
        <v>CHECK</v>
      </c>
      <c r="L383" s="102" t="str">
        <f t="shared" si="67"/>
        <v>CHECK</v>
      </c>
      <c r="M383" s="102" t="str">
        <f t="shared" si="67"/>
        <v>CHECK</v>
      </c>
      <c r="N383" s="102" t="str">
        <f t="shared" si="67"/>
        <v>CHECK</v>
      </c>
      <c r="O383" s="102" t="str">
        <f t="shared" si="67"/>
        <v>CHECK</v>
      </c>
      <c r="P383" s="102" t="str">
        <f t="shared" si="67"/>
        <v>CHECK</v>
      </c>
      <c r="Q383" s="102" t="str">
        <f t="shared" si="67"/>
        <v>CHECK</v>
      </c>
      <c r="R383" s="102" t="str">
        <f t="shared" si="67"/>
        <v>CHECK</v>
      </c>
      <c r="S383" s="102" t="str">
        <f t="shared" si="67"/>
        <v>CHECK</v>
      </c>
      <c r="T383" s="102" t="str">
        <f t="shared" si="67"/>
        <v>CHECK</v>
      </c>
      <c r="U383" s="102" t="str">
        <f t="shared" si="66"/>
        <v>CHECK</v>
      </c>
    </row>
    <row r="384" spans="1:21" s="93" customFormat="1" x14ac:dyDescent="0.25">
      <c r="A384" s="101" t="s">
        <v>937</v>
      </c>
      <c r="B384" s="101" t="s">
        <v>997</v>
      </c>
      <c r="C384" s="101" t="s">
        <v>998</v>
      </c>
      <c r="D384" s="101" t="s">
        <v>593</v>
      </c>
      <c r="E384" s="101" t="s">
        <v>940</v>
      </c>
      <c r="F384" s="102" t="str">
        <f t="shared" si="67"/>
        <v>CHECK</v>
      </c>
      <c r="G384" s="102" t="str">
        <f t="shared" si="67"/>
        <v>CHECK</v>
      </c>
      <c r="H384" s="102" t="str">
        <f t="shared" si="67"/>
        <v>CHECK</v>
      </c>
      <c r="I384" s="102" t="str">
        <f t="shared" si="67"/>
        <v>CHECK</v>
      </c>
      <c r="J384" s="102" t="str">
        <f t="shared" si="67"/>
        <v>CHECK</v>
      </c>
      <c r="K384" s="102" t="str">
        <f t="shared" si="67"/>
        <v>CHECK</v>
      </c>
      <c r="L384" s="102" t="str">
        <f t="shared" si="67"/>
        <v>CHECK</v>
      </c>
      <c r="M384" s="102" t="str">
        <f t="shared" si="67"/>
        <v>CHECK</v>
      </c>
      <c r="N384" s="102" t="str">
        <f t="shared" si="67"/>
        <v>CHECK</v>
      </c>
      <c r="O384" s="102" t="str">
        <f t="shared" si="67"/>
        <v>CHECK</v>
      </c>
      <c r="P384" s="102" t="str">
        <f t="shared" si="67"/>
        <v>CHECK</v>
      </c>
      <c r="Q384" s="102" t="str">
        <f t="shared" si="67"/>
        <v>CHECK</v>
      </c>
      <c r="R384" s="102" t="str">
        <f t="shared" si="67"/>
        <v>CHECK</v>
      </c>
      <c r="S384" s="102" t="str">
        <f t="shared" si="67"/>
        <v>CHECK</v>
      </c>
      <c r="T384" s="102" t="str">
        <f t="shared" si="67"/>
        <v>CHECK</v>
      </c>
      <c r="U384" s="102" t="str">
        <f t="shared" si="66"/>
        <v>CHECK</v>
      </c>
    </row>
    <row r="385" spans="1:21" s="93" customFormat="1" x14ac:dyDescent="0.25">
      <c r="A385" s="101" t="s">
        <v>937</v>
      </c>
      <c r="B385" s="101" t="s">
        <v>999</v>
      </c>
      <c r="C385" s="101" t="s">
        <v>1000</v>
      </c>
      <c r="D385" s="101" t="s">
        <v>593</v>
      </c>
      <c r="E385" s="101" t="s">
        <v>940</v>
      </c>
      <c r="F385" s="102" t="str">
        <f t="shared" si="67"/>
        <v>CHECK</v>
      </c>
      <c r="G385" s="102" t="str">
        <f t="shared" si="67"/>
        <v>CHECK</v>
      </c>
      <c r="H385" s="102" t="str">
        <f t="shared" si="67"/>
        <v>CHECK</v>
      </c>
      <c r="I385" s="102" t="str">
        <f t="shared" si="67"/>
        <v>CHECK</v>
      </c>
      <c r="J385" s="102" t="str">
        <f t="shared" si="67"/>
        <v>CHECK</v>
      </c>
      <c r="K385" s="102" t="str">
        <f t="shared" si="67"/>
        <v>CHECK</v>
      </c>
      <c r="L385" s="102" t="str">
        <f t="shared" si="67"/>
        <v>CHECK</v>
      </c>
      <c r="M385" s="102" t="str">
        <f t="shared" si="67"/>
        <v>CHECK</v>
      </c>
      <c r="N385" s="102" t="str">
        <f t="shared" si="67"/>
        <v>CHECK</v>
      </c>
      <c r="O385" s="102" t="str">
        <f t="shared" si="67"/>
        <v>CHECK</v>
      </c>
      <c r="P385" s="102" t="str">
        <f t="shared" si="67"/>
        <v>CHECK</v>
      </c>
      <c r="Q385" s="102" t="str">
        <f t="shared" si="67"/>
        <v>CHECK</v>
      </c>
      <c r="R385" s="102" t="str">
        <f t="shared" si="67"/>
        <v>CHECK</v>
      </c>
      <c r="S385" s="102" t="str">
        <f t="shared" si="67"/>
        <v>CHECK</v>
      </c>
      <c r="T385" s="102" t="str">
        <f t="shared" si="67"/>
        <v>CHECK</v>
      </c>
      <c r="U385" s="102" t="str">
        <f t="shared" si="66"/>
        <v>CHECK</v>
      </c>
    </row>
    <row r="386" spans="1:21" s="93" customFormat="1" x14ac:dyDescent="0.25">
      <c r="A386" s="101" t="s">
        <v>937</v>
      </c>
      <c r="B386" s="101" t="s">
        <v>1001</v>
      </c>
      <c r="C386" s="101" t="s">
        <v>1002</v>
      </c>
      <c r="D386" s="101" t="s">
        <v>593</v>
      </c>
      <c r="E386" s="101" t="s">
        <v>940</v>
      </c>
      <c r="F386" s="102" t="str">
        <f t="shared" si="67"/>
        <v>CHECK</v>
      </c>
      <c r="G386" s="102" t="str">
        <f t="shared" si="67"/>
        <v>CHECK</v>
      </c>
      <c r="H386" s="102" t="str">
        <f t="shared" si="67"/>
        <v>CHECK</v>
      </c>
      <c r="I386" s="102" t="str">
        <f t="shared" si="67"/>
        <v>CHECK</v>
      </c>
      <c r="J386" s="102" t="str">
        <f t="shared" si="67"/>
        <v>CHECK</v>
      </c>
      <c r="K386" s="102" t="str">
        <f t="shared" si="67"/>
        <v>CHECK</v>
      </c>
      <c r="L386" s="102" t="str">
        <f t="shared" si="67"/>
        <v>CHECK</v>
      </c>
      <c r="M386" s="102" t="str">
        <f t="shared" si="67"/>
        <v>CHECK</v>
      </c>
      <c r="N386" s="102" t="str">
        <f t="shared" si="67"/>
        <v>CHECK</v>
      </c>
      <c r="O386" s="102" t="str">
        <f t="shared" si="67"/>
        <v>CHECK</v>
      </c>
      <c r="P386" s="102" t="str">
        <f t="shared" si="67"/>
        <v>CHECK</v>
      </c>
      <c r="Q386" s="102" t="str">
        <f t="shared" si="67"/>
        <v>CHECK</v>
      </c>
      <c r="R386" s="102" t="str">
        <f t="shared" si="67"/>
        <v>CHECK</v>
      </c>
      <c r="S386" s="102" t="str">
        <f t="shared" si="67"/>
        <v>CHECK</v>
      </c>
      <c r="T386" s="102" t="str">
        <f t="shared" si="67"/>
        <v>CHECK</v>
      </c>
      <c r="U386" s="102" t="str">
        <f t="shared" si="66"/>
        <v>CHECK</v>
      </c>
    </row>
    <row r="387" spans="1:21" s="93" customFormat="1" x14ac:dyDescent="0.25">
      <c r="A387" s="101" t="s">
        <v>937</v>
      </c>
      <c r="B387" s="101" t="s">
        <v>1003</v>
      </c>
      <c r="C387" s="101" t="s">
        <v>1004</v>
      </c>
      <c r="D387" s="101" t="s">
        <v>593</v>
      </c>
      <c r="E387" s="101" t="s">
        <v>940</v>
      </c>
      <c r="F387" s="102" t="str">
        <f t="shared" si="67"/>
        <v>CHECK</v>
      </c>
      <c r="G387" s="102" t="str">
        <f t="shared" si="67"/>
        <v>CHECK</v>
      </c>
      <c r="H387" s="102" t="str">
        <f t="shared" si="67"/>
        <v>CHECK</v>
      </c>
      <c r="I387" s="102" t="str">
        <f t="shared" si="67"/>
        <v>CHECK</v>
      </c>
      <c r="J387" s="102" t="str">
        <f t="shared" si="67"/>
        <v>CHECK</v>
      </c>
      <c r="K387" s="102" t="str">
        <f t="shared" si="67"/>
        <v>CHECK</v>
      </c>
      <c r="L387" s="102" t="str">
        <f t="shared" si="67"/>
        <v>CHECK</v>
      </c>
      <c r="M387" s="102" t="str">
        <f t="shared" si="67"/>
        <v>CHECK</v>
      </c>
      <c r="N387" s="102" t="str">
        <f t="shared" si="67"/>
        <v>CHECK</v>
      </c>
      <c r="O387" s="102" t="str">
        <f t="shared" si="67"/>
        <v>CHECK</v>
      </c>
      <c r="P387" s="102" t="str">
        <f t="shared" si="67"/>
        <v>CHECK</v>
      </c>
      <c r="Q387" s="102" t="str">
        <f t="shared" si="67"/>
        <v>CHECK</v>
      </c>
      <c r="R387" s="102" t="str">
        <f t="shared" si="67"/>
        <v>CHECK</v>
      </c>
      <c r="S387" s="102" t="str">
        <f t="shared" si="67"/>
        <v>CHECK</v>
      </c>
      <c r="T387" s="102" t="str">
        <f t="shared" si="67"/>
        <v>CHECK</v>
      </c>
      <c r="U387" s="102" t="str">
        <f t="shared" si="66"/>
        <v>CHECK</v>
      </c>
    </row>
    <row r="388" spans="1:21" s="93" customFormat="1" x14ac:dyDescent="0.25">
      <c r="A388" s="101" t="s">
        <v>937</v>
      </c>
      <c r="B388" s="101" t="s">
        <v>1005</v>
      </c>
      <c r="C388" s="101" t="s">
        <v>1006</v>
      </c>
      <c r="D388" s="101" t="s">
        <v>593</v>
      </c>
      <c r="E388" s="101" t="s">
        <v>940</v>
      </c>
      <c r="F388" s="102" t="str">
        <f t="shared" si="67"/>
        <v>CHECK</v>
      </c>
      <c r="G388" s="102" t="str">
        <f t="shared" si="67"/>
        <v>CHECK</v>
      </c>
      <c r="H388" s="102" t="str">
        <f t="shared" si="67"/>
        <v>CHECK</v>
      </c>
      <c r="I388" s="102" t="str">
        <f t="shared" si="67"/>
        <v>CHECK</v>
      </c>
      <c r="J388" s="102" t="str">
        <f t="shared" si="67"/>
        <v>CHECK</v>
      </c>
      <c r="K388" s="102" t="str">
        <f t="shared" si="67"/>
        <v>CHECK</v>
      </c>
      <c r="L388" s="102" t="str">
        <f t="shared" si="67"/>
        <v>CHECK</v>
      </c>
      <c r="M388" s="102" t="str">
        <f t="shared" si="67"/>
        <v>CHECK</v>
      </c>
      <c r="N388" s="102" t="str">
        <f t="shared" si="67"/>
        <v>CHECK</v>
      </c>
      <c r="O388" s="102" t="str">
        <f t="shared" si="67"/>
        <v>CHECK</v>
      </c>
      <c r="P388" s="102" t="str">
        <f t="shared" si="67"/>
        <v>CHECK</v>
      </c>
      <c r="Q388" s="102" t="str">
        <f t="shared" si="67"/>
        <v>CHECK</v>
      </c>
      <c r="R388" s="102" t="str">
        <f t="shared" si="67"/>
        <v>CHECK</v>
      </c>
      <c r="S388" s="102" t="str">
        <f t="shared" si="67"/>
        <v>CHECK</v>
      </c>
      <c r="T388" s="102" t="str">
        <f t="shared" si="67"/>
        <v>CHECK</v>
      </c>
      <c r="U388" s="102" t="str">
        <f t="shared" si="66"/>
        <v>CHECK</v>
      </c>
    </row>
    <row r="389" spans="1:21" s="93" customFormat="1" x14ac:dyDescent="0.25">
      <c r="A389" s="101" t="s">
        <v>937</v>
      </c>
      <c r="B389" s="101" t="s">
        <v>1007</v>
      </c>
      <c r="C389" s="101" t="s">
        <v>1008</v>
      </c>
      <c r="D389" s="101" t="s">
        <v>593</v>
      </c>
      <c r="E389" s="101" t="s">
        <v>940</v>
      </c>
      <c r="F389" s="102" t="str">
        <f t="shared" ref="F389:T389" si="68">IFERROR(((F120/F255)-1),"CHECK")</f>
        <v>CHECK</v>
      </c>
      <c r="G389" s="102" t="str">
        <f t="shared" si="68"/>
        <v>CHECK</v>
      </c>
      <c r="H389" s="102" t="str">
        <f t="shared" si="68"/>
        <v>CHECK</v>
      </c>
      <c r="I389" s="102" t="str">
        <f t="shared" si="68"/>
        <v>CHECK</v>
      </c>
      <c r="J389" s="102" t="str">
        <f t="shared" si="68"/>
        <v>CHECK</v>
      </c>
      <c r="K389" s="102" t="str">
        <f t="shared" si="68"/>
        <v>CHECK</v>
      </c>
      <c r="L389" s="102" t="str">
        <f t="shared" si="68"/>
        <v>CHECK</v>
      </c>
      <c r="M389" s="102" t="str">
        <f t="shared" si="68"/>
        <v>CHECK</v>
      </c>
      <c r="N389" s="102" t="str">
        <f t="shared" si="68"/>
        <v>CHECK</v>
      </c>
      <c r="O389" s="102" t="str">
        <f t="shared" si="68"/>
        <v>CHECK</v>
      </c>
      <c r="P389" s="102" t="str">
        <f t="shared" si="68"/>
        <v>CHECK</v>
      </c>
      <c r="Q389" s="102" t="str">
        <f t="shared" si="68"/>
        <v>CHECK</v>
      </c>
      <c r="R389" s="102" t="str">
        <f t="shared" si="68"/>
        <v>CHECK</v>
      </c>
      <c r="S389" s="102" t="str">
        <f t="shared" si="68"/>
        <v>CHECK</v>
      </c>
      <c r="T389" s="102" t="str">
        <f t="shared" si="68"/>
        <v>CHECK</v>
      </c>
      <c r="U389" s="102" t="str">
        <f t="shared" si="66"/>
        <v>CHECK</v>
      </c>
    </row>
    <row r="390" spans="1:21" s="93" customFormat="1" x14ac:dyDescent="0.25">
      <c r="A390" s="101" t="s">
        <v>937</v>
      </c>
      <c r="B390" s="101" t="s">
        <v>1009</v>
      </c>
      <c r="C390" s="101" t="s">
        <v>1010</v>
      </c>
      <c r="D390" s="101" t="s">
        <v>593</v>
      </c>
      <c r="E390" s="101" t="s">
        <v>940</v>
      </c>
      <c r="F390" s="102" t="str">
        <f t="shared" ref="F390:T390" si="69">IFERROR(((F121/F256)-1),"CHECK")</f>
        <v>CHECK</v>
      </c>
      <c r="G390" s="102" t="str">
        <f t="shared" si="69"/>
        <v>CHECK</v>
      </c>
      <c r="H390" s="102" t="str">
        <f t="shared" si="69"/>
        <v>CHECK</v>
      </c>
      <c r="I390" s="102" t="str">
        <f t="shared" si="69"/>
        <v>CHECK</v>
      </c>
      <c r="J390" s="102" t="str">
        <f t="shared" si="69"/>
        <v>CHECK</v>
      </c>
      <c r="K390" s="102" t="str">
        <f t="shared" si="69"/>
        <v>CHECK</v>
      </c>
      <c r="L390" s="102" t="str">
        <f t="shared" si="69"/>
        <v>CHECK</v>
      </c>
      <c r="M390" s="102" t="str">
        <f t="shared" si="69"/>
        <v>CHECK</v>
      </c>
      <c r="N390" s="102" t="str">
        <f t="shared" si="69"/>
        <v>CHECK</v>
      </c>
      <c r="O390" s="102" t="str">
        <f t="shared" si="69"/>
        <v>CHECK</v>
      </c>
      <c r="P390" s="102" t="str">
        <f t="shared" si="69"/>
        <v>CHECK</v>
      </c>
      <c r="Q390" s="102" t="str">
        <f t="shared" si="69"/>
        <v>CHECK</v>
      </c>
      <c r="R390" s="102" t="str">
        <f t="shared" si="69"/>
        <v>CHECK</v>
      </c>
      <c r="S390" s="102" t="str">
        <f t="shared" si="69"/>
        <v>CHECK</v>
      </c>
      <c r="T390" s="102" t="str">
        <f t="shared" si="69"/>
        <v>CHECK</v>
      </c>
      <c r="U390" s="102" t="str">
        <f t="shared" si="66"/>
        <v>CHECK</v>
      </c>
    </row>
    <row r="391" spans="1:21" s="4" customFormat="1" x14ac:dyDescent="0.25">
      <c r="A391" s="7" t="s">
        <v>937</v>
      </c>
      <c r="B391" s="7" t="s">
        <v>945</v>
      </c>
      <c r="C391" s="7" t="s">
        <v>767</v>
      </c>
      <c r="D391" s="7" t="s">
        <v>593</v>
      </c>
      <c r="E391" s="7" t="s">
        <v>940</v>
      </c>
      <c r="F391" s="102">
        <f t="shared" ref="F391:T391" si="70">IFERROR(((F122/F257)-1),"CHECK")</f>
        <v>5.3401780739850357E-2</v>
      </c>
      <c r="G391" s="102">
        <f t="shared" si="70"/>
        <v>6.7039670202496682E-2</v>
      </c>
      <c r="H391" s="102">
        <f t="shared" si="70"/>
        <v>0.11179068765425915</v>
      </c>
      <c r="I391" s="102">
        <f t="shared" si="70"/>
        <v>0.12028028951728609</v>
      </c>
      <c r="J391" s="102">
        <f t="shared" si="70"/>
        <v>0.15732134295851519</v>
      </c>
      <c r="K391" s="102">
        <f t="shared" si="70"/>
        <v>0.21820828813491788</v>
      </c>
      <c r="L391" s="102">
        <f t="shared" si="70"/>
        <v>0.2893966510219752</v>
      </c>
      <c r="M391" s="102">
        <f t="shared" si="70"/>
        <v>0.31610186292123621</v>
      </c>
      <c r="N391" s="102">
        <f t="shared" si="70"/>
        <v>0.40461268672024375</v>
      </c>
      <c r="O391" s="102">
        <f t="shared" si="70"/>
        <v>0.34607551483383769</v>
      </c>
      <c r="P391" s="102">
        <f t="shared" si="70"/>
        <v>0.32439456785474197</v>
      </c>
      <c r="Q391" s="102">
        <f t="shared" si="70"/>
        <v>0.36369916683777892</v>
      </c>
      <c r="R391" s="102">
        <f t="shared" si="70"/>
        <v>0.42491204530514182</v>
      </c>
      <c r="S391" s="102">
        <f t="shared" si="70"/>
        <v>0.42394421738426469</v>
      </c>
      <c r="T391" s="102">
        <f t="shared" si="70"/>
        <v>0.42762480321435725</v>
      </c>
      <c r="U391" s="102">
        <f t="shared" si="66"/>
        <v>0.42422387018007846</v>
      </c>
    </row>
    <row r="392" spans="1:21" s="93" customFormat="1" x14ac:dyDescent="0.25">
      <c r="A392" s="101" t="s">
        <v>937</v>
      </c>
      <c r="B392" s="101" t="s">
        <v>1011</v>
      </c>
      <c r="C392" s="101" t="s">
        <v>1012</v>
      </c>
      <c r="D392" s="101" t="s">
        <v>593</v>
      </c>
      <c r="E392" s="101" t="s">
        <v>940</v>
      </c>
      <c r="F392" s="102">
        <f t="shared" ref="F392:T392" si="71">IFERROR(((F123/F258)-1),"CHECK")</f>
        <v>0</v>
      </c>
      <c r="G392" s="102">
        <f t="shared" si="71"/>
        <v>0</v>
      </c>
      <c r="H392" s="102">
        <f t="shared" si="71"/>
        <v>0</v>
      </c>
      <c r="I392" s="102">
        <f t="shared" si="71"/>
        <v>0</v>
      </c>
      <c r="J392" s="102">
        <f t="shared" si="71"/>
        <v>0</v>
      </c>
      <c r="K392" s="102">
        <f t="shared" si="71"/>
        <v>0</v>
      </c>
      <c r="L392" s="102">
        <f t="shared" si="71"/>
        <v>0</v>
      </c>
      <c r="M392" s="102">
        <f t="shared" si="71"/>
        <v>0</v>
      </c>
      <c r="N392" s="102">
        <f t="shared" si="71"/>
        <v>0</v>
      </c>
      <c r="O392" s="102">
        <f t="shared" si="71"/>
        <v>0</v>
      </c>
      <c r="P392" s="102">
        <f t="shared" si="71"/>
        <v>0</v>
      </c>
      <c r="Q392" s="102">
        <f t="shared" si="71"/>
        <v>0</v>
      </c>
      <c r="R392" s="102">
        <f t="shared" si="71"/>
        <v>0</v>
      </c>
      <c r="S392" s="102">
        <f t="shared" si="71"/>
        <v>0</v>
      </c>
      <c r="T392" s="102">
        <f t="shared" si="71"/>
        <v>0</v>
      </c>
      <c r="U392" s="102">
        <f t="shared" si="66"/>
        <v>0</v>
      </c>
    </row>
    <row r="393" spans="1:21" s="93" customFormat="1" x14ac:dyDescent="0.25">
      <c r="A393" s="101" t="s">
        <v>937</v>
      </c>
      <c r="B393" s="101" t="s">
        <v>1013</v>
      </c>
      <c r="C393" s="101" t="s">
        <v>1014</v>
      </c>
      <c r="D393" s="101" t="s">
        <v>593</v>
      </c>
      <c r="E393" s="101" t="s">
        <v>940</v>
      </c>
      <c r="F393" s="102">
        <f t="shared" ref="F393:T393" si="72">IFERROR(((F124/F259)-1),"CHECK")</f>
        <v>6.2253524503855573E-2</v>
      </c>
      <c r="G393" s="102">
        <f t="shared" si="72"/>
        <v>7.7771770781542182E-2</v>
      </c>
      <c r="H393" s="102">
        <f t="shared" si="72"/>
        <v>0.12894135075379265</v>
      </c>
      <c r="I393" s="102">
        <f t="shared" si="72"/>
        <v>0.13709180866247994</v>
      </c>
      <c r="J393" s="102">
        <f t="shared" si="72"/>
        <v>0.17966847513808815</v>
      </c>
      <c r="K393" s="102">
        <f t="shared" si="72"/>
        <v>0.24847250065987936</v>
      </c>
      <c r="L393" s="102">
        <f t="shared" si="72"/>
        <v>0.32513968725159859</v>
      </c>
      <c r="M393" s="102">
        <f t="shared" si="72"/>
        <v>0.35480338080361773</v>
      </c>
      <c r="N393" s="102">
        <f t="shared" si="72"/>
        <v>0.45611219982096718</v>
      </c>
      <c r="O393" s="102">
        <f t="shared" si="72"/>
        <v>0.38992314383400339</v>
      </c>
      <c r="P393" s="102">
        <f t="shared" si="72"/>
        <v>0.36156145164064579</v>
      </c>
      <c r="Q393" s="102">
        <f t="shared" si="72"/>
        <v>0.40416887915208255</v>
      </c>
      <c r="R393" s="102">
        <f t="shared" si="72"/>
        <v>0.47145145138995326</v>
      </c>
      <c r="S393" s="102">
        <f t="shared" si="72"/>
        <v>0.46843416020833706</v>
      </c>
      <c r="T393" s="102">
        <f t="shared" si="72"/>
        <v>0.47808116550791424</v>
      </c>
      <c r="U393" s="102">
        <f t="shared" si="66"/>
        <v>0.47209387519660373</v>
      </c>
    </row>
    <row r="394" spans="1:21" s="93" customFormat="1" x14ac:dyDescent="0.25">
      <c r="A394" s="101" t="s">
        <v>937</v>
      </c>
      <c r="B394" s="101" t="s">
        <v>1015</v>
      </c>
      <c r="C394" s="101" t="s">
        <v>1016</v>
      </c>
      <c r="D394" s="101" t="s">
        <v>593</v>
      </c>
      <c r="E394" s="101" t="s">
        <v>940</v>
      </c>
      <c r="F394" s="102">
        <f t="shared" ref="F394:T394" si="73">IFERROR(((F125/F260)-1),"CHECK")</f>
        <v>0</v>
      </c>
      <c r="G394" s="102">
        <f t="shared" si="73"/>
        <v>0</v>
      </c>
      <c r="H394" s="102">
        <f t="shared" si="73"/>
        <v>0</v>
      </c>
      <c r="I394" s="102">
        <f t="shared" si="73"/>
        <v>0</v>
      </c>
      <c r="J394" s="102">
        <f t="shared" si="73"/>
        <v>0</v>
      </c>
      <c r="K394" s="102">
        <f t="shared" si="73"/>
        <v>0</v>
      </c>
      <c r="L394" s="102">
        <f t="shared" si="73"/>
        <v>0</v>
      </c>
      <c r="M394" s="102">
        <f t="shared" si="73"/>
        <v>0</v>
      </c>
      <c r="N394" s="102">
        <f t="shared" si="73"/>
        <v>0</v>
      </c>
      <c r="O394" s="102">
        <f t="shared" si="73"/>
        <v>0</v>
      </c>
      <c r="P394" s="102">
        <f t="shared" si="73"/>
        <v>0</v>
      </c>
      <c r="Q394" s="102">
        <f t="shared" si="73"/>
        <v>0</v>
      </c>
      <c r="R394" s="102">
        <f t="shared" si="73"/>
        <v>0</v>
      </c>
      <c r="S394" s="102">
        <f t="shared" si="73"/>
        <v>0</v>
      </c>
      <c r="T394" s="102">
        <f t="shared" si="73"/>
        <v>0</v>
      </c>
      <c r="U394" s="102">
        <f t="shared" si="66"/>
        <v>0</v>
      </c>
    </row>
    <row r="395" spans="1:21" s="93" customFormat="1" x14ac:dyDescent="0.25">
      <c r="A395" s="101" t="s">
        <v>937</v>
      </c>
      <c r="B395" s="101" t="s">
        <v>1017</v>
      </c>
      <c r="C395" s="101" t="s">
        <v>1018</v>
      </c>
      <c r="D395" s="101" t="s">
        <v>593</v>
      </c>
      <c r="E395" s="101" t="s">
        <v>940</v>
      </c>
      <c r="F395" s="102">
        <f t="shared" ref="F395:T395" si="74">IFERROR(((F126/F261)-1),"CHECK")</f>
        <v>0</v>
      </c>
      <c r="G395" s="102">
        <f t="shared" si="74"/>
        <v>0</v>
      </c>
      <c r="H395" s="102">
        <f t="shared" si="74"/>
        <v>0</v>
      </c>
      <c r="I395" s="102">
        <f t="shared" si="74"/>
        <v>0</v>
      </c>
      <c r="J395" s="102">
        <f t="shared" si="74"/>
        <v>0</v>
      </c>
      <c r="K395" s="102">
        <f t="shared" si="74"/>
        <v>0</v>
      </c>
      <c r="L395" s="102">
        <f t="shared" si="74"/>
        <v>0</v>
      </c>
      <c r="M395" s="102">
        <f t="shared" si="74"/>
        <v>0</v>
      </c>
      <c r="N395" s="102">
        <f t="shared" si="74"/>
        <v>0</v>
      </c>
      <c r="O395" s="102">
        <f t="shared" si="74"/>
        <v>0</v>
      </c>
      <c r="P395" s="102">
        <f t="shared" si="74"/>
        <v>0</v>
      </c>
      <c r="Q395" s="102">
        <f t="shared" si="74"/>
        <v>0</v>
      </c>
      <c r="R395" s="102">
        <f t="shared" si="74"/>
        <v>0</v>
      </c>
      <c r="S395" s="102">
        <f t="shared" si="74"/>
        <v>0</v>
      </c>
      <c r="T395" s="102">
        <f t="shared" si="74"/>
        <v>0</v>
      </c>
      <c r="U395" s="102">
        <f t="shared" si="66"/>
        <v>0</v>
      </c>
    </row>
    <row r="396" spans="1:21" s="93" customFormat="1" x14ac:dyDescent="0.25">
      <c r="A396" s="101" t="s">
        <v>937</v>
      </c>
      <c r="B396" s="101" t="s">
        <v>1019</v>
      </c>
      <c r="C396" s="101" t="s">
        <v>1020</v>
      </c>
      <c r="D396" s="101" t="s">
        <v>593</v>
      </c>
      <c r="E396" s="101" t="s">
        <v>940</v>
      </c>
      <c r="F396" s="102" t="str">
        <f t="shared" ref="F396:T396" si="75">IFERROR(((F127/F262)-1),"CHECK")</f>
        <v>CHECK</v>
      </c>
      <c r="G396" s="102" t="str">
        <f t="shared" si="75"/>
        <v>CHECK</v>
      </c>
      <c r="H396" s="102" t="str">
        <f t="shared" si="75"/>
        <v>CHECK</v>
      </c>
      <c r="I396" s="102" t="str">
        <f t="shared" si="75"/>
        <v>CHECK</v>
      </c>
      <c r="J396" s="102" t="str">
        <f t="shared" si="75"/>
        <v>CHECK</v>
      </c>
      <c r="K396" s="102" t="str">
        <f t="shared" si="75"/>
        <v>CHECK</v>
      </c>
      <c r="L396" s="102" t="str">
        <f t="shared" si="75"/>
        <v>CHECK</v>
      </c>
      <c r="M396" s="102" t="str">
        <f t="shared" si="75"/>
        <v>CHECK</v>
      </c>
      <c r="N396" s="102" t="str">
        <f t="shared" si="75"/>
        <v>CHECK</v>
      </c>
      <c r="O396" s="102" t="str">
        <f t="shared" si="75"/>
        <v>CHECK</v>
      </c>
      <c r="P396" s="102" t="str">
        <f t="shared" si="75"/>
        <v>CHECK</v>
      </c>
      <c r="Q396" s="102" t="str">
        <f t="shared" si="75"/>
        <v>CHECK</v>
      </c>
      <c r="R396" s="102" t="str">
        <f t="shared" si="75"/>
        <v>CHECK</v>
      </c>
      <c r="S396" s="102" t="str">
        <f t="shared" si="75"/>
        <v>CHECK</v>
      </c>
      <c r="T396" s="102" t="str">
        <f t="shared" si="75"/>
        <v>CHECK</v>
      </c>
      <c r="U396" s="102" t="str">
        <f t="shared" si="66"/>
        <v>CHECK</v>
      </c>
    </row>
    <row r="397" spans="1:21" s="4" customFormat="1" x14ac:dyDescent="0.25">
      <c r="A397" s="7" t="s">
        <v>937</v>
      </c>
      <c r="B397" s="7" t="s">
        <v>946</v>
      </c>
      <c r="C397" s="7" t="s">
        <v>947</v>
      </c>
      <c r="D397" s="7" t="s">
        <v>593</v>
      </c>
      <c r="E397" s="7" t="s">
        <v>940</v>
      </c>
      <c r="F397" s="102">
        <f t="shared" ref="F397:T397" si="76">IFERROR(((F128/F263)-1),"CHECK")</f>
        <v>4.3762025522493531E-3</v>
      </c>
      <c r="G397" s="102">
        <f t="shared" si="76"/>
        <v>3.432811514491263E-3</v>
      </c>
      <c r="H397" s="102">
        <f t="shared" si="76"/>
        <v>3.1333171297944773E-3</v>
      </c>
      <c r="I397" s="102">
        <f t="shared" si="76"/>
        <v>-7.5843070939630719E-3</v>
      </c>
      <c r="J397" s="102">
        <f t="shared" si="76"/>
        <v>-1.9024940155338843E-3</v>
      </c>
      <c r="K397" s="102">
        <f t="shared" si="76"/>
        <v>-4.8024576258279827E-3</v>
      </c>
      <c r="L397" s="102">
        <f t="shared" si="76"/>
        <v>-8.3050328671946394E-3</v>
      </c>
      <c r="M397" s="102">
        <f t="shared" si="76"/>
        <v>-1.0218998159542969E-2</v>
      </c>
      <c r="N397" s="102">
        <f t="shared" si="76"/>
        <v>-5.2202619674074913E-2</v>
      </c>
      <c r="O397" s="102">
        <f t="shared" si="76"/>
        <v>-4.8270356394724545E-2</v>
      </c>
      <c r="P397" s="102">
        <f t="shared" si="76"/>
        <v>-4.5175894796575577E-2</v>
      </c>
      <c r="Q397" s="102">
        <f t="shared" si="76"/>
        <v>-5.1170054107377183E-2</v>
      </c>
      <c r="R397" s="102">
        <f t="shared" si="76"/>
        <v>-4.9916184557097232E-2</v>
      </c>
      <c r="S397" s="102">
        <f t="shared" si="76"/>
        <v>-4.8294678947519043E-2</v>
      </c>
      <c r="T397" s="102">
        <f t="shared" si="76"/>
        <v>-4.749884781725866E-2</v>
      </c>
      <c r="U397" s="102">
        <f t="shared" si="66"/>
        <v>-4.7542198734382368E-2</v>
      </c>
    </row>
    <row r="398" spans="1:21" s="93" customFormat="1" x14ac:dyDescent="0.25">
      <c r="A398" s="101" t="s">
        <v>937</v>
      </c>
      <c r="B398" s="101" t="s">
        <v>1021</v>
      </c>
      <c r="C398" s="101" t="s">
        <v>1022</v>
      </c>
      <c r="D398" s="101" t="s">
        <v>593</v>
      </c>
      <c r="E398" s="101" t="s">
        <v>940</v>
      </c>
      <c r="F398" s="102">
        <f t="shared" ref="F398:T398" si="77">IFERROR(((F129/F264)-1),"CHECK")</f>
        <v>0</v>
      </c>
      <c r="G398" s="102">
        <f t="shared" si="77"/>
        <v>0</v>
      </c>
      <c r="H398" s="102">
        <f t="shared" si="77"/>
        <v>0</v>
      </c>
      <c r="I398" s="102">
        <f t="shared" si="77"/>
        <v>0</v>
      </c>
      <c r="J398" s="102">
        <f t="shared" si="77"/>
        <v>0</v>
      </c>
      <c r="K398" s="102">
        <f t="shared" si="77"/>
        <v>0</v>
      </c>
      <c r="L398" s="102">
        <f t="shared" si="77"/>
        <v>0</v>
      </c>
      <c r="M398" s="102">
        <f t="shared" si="77"/>
        <v>0</v>
      </c>
      <c r="N398" s="102">
        <f t="shared" si="77"/>
        <v>0</v>
      </c>
      <c r="O398" s="102">
        <f t="shared" si="77"/>
        <v>0</v>
      </c>
      <c r="P398" s="102">
        <f t="shared" si="77"/>
        <v>0</v>
      </c>
      <c r="Q398" s="102">
        <f t="shared" si="77"/>
        <v>0</v>
      </c>
      <c r="R398" s="102">
        <f t="shared" si="77"/>
        <v>0</v>
      </c>
      <c r="S398" s="102">
        <f t="shared" si="77"/>
        <v>0</v>
      </c>
      <c r="T398" s="102">
        <f t="shared" si="77"/>
        <v>0</v>
      </c>
      <c r="U398" s="102">
        <f t="shared" si="66"/>
        <v>0</v>
      </c>
    </row>
    <row r="399" spans="1:21" s="93" customFormat="1" x14ac:dyDescent="0.25">
      <c r="A399" s="101" t="s">
        <v>937</v>
      </c>
      <c r="B399" s="101" t="s">
        <v>1023</v>
      </c>
      <c r="C399" s="101" t="s">
        <v>844</v>
      </c>
      <c r="D399" s="101" t="s">
        <v>593</v>
      </c>
      <c r="E399" s="101" t="s">
        <v>940</v>
      </c>
      <c r="F399" s="102">
        <f t="shared" ref="F399:T399" si="78">IFERROR(((F130/F265)-1),"CHECK")</f>
        <v>4.8245828918593858E-3</v>
      </c>
      <c r="G399" s="102">
        <f t="shared" si="78"/>
        <v>3.8543010455875937E-3</v>
      </c>
      <c r="H399" s="102">
        <f t="shared" si="78"/>
        <v>3.565782426690145E-3</v>
      </c>
      <c r="I399" s="102">
        <f t="shared" si="78"/>
        <v>-8.7015473614616701E-3</v>
      </c>
      <c r="J399" s="102">
        <f t="shared" si="78"/>
        <v>-2.2088613772491827E-3</v>
      </c>
      <c r="K399" s="102">
        <f t="shared" si="78"/>
        <v>-5.614582927281897E-3</v>
      </c>
      <c r="L399" s="102">
        <f t="shared" si="78"/>
        <v>-1.1041617464352504E-2</v>
      </c>
      <c r="M399" s="102">
        <f t="shared" si="78"/>
        <v>-1.271733816264764E-2</v>
      </c>
      <c r="N399" s="102">
        <f t="shared" si="78"/>
        <v>-6.3874448602427858E-2</v>
      </c>
      <c r="O399" s="102">
        <f t="shared" si="78"/>
        <v>-5.8854649509790691E-2</v>
      </c>
      <c r="P399" s="102">
        <f t="shared" si="78"/>
        <v>-5.5135860805272885E-2</v>
      </c>
      <c r="Q399" s="102">
        <f t="shared" si="78"/>
        <v>-6.1524566433228234E-2</v>
      </c>
      <c r="R399" s="102">
        <f t="shared" si="78"/>
        <v>-6.0179736843673171E-2</v>
      </c>
      <c r="S399" s="102">
        <f t="shared" si="78"/>
        <v>-5.8779277876090053E-2</v>
      </c>
      <c r="T399" s="102">
        <f t="shared" si="78"/>
        <v>-5.756292614498526E-2</v>
      </c>
      <c r="U399" s="102">
        <f t="shared" si="66"/>
        <v>-5.7650696514340738E-2</v>
      </c>
    </row>
    <row r="400" spans="1:21" s="93" customFormat="1" x14ac:dyDescent="0.25">
      <c r="A400" s="101" t="s">
        <v>937</v>
      </c>
      <c r="B400" s="101" t="s">
        <v>1024</v>
      </c>
      <c r="C400" s="101" t="s">
        <v>1025</v>
      </c>
      <c r="D400" s="101" t="s">
        <v>593</v>
      </c>
      <c r="E400" s="101" t="s">
        <v>940</v>
      </c>
      <c r="F400" s="102">
        <f t="shared" ref="F400:T400" si="79">IFERROR(((F131/F266)-1),"CHECK")</f>
        <v>0</v>
      </c>
      <c r="G400" s="102">
        <f t="shared" si="79"/>
        <v>0</v>
      </c>
      <c r="H400" s="102">
        <f t="shared" si="79"/>
        <v>0</v>
      </c>
      <c r="I400" s="102">
        <f t="shared" si="79"/>
        <v>0</v>
      </c>
      <c r="J400" s="102">
        <f t="shared" si="79"/>
        <v>0</v>
      </c>
      <c r="K400" s="102">
        <f t="shared" si="79"/>
        <v>0</v>
      </c>
      <c r="L400" s="102">
        <f t="shared" si="79"/>
        <v>0</v>
      </c>
      <c r="M400" s="102">
        <f t="shared" si="79"/>
        <v>0</v>
      </c>
      <c r="N400" s="102">
        <f t="shared" si="79"/>
        <v>0</v>
      </c>
      <c r="O400" s="102">
        <f t="shared" si="79"/>
        <v>0</v>
      </c>
      <c r="P400" s="102">
        <f t="shared" si="79"/>
        <v>0</v>
      </c>
      <c r="Q400" s="102">
        <f t="shared" si="79"/>
        <v>0</v>
      </c>
      <c r="R400" s="102">
        <f t="shared" si="79"/>
        <v>0</v>
      </c>
      <c r="S400" s="102">
        <f t="shared" si="79"/>
        <v>0</v>
      </c>
      <c r="T400" s="102">
        <f t="shared" si="79"/>
        <v>0</v>
      </c>
      <c r="U400" s="102">
        <f t="shared" si="66"/>
        <v>0</v>
      </c>
    </row>
    <row r="401" spans="1:21" s="4" customFormat="1" x14ac:dyDescent="0.25">
      <c r="A401" s="7" t="s">
        <v>937</v>
      </c>
      <c r="B401" s="7" t="s">
        <v>948</v>
      </c>
      <c r="C401" s="7" t="s">
        <v>949</v>
      </c>
      <c r="D401" s="7" t="s">
        <v>593</v>
      </c>
      <c r="E401" s="7" t="s">
        <v>940</v>
      </c>
      <c r="F401" s="102">
        <f t="shared" ref="F401:T401" si="80">IFERROR(((F132/F267)-1),"CHECK")</f>
        <v>0</v>
      </c>
      <c r="G401" s="102">
        <f t="shared" si="80"/>
        <v>0</v>
      </c>
      <c r="H401" s="102">
        <f t="shared" si="80"/>
        <v>0</v>
      </c>
      <c r="I401" s="102">
        <f t="shared" si="80"/>
        <v>0</v>
      </c>
      <c r="J401" s="102">
        <f t="shared" si="80"/>
        <v>0</v>
      </c>
      <c r="K401" s="102">
        <f t="shared" si="80"/>
        <v>0</v>
      </c>
      <c r="L401" s="102">
        <f t="shared" si="80"/>
        <v>0</v>
      </c>
      <c r="M401" s="102">
        <f t="shared" si="80"/>
        <v>0</v>
      </c>
      <c r="N401" s="102">
        <f t="shared" si="80"/>
        <v>0</v>
      </c>
      <c r="O401" s="102">
        <f t="shared" si="80"/>
        <v>0</v>
      </c>
      <c r="P401" s="102">
        <f t="shared" si="80"/>
        <v>0</v>
      </c>
      <c r="Q401" s="102">
        <f t="shared" si="80"/>
        <v>0</v>
      </c>
      <c r="R401" s="102">
        <f t="shared" si="80"/>
        <v>0</v>
      </c>
      <c r="S401" s="102">
        <f t="shared" si="80"/>
        <v>0</v>
      </c>
      <c r="T401" s="102">
        <f t="shared" si="80"/>
        <v>0</v>
      </c>
      <c r="U401" s="102">
        <f t="shared" si="66"/>
        <v>0</v>
      </c>
    </row>
    <row r="402" spans="1:21" s="93" customFormat="1" x14ac:dyDescent="0.25">
      <c r="A402" s="101" t="s">
        <v>937</v>
      </c>
      <c r="B402" s="101" t="s">
        <v>1026</v>
      </c>
      <c r="C402" s="101" t="s">
        <v>1027</v>
      </c>
      <c r="D402" s="101" t="s">
        <v>593</v>
      </c>
      <c r="E402" s="101" t="s">
        <v>940</v>
      </c>
      <c r="F402" s="102">
        <f t="shared" ref="F402:T402" si="81">IFERROR(((F133/F268)-1),"CHECK")</f>
        <v>0</v>
      </c>
      <c r="G402" s="102">
        <f t="shared" si="81"/>
        <v>0</v>
      </c>
      <c r="H402" s="102">
        <f t="shared" si="81"/>
        <v>0</v>
      </c>
      <c r="I402" s="102">
        <f t="shared" si="81"/>
        <v>0</v>
      </c>
      <c r="J402" s="102">
        <f t="shared" si="81"/>
        <v>0</v>
      </c>
      <c r="K402" s="102">
        <f t="shared" si="81"/>
        <v>0</v>
      </c>
      <c r="L402" s="102">
        <f t="shared" si="81"/>
        <v>0</v>
      </c>
      <c r="M402" s="102">
        <f t="shared" si="81"/>
        <v>0</v>
      </c>
      <c r="N402" s="102">
        <f t="shared" si="81"/>
        <v>0</v>
      </c>
      <c r="O402" s="102">
        <f t="shared" si="81"/>
        <v>0</v>
      </c>
      <c r="P402" s="102">
        <f t="shared" si="81"/>
        <v>0</v>
      </c>
      <c r="Q402" s="102">
        <f t="shared" si="81"/>
        <v>0</v>
      </c>
      <c r="R402" s="102">
        <f t="shared" si="81"/>
        <v>0</v>
      </c>
      <c r="S402" s="102">
        <f t="shared" si="81"/>
        <v>0</v>
      </c>
      <c r="T402" s="102">
        <f t="shared" si="81"/>
        <v>0</v>
      </c>
      <c r="U402" s="102">
        <f t="shared" si="66"/>
        <v>0</v>
      </c>
    </row>
    <row r="403" spans="1:21" s="93" customFormat="1" x14ac:dyDescent="0.25">
      <c r="A403" s="101" t="s">
        <v>937</v>
      </c>
      <c r="B403" s="101" t="s">
        <v>1028</v>
      </c>
      <c r="C403" s="101" t="s">
        <v>1029</v>
      </c>
      <c r="D403" s="101" t="s">
        <v>593</v>
      </c>
      <c r="E403" s="101" t="s">
        <v>940</v>
      </c>
      <c r="F403" s="102" t="str">
        <f t="shared" ref="F403:T403" si="82">IFERROR(((F134/F269)-1),"CHECK")</f>
        <v>CHECK</v>
      </c>
      <c r="G403" s="102" t="str">
        <f t="shared" si="82"/>
        <v>CHECK</v>
      </c>
      <c r="H403" s="102" t="str">
        <f t="shared" si="82"/>
        <v>CHECK</v>
      </c>
      <c r="I403" s="102" t="str">
        <f t="shared" si="82"/>
        <v>CHECK</v>
      </c>
      <c r="J403" s="102" t="str">
        <f t="shared" si="82"/>
        <v>CHECK</v>
      </c>
      <c r="K403" s="102" t="str">
        <f t="shared" si="82"/>
        <v>CHECK</v>
      </c>
      <c r="L403" s="102" t="str">
        <f t="shared" si="82"/>
        <v>CHECK</v>
      </c>
      <c r="M403" s="102" t="str">
        <f t="shared" si="82"/>
        <v>CHECK</v>
      </c>
      <c r="N403" s="102" t="str">
        <f t="shared" si="82"/>
        <v>CHECK</v>
      </c>
      <c r="O403" s="102" t="str">
        <f t="shared" si="82"/>
        <v>CHECK</v>
      </c>
      <c r="P403" s="102" t="str">
        <f t="shared" si="82"/>
        <v>CHECK</v>
      </c>
      <c r="Q403" s="102" t="str">
        <f t="shared" si="82"/>
        <v>CHECK</v>
      </c>
      <c r="R403" s="102" t="str">
        <f t="shared" si="82"/>
        <v>CHECK</v>
      </c>
      <c r="S403" s="102" t="str">
        <f t="shared" si="82"/>
        <v>CHECK</v>
      </c>
      <c r="T403" s="102" t="str">
        <f t="shared" si="82"/>
        <v>CHECK</v>
      </c>
      <c r="U403" s="102" t="str">
        <f t="shared" si="66"/>
        <v>CHECK</v>
      </c>
    </row>
  </sheetData>
  <conditionalFormatting sqref="F273:T304">
    <cfRule type="colorScale" priority="120">
      <colorScale>
        <cfvo type="min"/>
        <cfvo type="num" val="0"/>
        <cfvo type="max"/>
        <color theme="3" tint="0.79998168889431442"/>
        <color theme="0"/>
        <color rgb="FFEE9CA4"/>
      </colorScale>
    </cfRule>
  </conditionalFormatting>
  <conditionalFormatting sqref="F306:T337">
    <cfRule type="colorScale" priority="122">
      <colorScale>
        <cfvo type="min"/>
        <cfvo type="num" val="0"/>
        <cfvo type="max"/>
        <color theme="3" tint="0.79998168889431442"/>
        <color theme="0"/>
        <color rgb="FFEE9CA4"/>
      </colorScale>
    </cfRule>
  </conditionalFormatting>
  <conditionalFormatting sqref="F339:T370">
    <cfRule type="colorScale" priority="124">
      <colorScale>
        <cfvo type="min"/>
        <cfvo type="num" val="0"/>
        <cfvo type="max"/>
        <color theme="3" tint="0.79998168889431442"/>
        <color theme="0"/>
        <color rgb="FFEE9CA4"/>
      </colorScale>
    </cfRule>
  </conditionalFormatting>
  <conditionalFormatting sqref="F372:T403">
    <cfRule type="colorScale" priority="126">
      <colorScale>
        <cfvo type="min"/>
        <cfvo type="num" val="0"/>
        <cfvo type="max"/>
        <color theme="3" tint="0.79998168889431442"/>
        <color theme="0"/>
        <color rgb="FFEE9CA4"/>
      </colorScale>
    </cfRule>
  </conditionalFormatting>
  <conditionalFormatting sqref="U273:U304">
    <cfRule type="colorScale" priority="1">
      <colorScale>
        <cfvo type="min"/>
        <cfvo type="num" val="0"/>
        <cfvo type="max"/>
        <color theme="3" tint="0.79998168889431442"/>
        <color theme="0"/>
        <color rgb="FFEE9CA4"/>
      </colorScale>
    </cfRule>
  </conditionalFormatting>
  <conditionalFormatting sqref="U306:U337">
    <cfRule type="colorScale" priority="2">
      <colorScale>
        <cfvo type="min"/>
        <cfvo type="num" val="0"/>
        <cfvo type="max"/>
        <color theme="3" tint="0.79998168889431442"/>
        <color theme="0"/>
        <color rgb="FFEE9CA4"/>
      </colorScale>
    </cfRule>
  </conditionalFormatting>
  <conditionalFormatting sqref="U339:U370">
    <cfRule type="colorScale" priority="3">
      <colorScale>
        <cfvo type="min"/>
        <cfvo type="num" val="0"/>
        <cfvo type="max"/>
        <color theme="3" tint="0.79998168889431442"/>
        <color theme="0"/>
        <color rgb="FFEE9CA4"/>
      </colorScale>
    </cfRule>
  </conditionalFormatting>
  <conditionalFormatting sqref="U372:U403">
    <cfRule type="colorScale" priority="4">
      <colorScale>
        <cfvo type="min"/>
        <cfvo type="num" val="0"/>
        <cfvo type="max"/>
        <color theme="3" tint="0.79998168889431442"/>
        <color theme="0"/>
        <color rgb="FFEE9CA4"/>
      </colorScale>
    </cfRule>
  </conditionalFormatting>
  <pageMargins left="0.7" right="0.7" top="0.75" bottom="0.75" header="0.3" footer="0.3"/>
  <pageSetup orientation="portrait" r:id="rId1"/>
  <legacyDrawing r:id="rId2"/>
  <extLst>
    <ext xmlns:x14="http://schemas.microsoft.com/office/spreadsheetml/2009/9/main" uri="{05C60535-1F16-4fd2-B633-F4F36F0B64E0}">
      <x14:sparklineGroups xmlns:xm="http://schemas.microsoft.com/office/excel/2006/main">
        <x14:sparklineGroup manualMax="0" manualMin="0" displayEmptyCellsAs="gap" xr2:uid="{00000000-0003-0000-1000-000016000000}">
          <x14:colorSeries rgb="FF376092"/>
          <x14:colorNegative rgb="FFD00000"/>
          <x14:colorAxis rgb="FF000000"/>
          <x14:colorMarkers rgb="FFD00000"/>
          <x14:colorFirst rgb="FFD00000"/>
          <x14:colorLast rgb="FFD00000"/>
          <x14:colorHigh rgb="FFD00000"/>
          <x14:colorLow rgb="FFD00000"/>
          <x14:sparklines>
            <x14:sparkline>
              <xm:f>'1A Summary'!F103:W103</xm:f>
              <xm:sqref>X103</xm:sqref>
            </x14:sparkline>
          </x14:sparklines>
        </x14:sparklineGroup>
        <x14:sparklineGroup manualMax="0" manualMin="0" displayEmptyCellsAs="gap" xr2:uid="{00000000-0003-0000-1000-000015000000}">
          <x14:colorSeries rgb="FF376092"/>
          <x14:colorNegative rgb="FFD00000"/>
          <x14:colorAxis rgb="FF000000"/>
          <x14:colorMarkers rgb="FFD00000"/>
          <x14:colorFirst rgb="FFD00000"/>
          <x14:colorLast rgb="FFD00000"/>
          <x14:colorHigh rgb="FFD00000"/>
          <x14:colorLow rgb="FFD00000"/>
          <x14:sparklines>
            <x14:sparkline>
              <xm:f>'1A Summary'!F4:W4</xm:f>
              <xm:sqref>X4</xm:sqref>
            </x14:sparkline>
            <x14:sparkline>
              <xm:f>'1A Summary'!F5:W5</xm:f>
              <xm:sqref>X5</xm:sqref>
            </x14:sparkline>
            <x14:sparkline>
              <xm:f>'1A Summary'!F6:W6</xm:f>
              <xm:sqref>X6</xm:sqref>
            </x14:sparkline>
            <x14:sparkline>
              <xm:f>'1A Summary'!F7:W7</xm:f>
              <xm:sqref>X7</xm:sqref>
            </x14:sparkline>
            <x14:sparkline>
              <xm:f>'1A Summary'!F8:W8</xm:f>
              <xm:sqref>X8</xm:sqref>
            </x14:sparkline>
            <x14:sparkline>
              <xm:f>'1A Summary'!F9:W9</xm:f>
              <xm:sqref>X9</xm:sqref>
            </x14:sparkline>
            <x14:sparkline>
              <xm:f>'1A Summary'!F10:W10</xm:f>
              <xm:sqref>X10</xm:sqref>
            </x14:sparkline>
            <x14:sparkline>
              <xm:f>'1A Summary'!F11:W11</xm:f>
              <xm:sqref>X11</xm:sqref>
            </x14:sparkline>
            <x14:sparkline>
              <xm:f>'1A Summary'!F12:W12</xm:f>
              <xm:sqref>X12</xm:sqref>
            </x14:sparkline>
            <x14:sparkline>
              <xm:f>'1A Summary'!F13:W13</xm:f>
              <xm:sqref>X13</xm:sqref>
            </x14:sparkline>
            <x14:sparkline>
              <xm:f>'1A Summary'!F14:W14</xm:f>
              <xm:sqref>X14</xm:sqref>
            </x14:sparkline>
            <x14:sparkline>
              <xm:f>'1A Summary'!F15:W15</xm:f>
              <xm:sqref>X15</xm:sqref>
            </x14:sparkline>
            <x14:sparkline>
              <xm:f>'1A Summary'!F16:W16</xm:f>
              <xm:sqref>X16</xm:sqref>
            </x14:sparkline>
            <x14:sparkline>
              <xm:f>'1A Summary'!F17:W17</xm:f>
              <xm:sqref>X17</xm:sqref>
            </x14:sparkline>
            <x14:sparkline>
              <xm:f>'1A Summary'!F18:W18</xm:f>
              <xm:sqref>X18</xm:sqref>
            </x14:sparkline>
            <x14:sparkline>
              <xm:f>'1A Summary'!F19:W19</xm:f>
              <xm:sqref>X19</xm:sqref>
            </x14:sparkline>
            <x14:sparkline>
              <xm:f>'1A Summary'!F20:W20</xm:f>
              <xm:sqref>X20</xm:sqref>
            </x14:sparkline>
            <x14:sparkline>
              <xm:f>'1A Summary'!F21:W21</xm:f>
              <xm:sqref>X21</xm:sqref>
            </x14:sparkline>
            <x14:sparkline>
              <xm:f>'1A Summary'!F22:W22</xm:f>
              <xm:sqref>X22</xm:sqref>
            </x14:sparkline>
            <x14:sparkline>
              <xm:f>'1A Summary'!F23:W23</xm:f>
              <xm:sqref>X23</xm:sqref>
            </x14:sparkline>
            <x14:sparkline>
              <xm:f>'1A Summary'!F24:W24</xm:f>
              <xm:sqref>X24</xm:sqref>
            </x14:sparkline>
            <x14:sparkline>
              <xm:f>'1A Summary'!F25:W25</xm:f>
              <xm:sqref>X25</xm:sqref>
            </x14:sparkline>
            <x14:sparkline>
              <xm:f>'1A Summary'!F26:W26</xm:f>
              <xm:sqref>X26</xm:sqref>
            </x14:sparkline>
            <x14:sparkline>
              <xm:f>'1A Summary'!F27:W27</xm:f>
              <xm:sqref>X27</xm:sqref>
            </x14:sparkline>
            <x14:sparkline>
              <xm:f>'1A Summary'!F28:W28</xm:f>
              <xm:sqref>X28</xm:sqref>
            </x14:sparkline>
            <x14:sparkline>
              <xm:f>'1A Summary'!F29:W29</xm:f>
              <xm:sqref>X29</xm:sqref>
            </x14:sparkline>
            <x14:sparkline>
              <xm:f>'1A Summary'!F30:W30</xm:f>
              <xm:sqref>X30</xm:sqref>
            </x14:sparkline>
            <x14:sparkline>
              <xm:f>'1A Summary'!F31:W31</xm:f>
              <xm:sqref>X31</xm:sqref>
            </x14:sparkline>
            <x14:sparkline>
              <xm:f>'1A Summary'!F32:W32</xm:f>
              <xm:sqref>X32</xm:sqref>
            </x14:sparkline>
            <x14:sparkline>
              <xm:f>'1A Summary'!F33:W33</xm:f>
              <xm:sqref>X33</xm:sqref>
            </x14:sparkline>
            <x14:sparkline>
              <xm:f>'1A Summary'!F34:W34</xm:f>
              <xm:sqref>X34</xm:sqref>
            </x14:sparkline>
            <x14:sparkline>
              <xm:f>'1A Summary'!F35:W35</xm:f>
              <xm:sqref>X35</xm:sqref>
            </x14:sparkline>
          </x14:sparklines>
        </x14:sparklineGroup>
        <x14:sparklineGroup manualMax="0" manualMin="0" displayEmptyCellsAs="gap" xr2:uid="{00000000-0003-0000-1000-000014000000}">
          <x14:colorSeries rgb="FF376092"/>
          <x14:colorNegative rgb="FFD00000"/>
          <x14:colorAxis rgb="FF000000"/>
          <x14:colorMarkers rgb="FFD00000"/>
          <x14:colorFirst rgb="FFD00000"/>
          <x14:colorLast rgb="FFD00000"/>
          <x14:colorHigh rgb="FFD00000"/>
          <x14:colorLow rgb="FFD00000"/>
          <x14:sparklines>
            <x14:sparkline>
              <xm:f>'1A Summary'!F38:W38</xm:f>
              <xm:sqref>X38</xm:sqref>
            </x14:sparkline>
            <x14:sparkline>
              <xm:f>'1A Summary'!F39:W39</xm:f>
              <xm:sqref>X39</xm:sqref>
            </x14:sparkline>
            <x14:sparkline>
              <xm:f>'1A Summary'!F40:W40</xm:f>
              <xm:sqref>X40</xm:sqref>
            </x14:sparkline>
            <x14:sparkline>
              <xm:f>'1A Summary'!F41:W41</xm:f>
              <xm:sqref>X41</xm:sqref>
            </x14:sparkline>
            <x14:sparkline>
              <xm:f>'1A Summary'!F42:W42</xm:f>
              <xm:sqref>X42</xm:sqref>
            </x14:sparkline>
            <x14:sparkline>
              <xm:f>'1A Summary'!F43:W43</xm:f>
              <xm:sqref>X43</xm:sqref>
            </x14:sparkline>
            <x14:sparkline>
              <xm:f>'1A Summary'!F44:W44</xm:f>
              <xm:sqref>X44</xm:sqref>
            </x14:sparkline>
            <x14:sparkline>
              <xm:f>'1A Summary'!F45:W45</xm:f>
              <xm:sqref>X45</xm:sqref>
            </x14:sparkline>
            <x14:sparkline>
              <xm:f>'1A Summary'!F46:W46</xm:f>
              <xm:sqref>X46</xm:sqref>
            </x14:sparkline>
            <x14:sparkline>
              <xm:f>'1A Summary'!F47:W47</xm:f>
              <xm:sqref>X47</xm:sqref>
            </x14:sparkline>
            <x14:sparkline>
              <xm:f>'1A Summary'!F48:W48</xm:f>
              <xm:sqref>X48</xm:sqref>
            </x14:sparkline>
            <x14:sparkline>
              <xm:f>'1A Summary'!F49:W49</xm:f>
              <xm:sqref>X49</xm:sqref>
            </x14:sparkline>
            <x14:sparkline>
              <xm:f>'1A Summary'!F50:W50</xm:f>
              <xm:sqref>X50</xm:sqref>
            </x14:sparkline>
            <x14:sparkline>
              <xm:f>'1A Summary'!F51:W51</xm:f>
              <xm:sqref>X51</xm:sqref>
            </x14:sparkline>
            <x14:sparkline>
              <xm:f>'1A Summary'!F52:W52</xm:f>
              <xm:sqref>X52</xm:sqref>
            </x14:sparkline>
            <x14:sparkline>
              <xm:f>'1A Summary'!F53:W53</xm:f>
              <xm:sqref>X53</xm:sqref>
            </x14:sparkline>
            <x14:sparkline>
              <xm:f>'1A Summary'!F54:W54</xm:f>
              <xm:sqref>X54</xm:sqref>
            </x14:sparkline>
            <x14:sparkline>
              <xm:f>'1A Summary'!F55:W55</xm:f>
              <xm:sqref>X55</xm:sqref>
            </x14:sparkline>
            <x14:sparkline>
              <xm:f>'1A Summary'!F56:W56</xm:f>
              <xm:sqref>X56</xm:sqref>
            </x14:sparkline>
            <x14:sparkline>
              <xm:f>'1A Summary'!F57:W57</xm:f>
              <xm:sqref>X57</xm:sqref>
            </x14:sparkline>
            <x14:sparkline>
              <xm:f>'1A Summary'!F58:W58</xm:f>
              <xm:sqref>X58</xm:sqref>
            </x14:sparkline>
            <x14:sparkline>
              <xm:f>'1A Summary'!F59:W59</xm:f>
              <xm:sqref>X59</xm:sqref>
            </x14:sparkline>
            <x14:sparkline>
              <xm:f>'1A Summary'!F60:W60</xm:f>
              <xm:sqref>X60</xm:sqref>
            </x14:sparkline>
            <x14:sparkline>
              <xm:f>'1A Summary'!F61:W61</xm:f>
              <xm:sqref>X61</xm:sqref>
            </x14:sparkline>
            <x14:sparkline>
              <xm:f>'1A Summary'!F62:W62</xm:f>
              <xm:sqref>X62</xm:sqref>
            </x14:sparkline>
            <x14:sparkline>
              <xm:f>'1A Summary'!F63:W63</xm:f>
              <xm:sqref>X63</xm:sqref>
            </x14:sparkline>
            <x14:sparkline>
              <xm:f>'1A Summary'!F64:W64</xm:f>
              <xm:sqref>X64</xm:sqref>
            </x14:sparkline>
            <x14:sparkline>
              <xm:f>'1A Summary'!F65:W65</xm:f>
              <xm:sqref>X65</xm:sqref>
            </x14:sparkline>
            <x14:sparkline>
              <xm:f>'1A Summary'!F66:W66</xm:f>
              <xm:sqref>X66</xm:sqref>
            </x14:sparkline>
            <x14:sparkline>
              <xm:f>'1A Summary'!F67:W67</xm:f>
              <xm:sqref>X67</xm:sqref>
            </x14:sparkline>
            <x14:sparkline>
              <xm:f>'1A Summary'!F68:W68</xm:f>
              <xm:sqref>X68</xm:sqref>
            </x14:sparkline>
          </x14:sparklines>
        </x14:sparklineGroup>
        <x14:sparklineGroup manualMax="0" manualMin="0" displayEmptyCellsAs="gap" xr2:uid="{00000000-0003-0000-1000-000013000000}">
          <x14:colorSeries rgb="FF376092"/>
          <x14:colorNegative rgb="FFD00000"/>
          <x14:colorAxis rgb="FF000000"/>
          <x14:colorMarkers rgb="FFD00000"/>
          <x14:colorFirst rgb="FFD00000"/>
          <x14:colorLast rgb="FFD00000"/>
          <x14:colorHigh rgb="FFD00000"/>
          <x14:colorLow rgb="FFD00000"/>
          <x14:sparklines>
            <x14:sparkline>
              <xm:f>'1A Summary'!F104:W104</xm:f>
              <xm:sqref>X104</xm:sqref>
            </x14:sparkline>
            <x14:sparkline>
              <xm:f>'1A Summary'!F105:W105</xm:f>
              <xm:sqref>X105</xm:sqref>
            </x14:sparkline>
            <x14:sparkline>
              <xm:f>'1A Summary'!F106:W106</xm:f>
              <xm:sqref>X106</xm:sqref>
            </x14:sparkline>
            <x14:sparkline>
              <xm:f>'1A Summary'!F107:W107</xm:f>
              <xm:sqref>X107</xm:sqref>
            </x14:sparkline>
            <x14:sparkline>
              <xm:f>'1A Summary'!F108:W108</xm:f>
              <xm:sqref>X108</xm:sqref>
            </x14:sparkline>
            <x14:sparkline>
              <xm:f>'1A Summary'!F109:W109</xm:f>
              <xm:sqref>X109</xm:sqref>
            </x14:sparkline>
            <x14:sparkline>
              <xm:f>'1A Summary'!F110:W110</xm:f>
              <xm:sqref>X110</xm:sqref>
            </x14:sparkline>
            <x14:sparkline>
              <xm:f>'1A Summary'!F111:W111</xm:f>
              <xm:sqref>X111</xm:sqref>
            </x14:sparkline>
            <x14:sparkline>
              <xm:f>'1A Summary'!F112:W112</xm:f>
              <xm:sqref>X112</xm:sqref>
            </x14:sparkline>
            <x14:sparkline>
              <xm:f>'1A Summary'!F113:W113</xm:f>
              <xm:sqref>X113</xm:sqref>
            </x14:sparkline>
            <x14:sparkline>
              <xm:f>'1A Summary'!F114:W114</xm:f>
              <xm:sqref>X114</xm:sqref>
            </x14:sparkline>
            <x14:sparkline>
              <xm:f>'1A Summary'!F115:W115</xm:f>
              <xm:sqref>X115</xm:sqref>
            </x14:sparkline>
            <x14:sparkline>
              <xm:f>'1A Summary'!F116:W116</xm:f>
              <xm:sqref>X116</xm:sqref>
            </x14:sparkline>
            <x14:sparkline>
              <xm:f>'1A Summary'!F117:W117</xm:f>
              <xm:sqref>X117</xm:sqref>
            </x14:sparkline>
            <x14:sparkline>
              <xm:f>'1A Summary'!F118:W118</xm:f>
              <xm:sqref>X118</xm:sqref>
            </x14:sparkline>
            <x14:sparkline>
              <xm:f>'1A Summary'!F119:W119</xm:f>
              <xm:sqref>X119</xm:sqref>
            </x14:sparkline>
            <x14:sparkline>
              <xm:f>'1A Summary'!F120:W120</xm:f>
              <xm:sqref>X120</xm:sqref>
            </x14:sparkline>
            <x14:sparkline>
              <xm:f>'1A Summary'!F121:W121</xm:f>
              <xm:sqref>X121</xm:sqref>
            </x14:sparkline>
            <x14:sparkline>
              <xm:f>'1A Summary'!F122:W122</xm:f>
              <xm:sqref>X122</xm:sqref>
            </x14:sparkline>
            <x14:sparkline>
              <xm:f>'1A Summary'!F123:W123</xm:f>
              <xm:sqref>X123</xm:sqref>
            </x14:sparkline>
            <x14:sparkline>
              <xm:f>'1A Summary'!F124:W124</xm:f>
              <xm:sqref>X124</xm:sqref>
            </x14:sparkline>
            <x14:sparkline>
              <xm:f>'1A Summary'!F125:W125</xm:f>
              <xm:sqref>X125</xm:sqref>
            </x14:sparkline>
            <x14:sparkline>
              <xm:f>'1A Summary'!F126:W126</xm:f>
              <xm:sqref>X126</xm:sqref>
            </x14:sparkline>
            <x14:sparkline>
              <xm:f>'1A Summary'!F127:W127</xm:f>
              <xm:sqref>X127</xm:sqref>
            </x14:sparkline>
            <x14:sparkline>
              <xm:f>'1A Summary'!F128:W128</xm:f>
              <xm:sqref>X128</xm:sqref>
            </x14:sparkline>
            <x14:sparkline>
              <xm:f>'1A Summary'!F129:W129</xm:f>
              <xm:sqref>X129</xm:sqref>
            </x14:sparkline>
            <x14:sparkline>
              <xm:f>'1A Summary'!F130:W130</xm:f>
              <xm:sqref>X130</xm:sqref>
            </x14:sparkline>
            <x14:sparkline>
              <xm:f>'1A Summary'!F131:W131</xm:f>
              <xm:sqref>X131</xm:sqref>
            </x14:sparkline>
            <x14:sparkline>
              <xm:f>'1A Summary'!F132:W132</xm:f>
              <xm:sqref>X132</xm:sqref>
            </x14:sparkline>
            <x14:sparkline>
              <xm:f>'1A Summary'!F133:W133</xm:f>
              <xm:sqref>X133</xm:sqref>
            </x14:sparkline>
            <x14:sparkline>
              <xm:f>'1A Summary'!F134:W134</xm:f>
              <xm:sqref>X134</xm:sqref>
            </x14:sparkline>
          </x14:sparklines>
        </x14:sparklineGroup>
        <x14:sparklineGroup manualMax="0" manualMin="0" displayEmptyCellsAs="gap" xr2:uid="{00000000-0003-0000-1000-000012000000}">
          <x14:colorSeries rgb="FF376092"/>
          <x14:colorNegative rgb="FFD00000"/>
          <x14:colorAxis rgb="FF000000"/>
          <x14:colorMarkers rgb="FFD00000"/>
          <x14:colorFirst rgb="FFD00000"/>
          <x14:colorLast rgb="FFD00000"/>
          <x14:colorHigh rgb="FFD00000"/>
          <x14:colorLow rgb="FFD00000"/>
          <x14:sparklines>
            <x14:sparkline>
              <xm:f>'1A Summary'!F37:W37</xm:f>
              <xm:sqref>X37</xm:sqref>
            </x14:sparkline>
          </x14:sparklines>
        </x14:sparklineGroup>
        <x14:sparklineGroup manualMax="0" manualMin="0" displayEmptyCellsAs="gap" xr2:uid="{00000000-0003-0000-1000-000011000000}">
          <x14:colorSeries rgb="FF376092"/>
          <x14:colorNegative rgb="FFD00000"/>
          <x14:colorAxis rgb="FF000000"/>
          <x14:colorMarkers rgb="FFD00000"/>
          <x14:colorFirst rgb="FFD00000"/>
          <x14:colorLast rgb="FFD00000"/>
          <x14:colorHigh rgb="FFD00000"/>
          <x14:colorLow rgb="FFD00000"/>
          <x14:sparklines>
            <x14:sparkline>
              <xm:f>'1A Summary'!F70:W70</xm:f>
              <xm:sqref>X70</xm:sqref>
            </x14:sparkline>
          </x14:sparklines>
        </x14:sparklineGroup>
        <x14:sparklineGroup manualMax="0" manualMin="0" displayEmptyCellsAs="gap" xr2:uid="{00000000-0003-0000-1000-000010000000}">
          <x14:colorSeries rgb="FF376092"/>
          <x14:colorNegative rgb="FFD00000"/>
          <x14:colorAxis rgb="FF000000"/>
          <x14:colorMarkers rgb="FFD00000"/>
          <x14:colorFirst rgb="FFD00000"/>
          <x14:colorLast rgb="FFD00000"/>
          <x14:colorHigh rgb="FFD00000"/>
          <x14:colorLow rgb="FFD00000"/>
          <x14:sparklines>
            <x14:sparkline>
              <xm:f>'1A Summary'!F71:W71</xm:f>
              <xm:sqref>X71</xm:sqref>
            </x14:sparkline>
            <x14:sparkline>
              <xm:f>'1A Summary'!F72:W72</xm:f>
              <xm:sqref>X72</xm:sqref>
            </x14:sparkline>
            <x14:sparkline>
              <xm:f>'1A Summary'!F73:W73</xm:f>
              <xm:sqref>X73</xm:sqref>
            </x14:sparkline>
            <x14:sparkline>
              <xm:f>'1A Summary'!F74:W74</xm:f>
              <xm:sqref>X74</xm:sqref>
            </x14:sparkline>
            <x14:sparkline>
              <xm:f>'1A Summary'!F75:W75</xm:f>
              <xm:sqref>X75</xm:sqref>
            </x14:sparkline>
            <x14:sparkline>
              <xm:f>'1A Summary'!F76:W76</xm:f>
              <xm:sqref>X76</xm:sqref>
            </x14:sparkline>
            <x14:sparkline>
              <xm:f>'1A Summary'!F77:W77</xm:f>
              <xm:sqref>X77</xm:sqref>
            </x14:sparkline>
            <x14:sparkline>
              <xm:f>'1A Summary'!F78:W78</xm:f>
              <xm:sqref>X78</xm:sqref>
            </x14:sparkline>
            <x14:sparkline>
              <xm:f>'1A Summary'!F79:W79</xm:f>
              <xm:sqref>X79</xm:sqref>
            </x14:sparkline>
            <x14:sparkline>
              <xm:f>'1A Summary'!F80:W80</xm:f>
              <xm:sqref>X80</xm:sqref>
            </x14:sparkline>
            <x14:sparkline>
              <xm:f>'1A Summary'!F81:W81</xm:f>
              <xm:sqref>X81</xm:sqref>
            </x14:sparkline>
            <x14:sparkline>
              <xm:f>'1A Summary'!F82:W82</xm:f>
              <xm:sqref>X82</xm:sqref>
            </x14:sparkline>
            <x14:sparkline>
              <xm:f>'1A Summary'!F83:W83</xm:f>
              <xm:sqref>X83</xm:sqref>
            </x14:sparkline>
            <x14:sparkline>
              <xm:f>'1A Summary'!F84:W84</xm:f>
              <xm:sqref>X84</xm:sqref>
            </x14:sparkline>
            <x14:sparkline>
              <xm:f>'1A Summary'!F85:W85</xm:f>
              <xm:sqref>X85</xm:sqref>
            </x14:sparkline>
            <x14:sparkline>
              <xm:f>'1A Summary'!F86:W86</xm:f>
              <xm:sqref>X86</xm:sqref>
            </x14:sparkline>
            <x14:sparkline>
              <xm:f>'1A Summary'!F87:W87</xm:f>
              <xm:sqref>X87</xm:sqref>
            </x14:sparkline>
            <x14:sparkline>
              <xm:f>'1A Summary'!F88:W88</xm:f>
              <xm:sqref>X88</xm:sqref>
            </x14:sparkline>
            <x14:sparkline>
              <xm:f>'1A Summary'!F89:W89</xm:f>
              <xm:sqref>X89</xm:sqref>
            </x14:sparkline>
            <x14:sparkline>
              <xm:f>'1A Summary'!F90:W90</xm:f>
              <xm:sqref>X90</xm:sqref>
            </x14:sparkline>
            <x14:sparkline>
              <xm:f>'1A Summary'!F91:W91</xm:f>
              <xm:sqref>X91</xm:sqref>
            </x14:sparkline>
            <x14:sparkline>
              <xm:f>'1A Summary'!F92:W92</xm:f>
              <xm:sqref>X92</xm:sqref>
            </x14:sparkline>
            <x14:sparkline>
              <xm:f>'1A Summary'!F93:W93</xm:f>
              <xm:sqref>X93</xm:sqref>
            </x14:sparkline>
            <x14:sparkline>
              <xm:f>'1A Summary'!F94:W94</xm:f>
              <xm:sqref>X94</xm:sqref>
            </x14:sparkline>
            <x14:sparkline>
              <xm:f>'1A Summary'!F95:W95</xm:f>
              <xm:sqref>X95</xm:sqref>
            </x14:sparkline>
            <x14:sparkline>
              <xm:f>'1A Summary'!F96:W96</xm:f>
              <xm:sqref>X96</xm:sqref>
            </x14:sparkline>
            <x14:sparkline>
              <xm:f>'1A Summary'!F97:W97</xm:f>
              <xm:sqref>X97</xm:sqref>
            </x14:sparkline>
            <x14:sparkline>
              <xm:f>'1A Summary'!F98:W98</xm:f>
              <xm:sqref>X98</xm:sqref>
            </x14:sparkline>
            <x14:sparkline>
              <xm:f>'1A Summary'!F99:W99</xm:f>
              <xm:sqref>X99</xm:sqref>
            </x14:sparkline>
            <x14:sparkline>
              <xm:f>'1A Summary'!F100:W100</xm:f>
              <xm:sqref>X100</xm:sqref>
            </x14:sparkline>
            <x14:sparkline>
              <xm:f>'1A Summary'!F101:W101</xm:f>
              <xm:sqref>X101</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3" tint="0.79998168889431442"/>
  </sheetPr>
  <dimension ref="A1:AB406"/>
  <sheetViews>
    <sheetView workbookViewId="0">
      <pane xSplit="5" ySplit="14" topLeftCell="R55" activePane="bottomRight" state="frozen"/>
      <selection pane="topRight" activeCell="F1" sqref="F1"/>
      <selection pane="bottomLeft" activeCell="A15" sqref="A15"/>
      <selection pane="bottomRight" activeCell="R85" sqref="R85:R86"/>
    </sheetView>
  </sheetViews>
  <sheetFormatPr defaultRowHeight="15" x14ac:dyDescent="0.25"/>
  <cols>
    <col min="1" max="1" width="14.85546875" style="250" customWidth="1"/>
    <col min="2" max="2" width="55.28515625" bestFit="1" customWidth="1"/>
    <col min="3" max="3" width="32.85546875" customWidth="1"/>
    <col min="4" max="4" width="10.42578125" customWidth="1"/>
    <col min="5" max="5" width="12.140625" customWidth="1"/>
    <col min="6" max="20" width="10.42578125" customWidth="1"/>
    <col min="21" max="22" width="10.42578125" style="221" customWidth="1"/>
    <col min="23" max="33" width="10.42578125" customWidth="1"/>
    <col min="34" max="94" width="53.7109375" bestFit="1" customWidth="1"/>
    <col min="95" max="109" width="16.5703125" bestFit="1" customWidth="1"/>
  </cols>
  <sheetData>
    <row r="1" spans="1:28" x14ac:dyDescent="0.25">
      <c r="B1" s="12" t="s">
        <v>579</v>
      </c>
      <c r="C1" s="1" t="str">
        <f ca="1">MID(CELL("filename",B1),FIND("]",CELL("filename",B1))+1,256)</f>
        <v>1A1 Energy Industries</v>
      </c>
      <c r="D1" s="353" t="s">
        <v>1035</v>
      </c>
      <c r="E1" s="354"/>
      <c r="F1" s="354"/>
      <c r="G1" s="354"/>
      <c r="H1" s="354"/>
      <c r="I1" s="354"/>
      <c r="J1" s="354"/>
      <c r="K1" s="355"/>
      <c r="L1" s="11"/>
      <c r="M1" s="221"/>
      <c r="N1" s="221"/>
      <c r="O1" s="221"/>
      <c r="P1" s="221"/>
      <c r="Q1" s="221"/>
      <c r="R1" s="221"/>
      <c r="S1" s="221"/>
      <c r="T1" s="221"/>
      <c r="W1" s="221"/>
      <c r="X1" s="221"/>
      <c r="Y1" s="221"/>
      <c r="Z1" s="221"/>
      <c r="AA1" s="221"/>
      <c r="AB1" s="221"/>
    </row>
    <row r="2" spans="1:28" ht="49.5" customHeight="1" x14ac:dyDescent="0.25">
      <c r="B2" s="12" t="s">
        <v>931</v>
      </c>
      <c r="C2" s="28" t="s">
        <v>1036</v>
      </c>
      <c r="D2" s="356"/>
      <c r="E2" s="357"/>
      <c r="F2" s="357"/>
      <c r="G2" s="357"/>
      <c r="H2" s="357"/>
      <c r="I2" s="357"/>
      <c r="J2" s="357"/>
      <c r="K2" s="358"/>
      <c r="L2" s="11"/>
      <c r="M2" s="221"/>
      <c r="N2" s="221"/>
      <c r="O2" s="221"/>
      <c r="P2" s="221"/>
      <c r="Q2" s="221"/>
      <c r="R2" s="221"/>
      <c r="S2" s="221"/>
      <c r="T2" s="221"/>
      <c r="W2" s="221"/>
      <c r="X2" s="221"/>
      <c r="Y2" s="221"/>
      <c r="Z2" s="221"/>
      <c r="AA2" s="221"/>
      <c r="AB2" s="221"/>
    </row>
    <row r="3" spans="1:28" x14ac:dyDescent="0.25">
      <c r="B3" s="12" t="s">
        <v>1037</v>
      </c>
      <c r="C3" s="28" t="s">
        <v>905</v>
      </c>
      <c r="D3" s="13"/>
      <c r="E3" s="14"/>
      <c r="F3" s="14"/>
      <c r="G3" s="14"/>
      <c r="H3" s="14"/>
      <c r="I3" s="14"/>
      <c r="J3" s="14"/>
      <c r="K3" s="15"/>
      <c r="L3" s="221"/>
      <c r="M3" s="221"/>
      <c r="N3" s="221"/>
      <c r="O3" s="221"/>
      <c r="P3" s="221"/>
      <c r="Q3" s="221"/>
      <c r="R3" s="221"/>
      <c r="S3" s="221"/>
      <c r="T3" s="221"/>
      <c r="W3" s="221"/>
      <c r="X3" s="221"/>
      <c r="Y3" s="221"/>
      <c r="Z3" s="221"/>
      <c r="AA3" s="221"/>
      <c r="AB3" s="221"/>
    </row>
    <row r="4" spans="1:28" x14ac:dyDescent="0.25">
      <c r="B4" s="12" t="s">
        <v>1038</v>
      </c>
      <c r="C4" s="28" t="s">
        <v>1039</v>
      </c>
      <c r="D4" s="13"/>
      <c r="E4" s="14"/>
      <c r="F4" s="14"/>
      <c r="G4" s="14"/>
      <c r="H4" s="14"/>
      <c r="I4" s="14"/>
      <c r="J4" s="14"/>
      <c r="K4" s="15"/>
      <c r="L4" s="221"/>
      <c r="M4" s="221"/>
      <c r="N4" s="221"/>
      <c r="O4" s="221"/>
      <c r="P4" s="221"/>
      <c r="Q4" s="221"/>
      <c r="R4" s="221"/>
      <c r="S4" s="221"/>
      <c r="T4" s="221"/>
      <c r="W4" s="221"/>
      <c r="X4" s="221"/>
      <c r="Y4" s="221"/>
      <c r="Z4" s="221"/>
      <c r="AA4" s="221"/>
      <c r="AB4" s="221"/>
    </row>
    <row r="5" spans="1:28" x14ac:dyDescent="0.25">
      <c r="B5" s="12" t="s">
        <v>1040</v>
      </c>
      <c r="C5" s="28"/>
      <c r="D5" s="13"/>
      <c r="E5" s="14"/>
      <c r="F5" s="14"/>
      <c r="G5" s="14"/>
      <c r="H5" s="14"/>
      <c r="I5" s="14"/>
      <c r="J5" s="14"/>
      <c r="K5" s="15"/>
      <c r="L5" s="221"/>
      <c r="M5" s="221"/>
      <c r="N5" s="221"/>
      <c r="O5" s="221"/>
      <c r="P5" s="221"/>
      <c r="Q5" s="221"/>
      <c r="R5" s="221"/>
      <c r="S5" s="221"/>
      <c r="T5" s="221"/>
      <c r="W5" s="221"/>
      <c r="X5" s="221"/>
      <c r="Y5" s="221"/>
      <c r="Z5" s="221"/>
      <c r="AA5" s="221"/>
      <c r="AB5" s="221"/>
    </row>
    <row r="6" spans="1:28" x14ac:dyDescent="0.25">
      <c r="B6" s="29"/>
      <c r="C6" s="30"/>
      <c r="D6" s="13"/>
      <c r="E6" s="14"/>
      <c r="F6" s="14"/>
      <c r="G6" s="14"/>
      <c r="H6" s="14"/>
      <c r="I6" s="14"/>
      <c r="J6" s="14"/>
      <c r="K6" s="15"/>
      <c r="L6" s="221"/>
      <c r="M6" s="221"/>
      <c r="N6" s="221"/>
      <c r="O6" s="221"/>
      <c r="P6" s="221"/>
      <c r="Q6" s="221"/>
      <c r="R6" s="221"/>
      <c r="S6" s="221" t="s">
        <v>881</v>
      </c>
      <c r="T6" s="221" t="s">
        <v>629</v>
      </c>
      <c r="W6" s="221"/>
      <c r="X6" s="221"/>
      <c r="Y6" s="221"/>
      <c r="Z6" s="221"/>
      <c r="AA6" s="221"/>
      <c r="AB6" s="221"/>
    </row>
    <row r="7" spans="1:28" x14ac:dyDescent="0.25">
      <c r="B7" s="12" t="s">
        <v>1041</v>
      </c>
      <c r="C7" s="28" t="s">
        <v>1042</v>
      </c>
      <c r="D7" s="13"/>
      <c r="E7" s="14"/>
      <c r="F7" s="14"/>
      <c r="G7" s="14"/>
      <c r="H7" s="14"/>
      <c r="I7" s="14"/>
      <c r="J7" s="14"/>
      <c r="K7" s="15"/>
      <c r="L7" s="221"/>
      <c r="M7" s="221"/>
      <c r="N7" s="221"/>
      <c r="O7" s="221"/>
      <c r="P7" s="221"/>
      <c r="Q7" s="221" t="s">
        <v>1043</v>
      </c>
      <c r="R7" s="221">
        <f>+S15+S16+S18+S21+S22+S23+'1A2 Manufacturing Construction'!S14+'1A2 Manufacturing Construction'!S15+'1A2 Manufacturing Construction'!S16+'1A2 Manufacturing Construction'!S17+'1A2 Manufacturing Construction'!S18+'1A3 Transport'!S15+'1A3 Transport'!S16+'1A3 Transport'!S18+'1A3 Transport'!S19+'1A3 Transport'!S20+'1A3 Transport'!S22+'1A3 Transport'!S23+'1A3 Transport'!S25+'1A4 Other Sectors'!S15+'1A4 Other Sectors'!S16+'1A4 Other Sectors'!S17+'1A4 Other Sectors'!S22+'1A4 Other Sectors'!S23+'1A4 Other Sectors'!S24+'1A4 Other Sectors'!S30+'1A4 Other Sectors'!S31+'1A4 Other Sectors'!S32+'1A4 Other Sectors'!S33+'1A4 Other Sectors'!S34+'1A5 Non-Specified'!S14</f>
        <v>1391314.4699382354</v>
      </c>
      <c r="S7" s="221">
        <f>+S75+S76+S78+S81+S82+S85+S86+'1A2 Manufacturing Construction'!S54+'1A2 Manufacturing Construction'!S55+'1A2 Manufacturing Construction'!S56+'1A2 Manufacturing Construction'!S57+'1A2 Manufacturing Construction'!S58+'1A3 Transport'!S94+'1A3 Transport'!S95+'1A3 Transport'!S97+'1A3 Transport'!S98+'1A3 Transport'!S99+'1A3 Transport'!S101+'1A3 Transport'!S102+'1A3 Transport'!S104+'1A4 Other Sectors'!S111+'1A4 Other Sectors'!S112+'1A4 Other Sectors'!S113+'1A4 Other Sectors'!S118+'1A4 Other Sectors'!S119+'1A4 Other Sectors'!S120+'1A4 Other Sectors'!S126+'1A4 Other Sectors'!S127+'1A4 Other Sectors'!S128+'1A4 Other Sectors'!S129+'1A4 Other Sectors'!S130+'1A5 Non-Specified'!T38</f>
        <v>128328.12521153063</v>
      </c>
      <c r="T7" s="221">
        <f>+T75+T76+T78+T81+T82+T85+T86+'1A2 Manufacturing Construction'!T54+'1A2 Manufacturing Construction'!T55+'1A2 Manufacturing Construction'!T56+'1A2 Manufacturing Construction'!T57+'1A2 Manufacturing Construction'!T58+'1A3 Transport'!T94+'1A3 Transport'!T95+'1A3 Transport'!T97+'1A3 Transport'!T98+'1A3 Transport'!T99+'1A3 Transport'!T101+'1A3 Transport'!T102+'1A3 Transport'!T104+'1A4 Other Sectors'!T111+'1A4 Other Sectors'!T112+'1A4 Other Sectors'!T113+'1A4 Other Sectors'!T118+'1A4 Other Sectors'!T119+'1A4 Other Sectors'!T120+'1A4 Other Sectors'!T126+'1A4 Other Sectors'!T127+'1A4 Other Sectors'!T128+'1A4 Other Sectors'!T129+'1A4 Other Sectors'!T130+'1A5 Non-Specified'!W38</f>
        <v>131337.7211954188</v>
      </c>
      <c r="W7" s="221"/>
      <c r="X7" s="221"/>
      <c r="Y7" s="221"/>
      <c r="Z7" s="221"/>
      <c r="AA7" s="221"/>
      <c r="AB7" s="221"/>
    </row>
    <row r="8" spans="1:28" x14ac:dyDescent="0.25">
      <c r="B8" s="12" t="s">
        <v>178</v>
      </c>
      <c r="C8" s="27" t="s">
        <v>1044</v>
      </c>
      <c r="D8" s="13"/>
      <c r="E8" s="14"/>
      <c r="F8" s="14"/>
      <c r="G8" s="14"/>
      <c r="H8" s="14"/>
      <c r="I8" s="14"/>
      <c r="J8" s="14"/>
      <c r="K8" s="15"/>
      <c r="L8" s="221"/>
      <c r="M8" s="221"/>
      <c r="N8" s="221"/>
      <c r="O8" s="221"/>
      <c r="P8" s="221"/>
      <c r="Q8" s="221" t="s">
        <v>1045</v>
      </c>
      <c r="R8" s="221">
        <f>+S17+S19+'1A2 Manufacturing Construction'!S19+'1A2 Manufacturing Construction'!S30+'1A4 Other Sectors'!S35+'1A5 Non-Specified'!S16</f>
        <v>2868234.41925279</v>
      </c>
      <c r="S8" s="221">
        <f>+S77+S79+'1A2 Manufacturing Construction'!S59+'1A4 Other Sectors'!S114+'1A4 Other Sectors'!S121+'1A4 Other Sectors'!S131</f>
        <v>292958.28285308107</v>
      </c>
      <c r="T8" s="221">
        <f>+T77+T79+'1A2 Manufacturing Construction'!T59+'1A4 Other Sectors'!T114+'1A4 Other Sectors'!T121+'1A4 Other Sectors'!T131</f>
        <v>286356.15328103787</v>
      </c>
      <c r="W8" s="221"/>
      <c r="X8" s="221"/>
      <c r="Y8" s="221"/>
      <c r="Z8" s="221"/>
      <c r="AA8" s="221"/>
      <c r="AB8" s="221"/>
    </row>
    <row r="9" spans="1:28" x14ac:dyDescent="0.25">
      <c r="B9" s="12" t="s">
        <v>1046</v>
      </c>
      <c r="C9" s="28"/>
      <c r="D9" s="16"/>
      <c r="E9" s="17"/>
      <c r="F9" s="17"/>
      <c r="G9" s="17"/>
      <c r="H9" s="17"/>
      <c r="I9" s="17"/>
      <c r="J9" s="17"/>
      <c r="K9" s="18"/>
      <c r="L9" s="221"/>
      <c r="M9" s="221"/>
      <c r="N9" s="221"/>
      <c r="O9" s="221"/>
      <c r="P9" s="221"/>
      <c r="Q9" s="221" t="s">
        <v>581</v>
      </c>
      <c r="R9" s="221">
        <f>+'1A2 Manufacturing Construction'!S20+'1A5 Non-Specified'!S20</f>
        <v>62379.199999999997</v>
      </c>
      <c r="S9" s="221">
        <f>+S83+'1A2 Manufacturing Construction'!S60+'1A4 Other Sectors'!S115+'1A4 Other Sectors'!S116</f>
        <v>5751.1118556000001</v>
      </c>
      <c r="T9" s="221">
        <f>+T83+'1A2 Manufacturing Construction'!T60+'1A4 Other Sectors'!T115+'1A4 Other Sectors'!T116</f>
        <v>5829.1651185000001</v>
      </c>
      <c r="W9" s="221"/>
      <c r="X9" s="221"/>
      <c r="Y9" s="221"/>
      <c r="Z9" s="221"/>
      <c r="AA9" s="221"/>
      <c r="AB9" s="221"/>
    </row>
    <row r="11" spans="1:28" s="2" customFormat="1" ht="21" x14ac:dyDescent="0.35">
      <c r="A11" s="251" t="s">
        <v>1047</v>
      </c>
      <c r="C11" s="3" t="s">
        <v>1048</v>
      </c>
      <c r="F11" s="2" t="s">
        <v>1049</v>
      </c>
    </row>
    <row r="13" spans="1:28"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4"/>
      <c r="AA13" s="221"/>
      <c r="AB13" s="4"/>
    </row>
    <row r="14" spans="1:28" x14ac:dyDescent="0.25">
      <c r="B14" s="49" t="s">
        <v>1052</v>
      </c>
      <c r="C14" s="49"/>
      <c r="D14" s="49"/>
      <c r="E14" s="49"/>
      <c r="F14" s="49" t="s">
        <v>39</v>
      </c>
      <c r="G14" s="49"/>
      <c r="H14" s="49"/>
      <c r="I14" s="49"/>
      <c r="J14" s="49"/>
      <c r="K14" s="49"/>
      <c r="L14" s="49"/>
      <c r="M14" s="49"/>
      <c r="N14" s="49"/>
      <c r="O14" s="49"/>
      <c r="P14" s="49"/>
      <c r="Q14" s="49"/>
      <c r="R14" s="49"/>
      <c r="S14" s="49"/>
      <c r="T14" s="49"/>
      <c r="U14" s="49"/>
      <c r="V14" s="49"/>
      <c r="W14" s="49"/>
      <c r="X14" s="21"/>
      <c r="Y14" s="221"/>
      <c r="Z14" s="221" t="s">
        <v>44</v>
      </c>
      <c r="AA14" s="221"/>
      <c r="AB14" s="221"/>
    </row>
    <row r="15" spans="1:28" x14ac:dyDescent="0.25">
      <c r="B15" s="221" t="s">
        <v>1053</v>
      </c>
      <c r="C15" s="221" t="s">
        <v>1054</v>
      </c>
      <c r="D15" s="221"/>
      <c r="E15" s="221" t="s">
        <v>881</v>
      </c>
      <c r="F15" s="267">
        <v>0</v>
      </c>
      <c r="G15" s="267">
        <v>0</v>
      </c>
      <c r="H15" s="267">
        <v>0</v>
      </c>
      <c r="I15" s="267">
        <v>0</v>
      </c>
      <c r="J15" s="267">
        <v>0</v>
      </c>
      <c r="K15" s="267">
        <v>0</v>
      </c>
      <c r="L15" s="267">
        <v>0</v>
      </c>
      <c r="M15" s="267">
        <v>0</v>
      </c>
      <c r="N15" s="267">
        <v>450</v>
      </c>
      <c r="O15" s="267">
        <v>425</v>
      </c>
      <c r="P15" s="267">
        <v>1819</v>
      </c>
      <c r="Q15" s="267">
        <v>8306.5485627003727</v>
      </c>
      <c r="R15" s="267">
        <v>22647.962987132381</v>
      </c>
      <c r="S15" s="267">
        <v>34141</v>
      </c>
      <c r="T15" s="267">
        <v>40088</v>
      </c>
      <c r="U15" s="267">
        <v>58726</v>
      </c>
      <c r="V15" s="267">
        <v>58058</v>
      </c>
      <c r="W15" s="268">
        <v>58058</v>
      </c>
      <c r="X15" s="221"/>
      <c r="Y15" s="4"/>
      <c r="Z15" s="221" t="s">
        <v>46</v>
      </c>
      <c r="AA15" s="221"/>
      <c r="AB15" s="221" t="s">
        <v>53</v>
      </c>
    </row>
    <row r="16" spans="1:28" x14ac:dyDescent="0.25">
      <c r="B16" s="221" t="s">
        <v>1053</v>
      </c>
      <c r="C16" s="221" t="s">
        <v>1055</v>
      </c>
      <c r="D16" s="221"/>
      <c r="E16" s="221" t="s">
        <v>881</v>
      </c>
      <c r="F16" s="267">
        <v>0</v>
      </c>
      <c r="G16" s="267">
        <v>0</v>
      </c>
      <c r="H16" s="267">
        <v>0</v>
      </c>
      <c r="I16" s="267">
        <v>0</v>
      </c>
      <c r="J16" s="267">
        <v>0</v>
      </c>
      <c r="K16" s="267">
        <v>0</v>
      </c>
      <c r="L16" s="267">
        <v>0</v>
      </c>
      <c r="M16" s="267">
        <v>0</v>
      </c>
      <c r="N16" s="267">
        <v>5692.25</v>
      </c>
      <c r="O16" s="267">
        <v>8053.65</v>
      </c>
      <c r="P16" s="267">
        <v>9036.9500000000007</v>
      </c>
      <c r="Q16" s="267">
        <v>9036.9500000000007</v>
      </c>
      <c r="R16" s="267">
        <v>9036.9500000000007</v>
      </c>
      <c r="S16" s="267">
        <v>11823</v>
      </c>
      <c r="T16" s="267">
        <v>12640</v>
      </c>
      <c r="U16" s="267">
        <v>13096</v>
      </c>
      <c r="V16" s="267">
        <v>11985</v>
      </c>
      <c r="W16" s="267">
        <v>9790</v>
      </c>
      <c r="X16" s="221"/>
      <c r="Y16" s="221"/>
      <c r="Z16" s="221"/>
      <c r="AA16" s="221"/>
      <c r="AB16" s="221" t="s">
        <v>53</v>
      </c>
    </row>
    <row r="17" spans="1:28" x14ac:dyDescent="0.25">
      <c r="B17" s="221" t="s">
        <v>1053</v>
      </c>
      <c r="C17" s="221" t="s">
        <v>1056</v>
      </c>
      <c r="D17" s="221"/>
      <c r="E17" s="221" t="s">
        <v>881</v>
      </c>
      <c r="F17" s="267">
        <v>1806317.0190000001</v>
      </c>
      <c r="G17" s="267">
        <v>1823116.6054199999</v>
      </c>
      <c r="H17" s="267">
        <v>1883708.8557</v>
      </c>
      <c r="I17" s="267">
        <v>2025817.35216</v>
      </c>
      <c r="J17" s="267">
        <v>2126647.3020000001</v>
      </c>
      <c r="K17" s="267">
        <v>2141704.7625599997</v>
      </c>
      <c r="L17" s="267">
        <v>2155476.54</v>
      </c>
      <c r="M17" s="267">
        <v>2369988.4060800001</v>
      </c>
      <c r="N17" s="267">
        <v>2265648.5464999997</v>
      </c>
      <c r="O17" s="267">
        <v>2326078.5064999997</v>
      </c>
      <c r="P17" s="267">
        <v>2393981.3366999999</v>
      </c>
      <c r="Q17" s="267">
        <v>2407523.2920349557</v>
      </c>
      <c r="R17" s="267">
        <v>2503581.4271999998</v>
      </c>
      <c r="S17" s="267">
        <v>2420778</v>
      </c>
      <c r="T17" s="267">
        <v>2359781</v>
      </c>
      <c r="U17" s="267">
        <v>2260746</v>
      </c>
      <c r="V17" s="267">
        <v>2310882</v>
      </c>
      <c r="W17" s="267">
        <v>2266621</v>
      </c>
      <c r="X17" s="221"/>
      <c r="Y17" s="221"/>
      <c r="Z17" s="240" t="s">
        <v>49</v>
      </c>
      <c r="AA17" s="221"/>
      <c r="AB17" s="221" t="s">
        <v>53</v>
      </c>
    </row>
    <row r="18" spans="1:28" x14ac:dyDescent="0.25">
      <c r="B18" s="221" t="s">
        <v>1053</v>
      </c>
      <c r="C18" s="221" t="s">
        <v>595</v>
      </c>
      <c r="D18" s="221"/>
      <c r="E18" s="221" t="s">
        <v>881</v>
      </c>
      <c r="F18" s="267">
        <v>0</v>
      </c>
      <c r="G18" s="267">
        <v>2.82074625</v>
      </c>
      <c r="H18" s="267">
        <v>0.25073299999999998</v>
      </c>
      <c r="I18" s="267">
        <v>4.2749976500000004</v>
      </c>
      <c r="J18" s="267">
        <v>2.0560106</v>
      </c>
      <c r="K18" s="267">
        <v>977.13157430000001</v>
      </c>
      <c r="L18" s="267">
        <v>0</v>
      </c>
      <c r="M18" s="267">
        <v>0</v>
      </c>
      <c r="N18" s="267">
        <v>0</v>
      </c>
      <c r="O18" s="267">
        <v>543.71134716137942</v>
      </c>
      <c r="P18" s="267">
        <v>2098.3562529173842</v>
      </c>
      <c r="Q18" s="267">
        <v>2098.3562529173842</v>
      </c>
      <c r="R18" s="267">
        <v>2098.3562529173842</v>
      </c>
      <c r="S18" s="267">
        <v>1172</v>
      </c>
      <c r="T18" s="267">
        <v>1747</v>
      </c>
      <c r="U18" s="267">
        <v>2290</v>
      </c>
      <c r="V18" s="267">
        <v>1523.1</v>
      </c>
      <c r="W18" s="267">
        <v>1493.89</v>
      </c>
      <c r="X18" s="221"/>
      <c r="Y18" s="221"/>
      <c r="Z18" s="221"/>
      <c r="AA18" s="221"/>
      <c r="AB18" s="221" t="s">
        <v>53</v>
      </c>
    </row>
    <row r="19" spans="1:28" x14ac:dyDescent="0.25">
      <c r="B19" s="221" t="s">
        <v>1057</v>
      </c>
      <c r="C19" s="221" t="s">
        <v>1056</v>
      </c>
      <c r="D19" s="221"/>
      <c r="E19" s="221" t="s">
        <v>881</v>
      </c>
      <c r="F19" s="267">
        <v>116046</v>
      </c>
      <c r="G19" s="267">
        <v>47345.75</v>
      </c>
      <c r="H19" s="267">
        <v>51311.199999999997</v>
      </c>
      <c r="I19" s="267">
        <v>82036.05</v>
      </c>
      <c r="J19" s="267">
        <v>64333.21</v>
      </c>
      <c r="K19" s="267">
        <v>28028.5</v>
      </c>
      <c r="L19" s="267">
        <v>39627.31</v>
      </c>
      <c r="M19" s="267">
        <v>48233.37</v>
      </c>
      <c r="N19" s="267">
        <v>40065.519999999997</v>
      </c>
      <c r="O19" s="267">
        <v>44149.440000000002</v>
      </c>
      <c r="P19" s="267">
        <v>44171.415828770536</v>
      </c>
      <c r="Q19" s="267">
        <v>9163.9599999999991</v>
      </c>
      <c r="R19" s="267">
        <v>12304.58</v>
      </c>
      <c r="S19" s="267">
        <v>11806.419252790034</v>
      </c>
      <c r="T19" s="267">
        <v>10316.675257536159</v>
      </c>
      <c r="U19" s="267">
        <v>9179.030367819847</v>
      </c>
      <c r="V19" s="267">
        <v>8280</v>
      </c>
      <c r="W19" s="268">
        <v>8280</v>
      </c>
      <c r="X19" s="221"/>
      <c r="Y19" s="4"/>
      <c r="Z19" s="221" t="s">
        <v>46</v>
      </c>
      <c r="AA19" s="221"/>
      <c r="AB19" s="221" t="s">
        <v>59</v>
      </c>
    </row>
    <row r="20" spans="1:28" x14ac:dyDescent="0.25">
      <c r="B20" s="49" t="s">
        <v>1058</v>
      </c>
      <c r="C20" s="19"/>
      <c r="D20" s="19"/>
      <c r="E20" s="19"/>
      <c r="F20" s="269"/>
      <c r="G20" s="269"/>
      <c r="H20" s="269"/>
      <c r="I20" s="269"/>
      <c r="J20" s="269"/>
      <c r="K20" s="269"/>
      <c r="L20" s="269"/>
      <c r="M20" s="269"/>
      <c r="N20" s="269"/>
      <c r="O20" s="269"/>
      <c r="P20" s="269"/>
      <c r="Q20" s="269"/>
      <c r="R20" s="269"/>
      <c r="S20" s="269"/>
      <c r="T20" s="269"/>
      <c r="U20" s="269"/>
      <c r="V20" s="269"/>
      <c r="W20" s="269"/>
      <c r="X20" s="221"/>
      <c r="Y20" s="221"/>
      <c r="Z20" s="221"/>
      <c r="AA20" s="221"/>
      <c r="AB20" s="221"/>
    </row>
    <row r="21" spans="1:28" x14ac:dyDescent="0.25">
      <c r="B21" s="221" t="s">
        <v>981</v>
      </c>
      <c r="C21" s="221" t="s">
        <v>598</v>
      </c>
      <c r="D21" s="221"/>
      <c r="E21" s="221" t="s">
        <v>881</v>
      </c>
      <c r="F21" s="267">
        <v>8656.1200000000008</v>
      </c>
      <c r="G21" s="267">
        <v>10283.24</v>
      </c>
      <c r="H21" s="267">
        <v>4644.3599999999997</v>
      </c>
      <c r="I21" s="267">
        <v>6217.48</v>
      </c>
      <c r="J21" s="267">
        <v>3902.96</v>
      </c>
      <c r="K21" s="267">
        <v>3294.4</v>
      </c>
      <c r="L21" s="267">
        <v>5486.88</v>
      </c>
      <c r="M21" s="267">
        <v>5533.12</v>
      </c>
      <c r="N21" s="267">
        <v>5577.64</v>
      </c>
      <c r="O21" s="267">
        <v>6257.72</v>
      </c>
      <c r="P21" s="267">
        <v>4587.8</v>
      </c>
      <c r="Q21" s="267">
        <v>3990.16</v>
      </c>
      <c r="R21" s="267">
        <v>3973.68</v>
      </c>
      <c r="S21" s="267">
        <v>3489.7800000000007</v>
      </c>
      <c r="T21" s="267">
        <v>3192.6500000000005</v>
      </c>
      <c r="U21" s="267">
        <v>2895.5200000000004</v>
      </c>
      <c r="V21" s="267">
        <v>2598</v>
      </c>
      <c r="W21" s="267">
        <v>2301</v>
      </c>
      <c r="X21" s="221"/>
      <c r="Y21" s="221"/>
      <c r="Z21" s="221"/>
      <c r="AA21" s="221"/>
      <c r="AB21" s="221" t="s">
        <v>61</v>
      </c>
    </row>
    <row r="22" spans="1:28" x14ac:dyDescent="0.25">
      <c r="B22" s="221" t="s">
        <v>981</v>
      </c>
      <c r="C22" s="221" t="s">
        <v>599</v>
      </c>
      <c r="D22" s="221"/>
      <c r="E22" s="221" t="s">
        <v>881</v>
      </c>
      <c r="F22" s="267">
        <v>10928.47248</v>
      </c>
      <c r="G22" s="267">
        <v>9431.5319999999992</v>
      </c>
      <c r="H22" s="267">
        <v>9359.4645600000003</v>
      </c>
      <c r="I22" s="267">
        <v>11142.545279999998</v>
      </c>
      <c r="J22" s="267">
        <v>10428.11</v>
      </c>
      <c r="K22" s="267">
        <v>9387.3351199999997</v>
      </c>
      <c r="L22" s="267">
        <v>9658.9796800000004</v>
      </c>
      <c r="M22" s="267">
        <v>10563.016959999999</v>
      </c>
      <c r="N22" s="267">
        <v>10627.948640000001</v>
      </c>
      <c r="O22" s="267">
        <v>10446.11752</v>
      </c>
      <c r="P22" s="267">
        <v>10767.226720000001</v>
      </c>
      <c r="Q22" s="267">
        <v>9115.84</v>
      </c>
      <c r="R22" s="267">
        <v>9019.8248000000003</v>
      </c>
      <c r="S22" s="267">
        <v>9763.2939999999999</v>
      </c>
      <c r="T22" s="267">
        <v>9719.8150000000005</v>
      </c>
      <c r="U22" s="267">
        <v>9676.3359999999993</v>
      </c>
      <c r="V22" s="267">
        <v>9633</v>
      </c>
      <c r="W22" s="267">
        <v>9589</v>
      </c>
      <c r="X22" s="221"/>
      <c r="Y22" s="221"/>
      <c r="Z22" s="221"/>
      <c r="AA22" s="221"/>
      <c r="AB22" s="221" t="s">
        <v>61</v>
      </c>
    </row>
    <row r="23" spans="1:28" x14ac:dyDescent="0.25">
      <c r="B23" s="221" t="s">
        <v>981</v>
      </c>
      <c r="C23" s="221" t="s">
        <v>1059</v>
      </c>
      <c r="D23" s="221"/>
      <c r="E23" s="221" t="s">
        <v>881</v>
      </c>
      <c r="F23" s="267">
        <v>40053.286500000002</v>
      </c>
      <c r="G23" s="267">
        <v>37883.968500000003</v>
      </c>
      <c r="H23" s="267">
        <v>36676.270499999999</v>
      </c>
      <c r="I23" s="267">
        <v>40126.477500000001</v>
      </c>
      <c r="J23" s="267">
        <v>38960.629500000003</v>
      </c>
      <c r="K23" s="267">
        <v>38928.265500000001</v>
      </c>
      <c r="L23" s="267">
        <v>39975.584999999999</v>
      </c>
      <c r="M23" s="267">
        <v>39976.654499999997</v>
      </c>
      <c r="N23" s="267">
        <v>41664.372000000003</v>
      </c>
      <c r="O23" s="267">
        <v>39819.531000000003</v>
      </c>
      <c r="P23" s="267">
        <v>37164.613499999999</v>
      </c>
      <c r="Q23" s="267">
        <v>37128.855000000003</v>
      </c>
      <c r="R23" s="267">
        <v>38055.832499999997</v>
      </c>
      <c r="S23" s="267">
        <v>38636.699999999997</v>
      </c>
      <c r="T23" s="267">
        <v>38591.25</v>
      </c>
      <c r="U23" s="267">
        <v>38545.800000000003</v>
      </c>
      <c r="V23" s="267">
        <v>38500.35</v>
      </c>
      <c r="W23" s="267">
        <v>38454.9</v>
      </c>
      <c r="X23" s="221"/>
      <c r="Y23" s="221"/>
      <c r="Z23" s="221"/>
      <c r="AA23" s="221"/>
      <c r="AB23" s="221" t="s">
        <v>61</v>
      </c>
    </row>
    <row r="24" spans="1:28" x14ac:dyDescent="0.25">
      <c r="B24" s="49" t="s">
        <v>1060</v>
      </c>
      <c r="C24" s="19"/>
      <c r="D24" s="19"/>
      <c r="E24" s="19"/>
      <c r="F24" s="19"/>
      <c r="G24" s="19"/>
      <c r="H24" s="19"/>
      <c r="I24" s="19"/>
      <c r="J24" s="19"/>
      <c r="K24" s="19"/>
      <c r="L24" s="19"/>
      <c r="M24" s="19"/>
      <c r="N24" s="19"/>
      <c r="O24" s="19"/>
      <c r="P24" s="19"/>
      <c r="Q24" s="19"/>
      <c r="R24" s="19"/>
      <c r="S24" s="19"/>
      <c r="T24" s="19"/>
      <c r="U24" s="19"/>
      <c r="V24" s="19"/>
      <c r="W24" s="19"/>
      <c r="X24" s="221"/>
      <c r="Y24" s="221"/>
      <c r="Z24" s="221"/>
      <c r="AA24" s="221"/>
      <c r="AB24" s="221"/>
    </row>
    <row r="25" spans="1:28" x14ac:dyDescent="0.25">
      <c r="B25" s="221" t="s">
        <v>1061</v>
      </c>
      <c r="D25" s="221"/>
      <c r="E25" s="221" t="s">
        <v>881</v>
      </c>
      <c r="F25" s="89"/>
      <c r="G25" s="89"/>
      <c r="H25" s="89"/>
      <c r="I25" s="89"/>
      <c r="J25" s="89"/>
      <c r="K25" s="89"/>
      <c r="L25" s="89"/>
      <c r="M25" s="89"/>
      <c r="N25" s="89"/>
      <c r="O25" s="89"/>
      <c r="P25" s="89"/>
      <c r="Q25" s="89"/>
      <c r="R25" s="89"/>
      <c r="S25" s="89"/>
      <c r="T25" s="89"/>
      <c r="U25" s="89"/>
      <c r="V25" s="89"/>
      <c r="W25" s="89"/>
      <c r="X25" s="221"/>
      <c r="Y25" s="4"/>
      <c r="Z25" s="221"/>
      <c r="AA25" s="221"/>
      <c r="AB25" s="221"/>
    </row>
    <row r="26" spans="1:28" x14ac:dyDescent="0.25">
      <c r="B26" s="221" t="s">
        <v>1062</v>
      </c>
      <c r="C26" s="11" t="str">
        <f>C17</f>
        <v xml:space="preserve">Sub-bituminous coal </v>
      </c>
      <c r="D26" s="221"/>
      <c r="E26" s="221" t="s">
        <v>881</v>
      </c>
      <c r="F26" s="317">
        <f>F86/F35*1000000</f>
        <v>306483.82359672367</v>
      </c>
      <c r="G26" s="317">
        <f t="shared" ref="G26:W26" si="0">G86/G35*1000000</f>
        <v>310727.28402151458</v>
      </c>
      <c r="H26" s="317">
        <f t="shared" si="0"/>
        <v>305607.75238881353</v>
      </c>
      <c r="I26" s="317">
        <f t="shared" si="0"/>
        <v>314622.40170174587</v>
      </c>
      <c r="J26" s="317">
        <f t="shared" si="0"/>
        <v>311481.16526457714</v>
      </c>
      <c r="K26" s="317">
        <f t="shared" si="0"/>
        <v>293299.71940468217</v>
      </c>
      <c r="L26" s="317">
        <f t="shared" si="0"/>
        <v>287765.21261743963</v>
      </c>
      <c r="M26" s="317">
        <f t="shared" si="0"/>
        <v>303416.39772103366</v>
      </c>
      <c r="N26" s="317">
        <f t="shared" si="0"/>
        <v>298397.3306801811</v>
      </c>
      <c r="O26" s="317">
        <f t="shared" si="0"/>
        <v>301293.82386051619</v>
      </c>
      <c r="P26" s="317">
        <f t="shared" si="0"/>
        <v>295928.00357282104</v>
      </c>
      <c r="Q26" s="317">
        <f t="shared" si="0"/>
        <v>294673.46917407674</v>
      </c>
      <c r="R26" s="317">
        <f t="shared" si="0"/>
        <v>302419.81000231882</v>
      </c>
      <c r="S26" s="317">
        <f t="shared" si="0"/>
        <v>307461.08353404258</v>
      </c>
      <c r="T26" s="317">
        <f t="shared" si="0"/>
        <v>308163.92740139301</v>
      </c>
      <c r="U26" s="317">
        <f t="shared" si="0"/>
        <v>315971.3373105136</v>
      </c>
      <c r="V26" s="317">
        <f t="shared" si="0"/>
        <v>305003.45870407386</v>
      </c>
      <c r="W26" s="317">
        <f t="shared" si="0"/>
        <v>295677.92207792209</v>
      </c>
      <c r="X26" s="221"/>
      <c r="Y26" s="221"/>
      <c r="Z26" s="221"/>
      <c r="AA26" s="221"/>
      <c r="AB26" s="221"/>
    </row>
    <row r="27" spans="1:28" x14ac:dyDescent="0.25">
      <c r="B27" s="221"/>
      <c r="C27" s="221"/>
      <c r="D27" s="221"/>
      <c r="E27" s="221"/>
      <c r="F27" s="20"/>
      <c r="G27" s="20"/>
      <c r="H27" s="20"/>
      <c r="I27" s="20"/>
      <c r="J27" s="20"/>
      <c r="K27" s="20"/>
      <c r="L27" s="20"/>
      <c r="M27" s="20"/>
      <c r="N27" s="20"/>
      <c r="O27" s="20"/>
      <c r="P27" s="20"/>
      <c r="Q27" s="20"/>
      <c r="R27" s="20"/>
      <c r="S27" s="20"/>
      <c r="T27" s="20"/>
      <c r="U27" s="20"/>
      <c r="V27" s="20"/>
      <c r="W27" s="20"/>
      <c r="X27" s="221"/>
      <c r="Y27" s="221"/>
      <c r="Z27" s="221"/>
      <c r="AA27" s="221"/>
      <c r="AB27" s="221"/>
    </row>
    <row r="28" spans="1:28" s="2" customFormat="1" ht="21" x14ac:dyDescent="0.35">
      <c r="A28" s="251"/>
      <c r="C28" s="3" t="s">
        <v>1063</v>
      </c>
      <c r="F28" s="2" t="s">
        <v>1064</v>
      </c>
    </row>
    <row r="30" spans="1:28" x14ac:dyDescent="0.25">
      <c r="B30" s="49" t="s">
        <v>1052</v>
      </c>
      <c r="C30" s="49"/>
      <c r="D30" s="49" t="s">
        <v>588</v>
      </c>
      <c r="E30" s="19"/>
      <c r="F30" s="19"/>
      <c r="G30" s="19"/>
      <c r="H30" s="19"/>
      <c r="I30" s="19"/>
      <c r="J30" s="19"/>
      <c r="K30" s="19"/>
      <c r="L30" s="19"/>
      <c r="M30" s="19"/>
      <c r="N30" s="19"/>
      <c r="O30" s="19"/>
      <c r="P30" s="19"/>
      <c r="Q30" s="19"/>
      <c r="R30" s="19"/>
      <c r="S30" s="19"/>
      <c r="T30" s="19"/>
      <c r="U30" s="19"/>
      <c r="V30" s="19"/>
      <c r="W30" s="19"/>
      <c r="X30" s="221"/>
      <c r="Y30" s="221"/>
      <c r="Z30" s="221"/>
      <c r="AA30" s="221"/>
      <c r="AB30" s="221"/>
    </row>
    <row r="31" spans="1:28" x14ac:dyDescent="0.25">
      <c r="B31" s="221" t="s">
        <v>1053</v>
      </c>
      <c r="C31" s="221" t="s">
        <v>1054</v>
      </c>
      <c r="D31" s="221" t="s">
        <v>588</v>
      </c>
      <c r="E31" s="221" t="s">
        <v>1065</v>
      </c>
      <c r="F31" s="189">
        <v>74100</v>
      </c>
      <c r="G31" s="189">
        <v>74100</v>
      </c>
      <c r="H31" s="189">
        <v>74100</v>
      </c>
      <c r="I31" s="189">
        <v>74100</v>
      </c>
      <c r="J31" s="189">
        <v>74100</v>
      </c>
      <c r="K31" s="189">
        <v>74100</v>
      </c>
      <c r="L31" s="189">
        <v>74100</v>
      </c>
      <c r="M31" s="189">
        <v>74100</v>
      </c>
      <c r="N31" s="189">
        <v>74100</v>
      </c>
      <c r="O31" s="189">
        <v>74100</v>
      </c>
      <c r="P31" s="189">
        <v>74100</v>
      </c>
      <c r="Q31" s="189">
        <v>74100</v>
      </c>
      <c r="R31" s="189">
        <v>74100</v>
      </c>
      <c r="S31" s="189">
        <v>74100</v>
      </c>
      <c r="T31" s="189">
        <v>74100</v>
      </c>
      <c r="U31" s="189">
        <v>74100</v>
      </c>
      <c r="V31" s="189">
        <v>74100</v>
      </c>
      <c r="W31" s="189">
        <v>74100</v>
      </c>
      <c r="X31" s="221"/>
      <c r="Y31" s="221"/>
      <c r="Z31" s="221"/>
      <c r="AA31" s="221"/>
      <c r="AB31" s="221"/>
    </row>
    <row r="32" spans="1:28" x14ac:dyDescent="0.25">
      <c r="B32" s="221" t="s">
        <v>1053</v>
      </c>
      <c r="C32" s="221" t="s">
        <v>1055</v>
      </c>
      <c r="D32" s="221" t="s">
        <v>588</v>
      </c>
      <c r="E32" s="221" t="s">
        <v>1065</v>
      </c>
      <c r="F32" s="189">
        <v>77400</v>
      </c>
      <c r="G32" s="189">
        <v>77400</v>
      </c>
      <c r="H32" s="189">
        <v>77400</v>
      </c>
      <c r="I32" s="189">
        <v>77400</v>
      </c>
      <c r="J32" s="189">
        <v>77400</v>
      </c>
      <c r="K32" s="189">
        <v>77400</v>
      </c>
      <c r="L32" s="189">
        <v>77400</v>
      </c>
      <c r="M32" s="189">
        <v>77400</v>
      </c>
      <c r="N32" s="189">
        <v>77400</v>
      </c>
      <c r="O32" s="189">
        <v>77400</v>
      </c>
      <c r="P32" s="189">
        <v>77400</v>
      </c>
      <c r="Q32" s="189">
        <v>77400</v>
      </c>
      <c r="R32" s="189">
        <v>77400</v>
      </c>
      <c r="S32" s="189">
        <v>77400</v>
      </c>
      <c r="T32" s="189">
        <v>77400</v>
      </c>
      <c r="U32" s="189">
        <v>77400</v>
      </c>
      <c r="V32" s="189">
        <v>77400</v>
      </c>
      <c r="W32" s="189">
        <v>77400</v>
      </c>
      <c r="X32" s="221"/>
      <c r="Y32" s="221"/>
      <c r="Z32" s="221"/>
      <c r="AA32" s="221"/>
      <c r="AB32" s="221"/>
    </row>
    <row r="33" spans="2:26" x14ac:dyDescent="0.25">
      <c r="B33" s="221" t="s">
        <v>1053</v>
      </c>
      <c r="C33" s="221" t="s">
        <v>1056</v>
      </c>
      <c r="D33" s="221" t="s">
        <v>588</v>
      </c>
      <c r="E33" s="221" t="s">
        <v>1065</v>
      </c>
      <c r="F33" s="109">
        <v>96250</v>
      </c>
      <c r="G33" s="109">
        <v>96250</v>
      </c>
      <c r="H33" s="109">
        <v>96250</v>
      </c>
      <c r="I33" s="109">
        <v>96250</v>
      </c>
      <c r="J33" s="109">
        <v>96250</v>
      </c>
      <c r="K33" s="109">
        <v>96250</v>
      </c>
      <c r="L33" s="109">
        <v>96250</v>
      </c>
      <c r="M33" s="109">
        <v>96250</v>
      </c>
      <c r="N33" s="109">
        <v>96250</v>
      </c>
      <c r="O33" s="109">
        <v>96250</v>
      </c>
      <c r="P33" s="109">
        <v>96250</v>
      </c>
      <c r="Q33" s="109">
        <v>96250</v>
      </c>
      <c r="R33" s="109">
        <v>96250</v>
      </c>
      <c r="S33" s="109">
        <v>96250</v>
      </c>
      <c r="T33" s="109">
        <v>96250</v>
      </c>
      <c r="U33" s="109">
        <v>96250</v>
      </c>
      <c r="V33" s="109">
        <v>96250</v>
      </c>
      <c r="W33" s="109">
        <v>96250</v>
      </c>
      <c r="X33" s="221"/>
      <c r="Y33" s="221"/>
      <c r="Z33" s="221" t="s">
        <v>65</v>
      </c>
    </row>
    <row r="34" spans="2:26" x14ac:dyDescent="0.25">
      <c r="B34" s="221" t="s">
        <v>1053</v>
      </c>
      <c r="C34" s="221" t="s">
        <v>595</v>
      </c>
      <c r="D34" s="221" t="s">
        <v>588</v>
      </c>
      <c r="E34" s="221" t="s">
        <v>1065</v>
      </c>
      <c r="F34" s="189">
        <v>71500</v>
      </c>
      <c r="G34" s="189">
        <v>71500</v>
      </c>
      <c r="H34" s="189">
        <v>71500</v>
      </c>
      <c r="I34" s="189">
        <v>71500</v>
      </c>
      <c r="J34" s="189">
        <v>71500</v>
      </c>
      <c r="K34" s="189">
        <v>71500</v>
      </c>
      <c r="L34" s="189">
        <v>71500</v>
      </c>
      <c r="M34" s="189">
        <v>71500</v>
      </c>
      <c r="N34" s="189">
        <v>71500</v>
      </c>
      <c r="O34" s="189">
        <v>71500</v>
      </c>
      <c r="P34" s="189">
        <v>71500</v>
      </c>
      <c r="Q34" s="189">
        <v>71500</v>
      </c>
      <c r="R34" s="189">
        <v>71500</v>
      </c>
      <c r="S34" s="189">
        <v>71500</v>
      </c>
      <c r="T34" s="189">
        <v>71500</v>
      </c>
      <c r="U34" s="189">
        <v>71500</v>
      </c>
      <c r="V34" s="189">
        <v>71500</v>
      </c>
      <c r="W34" s="189">
        <v>71500</v>
      </c>
      <c r="X34" s="221"/>
      <c r="Y34" s="221"/>
      <c r="Z34" s="221"/>
    </row>
    <row r="35" spans="2:26" x14ac:dyDescent="0.25">
      <c r="B35" s="221" t="s">
        <v>1057</v>
      </c>
      <c r="C35" s="221" t="s">
        <v>1056</v>
      </c>
      <c r="D35" s="221" t="s">
        <v>588</v>
      </c>
      <c r="E35" s="221" t="s">
        <v>1065</v>
      </c>
      <c r="F35" s="109">
        <v>96250</v>
      </c>
      <c r="G35" s="109">
        <v>96250</v>
      </c>
      <c r="H35" s="109">
        <v>96250</v>
      </c>
      <c r="I35" s="109">
        <v>96250</v>
      </c>
      <c r="J35" s="109">
        <v>96250</v>
      </c>
      <c r="K35" s="109">
        <v>96250</v>
      </c>
      <c r="L35" s="109">
        <v>96250</v>
      </c>
      <c r="M35" s="109">
        <v>96250</v>
      </c>
      <c r="N35" s="109">
        <v>96250</v>
      </c>
      <c r="O35" s="109">
        <v>96250</v>
      </c>
      <c r="P35" s="109">
        <v>96250</v>
      </c>
      <c r="Q35" s="109">
        <v>96250</v>
      </c>
      <c r="R35" s="109">
        <v>96250</v>
      </c>
      <c r="S35" s="109">
        <v>96250</v>
      </c>
      <c r="T35" s="109">
        <v>96250</v>
      </c>
      <c r="U35" s="109">
        <v>96250</v>
      </c>
      <c r="V35" s="109">
        <v>96250</v>
      </c>
      <c r="W35" s="109">
        <v>96250</v>
      </c>
      <c r="X35" s="221"/>
      <c r="Y35" s="221"/>
      <c r="Z35" s="221" t="s">
        <v>65</v>
      </c>
    </row>
    <row r="36" spans="2:26" x14ac:dyDescent="0.25">
      <c r="B36" s="49" t="s">
        <v>1058</v>
      </c>
      <c r="C36" s="19"/>
      <c r="D36" s="49" t="s">
        <v>588</v>
      </c>
      <c r="E36" s="19"/>
      <c r="F36" s="19"/>
      <c r="G36" s="19"/>
      <c r="H36" s="19"/>
      <c r="I36" s="19"/>
      <c r="J36" s="19"/>
      <c r="K36" s="19"/>
      <c r="L36" s="19"/>
      <c r="M36" s="19"/>
      <c r="N36" s="19"/>
      <c r="O36" s="19"/>
      <c r="P36" s="19"/>
      <c r="Q36" s="19"/>
      <c r="R36" s="19"/>
      <c r="S36" s="19"/>
      <c r="T36" s="19"/>
      <c r="U36" s="19"/>
      <c r="V36" s="19"/>
      <c r="W36" s="19"/>
      <c r="X36" s="221"/>
      <c r="Y36" s="221"/>
      <c r="Z36" s="221"/>
    </row>
    <row r="37" spans="2:26" x14ac:dyDescent="0.25">
      <c r="B37" s="221" t="s">
        <v>981</v>
      </c>
      <c r="C37" s="221" t="s">
        <v>598</v>
      </c>
      <c r="D37" s="221" t="s">
        <v>588</v>
      </c>
      <c r="E37" s="221" t="s">
        <v>1065</v>
      </c>
      <c r="F37" s="189">
        <v>77400</v>
      </c>
      <c r="G37" s="189">
        <v>77400</v>
      </c>
      <c r="H37" s="189">
        <v>77400</v>
      </c>
      <c r="I37" s="189">
        <v>77400</v>
      </c>
      <c r="J37" s="189">
        <v>77400</v>
      </c>
      <c r="K37" s="189">
        <v>77400</v>
      </c>
      <c r="L37" s="189">
        <v>77400</v>
      </c>
      <c r="M37" s="189">
        <v>77400</v>
      </c>
      <c r="N37" s="189">
        <v>77400</v>
      </c>
      <c r="O37" s="189">
        <v>77400</v>
      </c>
      <c r="P37" s="189">
        <v>77400</v>
      </c>
      <c r="Q37" s="189">
        <v>77400</v>
      </c>
      <c r="R37" s="189">
        <v>77400</v>
      </c>
      <c r="S37" s="189">
        <v>77400</v>
      </c>
      <c r="T37" s="189">
        <v>77400</v>
      </c>
      <c r="U37" s="189">
        <v>77400</v>
      </c>
      <c r="V37" s="189">
        <v>77400</v>
      </c>
      <c r="W37" s="189">
        <v>77400</v>
      </c>
      <c r="X37" s="221"/>
      <c r="Y37" s="221"/>
      <c r="Z37" s="221"/>
    </row>
    <row r="38" spans="2:26" x14ac:dyDescent="0.25">
      <c r="B38" s="221" t="s">
        <v>981</v>
      </c>
      <c r="C38" s="221" t="s">
        <v>599</v>
      </c>
      <c r="D38" s="221" t="s">
        <v>588</v>
      </c>
      <c r="E38" s="221" t="s">
        <v>1065</v>
      </c>
      <c r="F38" s="189">
        <v>97500</v>
      </c>
      <c r="G38" s="189">
        <v>97500</v>
      </c>
      <c r="H38" s="189">
        <v>97500</v>
      </c>
      <c r="I38" s="189">
        <v>97500</v>
      </c>
      <c r="J38" s="189">
        <v>97500</v>
      </c>
      <c r="K38" s="189">
        <v>97500</v>
      </c>
      <c r="L38" s="189">
        <v>97500</v>
      </c>
      <c r="M38" s="189">
        <v>97500</v>
      </c>
      <c r="N38" s="189">
        <v>97500</v>
      </c>
      <c r="O38" s="189">
        <v>97500</v>
      </c>
      <c r="P38" s="189">
        <v>97500</v>
      </c>
      <c r="Q38" s="189">
        <v>97500</v>
      </c>
      <c r="R38" s="189">
        <v>97500</v>
      </c>
      <c r="S38" s="189">
        <v>97500</v>
      </c>
      <c r="T38" s="189">
        <v>97500</v>
      </c>
      <c r="U38" s="189">
        <v>97500</v>
      </c>
      <c r="V38" s="189">
        <v>97500</v>
      </c>
      <c r="W38" s="189">
        <v>97500</v>
      </c>
      <c r="X38" s="221"/>
      <c r="Y38" s="221"/>
      <c r="Z38" s="221"/>
    </row>
    <row r="39" spans="2:26" x14ac:dyDescent="0.25">
      <c r="B39" s="221" t="s">
        <v>981</v>
      </c>
      <c r="C39" s="221" t="s">
        <v>1059</v>
      </c>
      <c r="D39" s="221" t="s">
        <v>588</v>
      </c>
      <c r="E39" s="221" t="s">
        <v>1065</v>
      </c>
      <c r="F39" s="189">
        <v>57600</v>
      </c>
      <c r="G39" s="189">
        <v>57600</v>
      </c>
      <c r="H39" s="189">
        <v>57600</v>
      </c>
      <c r="I39" s="189">
        <v>57600</v>
      </c>
      <c r="J39" s="189">
        <v>57600</v>
      </c>
      <c r="K39" s="189">
        <v>57600</v>
      </c>
      <c r="L39" s="189">
        <v>57600</v>
      </c>
      <c r="M39" s="189">
        <v>57600</v>
      </c>
      <c r="N39" s="189">
        <v>57600</v>
      </c>
      <c r="O39" s="189">
        <v>57600</v>
      </c>
      <c r="P39" s="189">
        <v>57600</v>
      </c>
      <c r="Q39" s="189">
        <v>57600</v>
      </c>
      <c r="R39" s="189">
        <v>57600</v>
      </c>
      <c r="S39" s="189">
        <v>57600</v>
      </c>
      <c r="T39" s="189">
        <v>57600</v>
      </c>
      <c r="U39" s="189">
        <v>57600</v>
      </c>
      <c r="V39" s="189">
        <v>57600</v>
      </c>
      <c r="W39" s="189">
        <v>57600</v>
      </c>
      <c r="X39" s="221"/>
      <c r="Y39" s="221"/>
      <c r="Z39" s="221"/>
    </row>
    <row r="40" spans="2:26" x14ac:dyDescent="0.25">
      <c r="B40" s="49" t="s">
        <v>1060</v>
      </c>
      <c r="C40" s="19"/>
      <c r="D40" s="49" t="s">
        <v>588</v>
      </c>
      <c r="E40" s="19"/>
      <c r="F40" s="19"/>
      <c r="G40" s="19"/>
      <c r="H40" s="19"/>
      <c r="I40" s="19"/>
      <c r="J40" s="19"/>
      <c r="K40" s="19"/>
      <c r="L40" s="19"/>
      <c r="M40" s="19"/>
      <c r="N40" s="19"/>
      <c r="O40" s="19"/>
      <c r="P40" s="19"/>
      <c r="Q40" s="19"/>
      <c r="R40" s="19"/>
      <c r="S40" s="19"/>
      <c r="T40" s="19"/>
      <c r="U40" s="19"/>
      <c r="V40" s="19"/>
      <c r="W40" s="19"/>
      <c r="X40" s="221"/>
      <c r="Y40" s="221"/>
      <c r="Z40" s="221"/>
    </row>
    <row r="41" spans="2:26" x14ac:dyDescent="0.25">
      <c r="B41" s="221" t="s">
        <v>1061</v>
      </c>
      <c r="C41" s="221"/>
      <c r="D41" s="221" t="s">
        <v>588</v>
      </c>
      <c r="E41" s="221" t="s">
        <v>1065</v>
      </c>
      <c r="F41" s="20"/>
      <c r="G41" s="20"/>
      <c r="H41" s="20"/>
      <c r="I41" s="20"/>
      <c r="J41" s="20"/>
      <c r="K41" s="20"/>
      <c r="L41" s="20"/>
      <c r="M41" s="20"/>
      <c r="N41" s="20"/>
      <c r="O41" s="20"/>
      <c r="P41" s="20"/>
      <c r="Q41" s="20"/>
      <c r="R41" s="20"/>
      <c r="S41" s="20"/>
      <c r="T41" s="20"/>
      <c r="U41" s="20"/>
      <c r="V41" s="20"/>
      <c r="W41" s="20"/>
      <c r="X41" s="221"/>
      <c r="Y41" s="221"/>
      <c r="Z41" s="221"/>
    </row>
    <row r="42" spans="2:26" x14ac:dyDescent="0.25">
      <c r="B42" s="221" t="s">
        <v>1062</v>
      </c>
      <c r="C42" s="221"/>
      <c r="D42" s="221" t="s">
        <v>588</v>
      </c>
      <c r="E42" s="221" t="s">
        <v>1065</v>
      </c>
      <c r="F42" s="20"/>
      <c r="G42" s="20"/>
      <c r="H42" s="20"/>
      <c r="I42" s="20"/>
      <c r="J42" s="20"/>
      <c r="K42" s="20"/>
      <c r="L42" s="20"/>
      <c r="M42" s="20"/>
      <c r="N42" s="20"/>
      <c r="O42" s="20"/>
      <c r="P42" s="20"/>
      <c r="Q42" s="20"/>
      <c r="R42" s="20"/>
      <c r="S42" s="20"/>
      <c r="T42" s="20"/>
      <c r="U42" s="20"/>
      <c r="V42" s="20"/>
      <c r="W42" s="20"/>
      <c r="X42" s="221"/>
      <c r="Y42" s="221"/>
      <c r="Z42" s="221"/>
    </row>
    <row r="44" spans="2:26" x14ac:dyDescent="0.25">
      <c r="B44" s="49" t="s">
        <v>1052</v>
      </c>
      <c r="C44" s="49"/>
      <c r="D44" s="49" t="s">
        <v>590</v>
      </c>
      <c r="E44" s="19"/>
      <c r="F44" s="19"/>
      <c r="G44" s="19"/>
      <c r="H44" s="19"/>
      <c r="I44" s="19"/>
      <c r="J44" s="19"/>
      <c r="K44" s="19"/>
      <c r="L44" s="19"/>
      <c r="M44" s="19"/>
      <c r="N44" s="19"/>
      <c r="O44" s="19"/>
      <c r="P44" s="19"/>
      <c r="Q44" s="19"/>
      <c r="R44" s="19"/>
      <c r="S44" s="19"/>
      <c r="T44" s="19"/>
      <c r="U44" s="19"/>
      <c r="V44" s="19"/>
      <c r="W44" s="19"/>
      <c r="X44" s="221"/>
      <c r="Y44" s="221"/>
      <c r="Z44" s="221"/>
    </row>
    <row r="45" spans="2:26" x14ac:dyDescent="0.25">
      <c r="B45" s="221" t="s">
        <v>1053</v>
      </c>
      <c r="C45" s="221" t="s">
        <v>1054</v>
      </c>
      <c r="D45" s="221" t="s">
        <v>590</v>
      </c>
      <c r="E45" s="221" t="s">
        <v>1066</v>
      </c>
      <c r="F45" s="189">
        <v>3</v>
      </c>
      <c r="G45" s="189">
        <v>3</v>
      </c>
      <c r="H45" s="189">
        <v>3</v>
      </c>
      <c r="I45" s="189">
        <v>3</v>
      </c>
      <c r="J45" s="189">
        <v>3</v>
      </c>
      <c r="K45" s="189">
        <v>3</v>
      </c>
      <c r="L45" s="189">
        <v>3</v>
      </c>
      <c r="M45" s="189">
        <v>3</v>
      </c>
      <c r="N45" s="189">
        <v>3</v>
      </c>
      <c r="O45" s="189">
        <v>3</v>
      </c>
      <c r="P45" s="189">
        <v>3</v>
      </c>
      <c r="Q45" s="189">
        <v>3</v>
      </c>
      <c r="R45" s="189">
        <v>3</v>
      </c>
      <c r="S45" s="189">
        <v>3</v>
      </c>
      <c r="T45" s="189">
        <v>3</v>
      </c>
      <c r="U45" s="189">
        <v>3</v>
      </c>
      <c r="V45" s="189">
        <v>3</v>
      </c>
      <c r="W45" s="189">
        <v>3</v>
      </c>
      <c r="X45" s="221"/>
      <c r="Y45" s="221"/>
      <c r="Z45" s="221"/>
    </row>
    <row r="46" spans="2:26" x14ac:dyDescent="0.25">
      <c r="B46" s="221" t="s">
        <v>1053</v>
      </c>
      <c r="C46" s="221" t="s">
        <v>1055</v>
      </c>
      <c r="D46" s="221" t="s">
        <v>590</v>
      </c>
      <c r="E46" s="221" t="s">
        <v>1066</v>
      </c>
      <c r="F46" s="189">
        <v>3</v>
      </c>
      <c r="G46" s="189">
        <v>3</v>
      </c>
      <c r="H46" s="189">
        <v>3</v>
      </c>
      <c r="I46" s="189">
        <v>3</v>
      </c>
      <c r="J46" s="189">
        <v>3</v>
      </c>
      <c r="K46" s="189">
        <v>3</v>
      </c>
      <c r="L46" s="189">
        <v>3</v>
      </c>
      <c r="M46" s="189">
        <v>3</v>
      </c>
      <c r="N46" s="189">
        <v>3</v>
      </c>
      <c r="O46" s="189">
        <v>3</v>
      </c>
      <c r="P46" s="189">
        <v>3</v>
      </c>
      <c r="Q46" s="189">
        <v>3</v>
      </c>
      <c r="R46" s="189">
        <v>3</v>
      </c>
      <c r="S46" s="189">
        <v>3</v>
      </c>
      <c r="T46" s="189">
        <v>3</v>
      </c>
      <c r="U46" s="189">
        <v>3</v>
      </c>
      <c r="V46" s="189">
        <v>3</v>
      </c>
      <c r="W46" s="189">
        <v>3</v>
      </c>
      <c r="X46" s="221"/>
      <c r="Y46" s="221"/>
      <c r="Z46" s="221"/>
    </row>
    <row r="47" spans="2:26" x14ac:dyDescent="0.25">
      <c r="B47" s="221" t="s">
        <v>1053</v>
      </c>
      <c r="C47" s="221" t="s">
        <v>1056</v>
      </c>
      <c r="D47" s="221" t="s">
        <v>590</v>
      </c>
      <c r="E47" s="221" t="s">
        <v>1066</v>
      </c>
      <c r="F47" s="189">
        <v>1</v>
      </c>
      <c r="G47" s="189">
        <v>1</v>
      </c>
      <c r="H47" s="189">
        <v>1</v>
      </c>
      <c r="I47" s="189">
        <v>1</v>
      </c>
      <c r="J47" s="189">
        <v>1</v>
      </c>
      <c r="K47" s="189">
        <v>1</v>
      </c>
      <c r="L47" s="189">
        <v>1</v>
      </c>
      <c r="M47" s="189">
        <v>1</v>
      </c>
      <c r="N47" s="189">
        <v>1</v>
      </c>
      <c r="O47" s="189">
        <v>1</v>
      </c>
      <c r="P47" s="189">
        <v>1</v>
      </c>
      <c r="Q47" s="189">
        <v>1</v>
      </c>
      <c r="R47" s="189">
        <v>1</v>
      </c>
      <c r="S47" s="189">
        <v>1</v>
      </c>
      <c r="T47" s="189">
        <v>1</v>
      </c>
      <c r="U47" s="189">
        <v>1</v>
      </c>
      <c r="V47" s="189">
        <v>1</v>
      </c>
      <c r="W47" s="189">
        <v>1</v>
      </c>
      <c r="X47" s="221"/>
      <c r="Y47" s="221"/>
      <c r="Z47" s="221"/>
    </row>
    <row r="48" spans="2:26" x14ac:dyDescent="0.25">
      <c r="B48" s="221" t="s">
        <v>1053</v>
      </c>
      <c r="C48" s="221" t="s">
        <v>595</v>
      </c>
      <c r="D48" s="221" t="s">
        <v>590</v>
      </c>
      <c r="E48" s="221" t="s">
        <v>1066</v>
      </c>
      <c r="F48" s="189">
        <v>3</v>
      </c>
      <c r="G48" s="189">
        <v>3</v>
      </c>
      <c r="H48" s="189">
        <v>3</v>
      </c>
      <c r="I48" s="189">
        <v>3</v>
      </c>
      <c r="J48" s="189">
        <v>3</v>
      </c>
      <c r="K48" s="189">
        <v>3</v>
      </c>
      <c r="L48" s="189">
        <v>3</v>
      </c>
      <c r="M48" s="189">
        <v>3</v>
      </c>
      <c r="N48" s="189">
        <v>3</v>
      </c>
      <c r="O48" s="189">
        <v>3</v>
      </c>
      <c r="P48" s="189">
        <v>3</v>
      </c>
      <c r="Q48" s="189">
        <v>3</v>
      </c>
      <c r="R48" s="189">
        <v>3</v>
      </c>
      <c r="S48" s="189">
        <v>3</v>
      </c>
      <c r="T48" s="189">
        <v>3</v>
      </c>
      <c r="U48" s="189">
        <v>3</v>
      </c>
      <c r="V48" s="189">
        <v>3</v>
      </c>
      <c r="W48" s="189">
        <v>3</v>
      </c>
      <c r="X48" s="221"/>
      <c r="Y48" s="221"/>
      <c r="Z48" s="221"/>
    </row>
    <row r="49" spans="2:23" x14ac:dyDescent="0.25">
      <c r="B49" s="221" t="s">
        <v>1057</v>
      </c>
      <c r="C49" s="221" t="s">
        <v>1056</v>
      </c>
      <c r="D49" s="221" t="s">
        <v>590</v>
      </c>
      <c r="E49" s="221" t="s">
        <v>1066</v>
      </c>
      <c r="F49" s="189">
        <v>1</v>
      </c>
      <c r="G49" s="189">
        <v>1</v>
      </c>
      <c r="H49" s="189">
        <v>1</v>
      </c>
      <c r="I49" s="189">
        <v>1</v>
      </c>
      <c r="J49" s="189">
        <v>1</v>
      </c>
      <c r="K49" s="189">
        <v>1</v>
      </c>
      <c r="L49" s="189">
        <v>1</v>
      </c>
      <c r="M49" s="189">
        <v>1</v>
      </c>
      <c r="N49" s="189">
        <v>1</v>
      </c>
      <c r="O49" s="189">
        <v>1</v>
      </c>
      <c r="P49" s="189">
        <v>1</v>
      </c>
      <c r="Q49" s="189">
        <v>1</v>
      </c>
      <c r="R49" s="189">
        <v>1</v>
      </c>
      <c r="S49" s="189">
        <v>1</v>
      </c>
      <c r="T49" s="189">
        <v>1</v>
      </c>
      <c r="U49" s="189">
        <v>1</v>
      </c>
      <c r="V49" s="189">
        <v>1</v>
      </c>
      <c r="W49" s="189">
        <v>1</v>
      </c>
    </row>
    <row r="50" spans="2:23" x14ac:dyDescent="0.25">
      <c r="B50" s="49" t="s">
        <v>1058</v>
      </c>
      <c r="C50" s="19"/>
      <c r="D50" s="49" t="s">
        <v>590</v>
      </c>
      <c r="E50" s="19"/>
      <c r="F50" s="19"/>
      <c r="G50" s="19"/>
      <c r="H50" s="19"/>
      <c r="I50" s="19"/>
      <c r="J50" s="19"/>
      <c r="K50" s="19"/>
      <c r="L50" s="19"/>
      <c r="M50" s="19"/>
      <c r="N50" s="19"/>
      <c r="O50" s="19"/>
      <c r="P50" s="19"/>
      <c r="Q50" s="19"/>
      <c r="R50" s="19"/>
      <c r="S50" s="19"/>
      <c r="T50" s="19"/>
      <c r="U50" s="19"/>
      <c r="V50" s="19"/>
      <c r="W50" s="19"/>
    </row>
    <row r="51" spans="2:23" x14ac:dyDescent="0.25">
      <c r="B51" s="221" t="s">
        <v>981</v>
      </c>
      <c r="C51" s="221" t="s">
        <v>598</v>
      </c>
      <c r="D51" s="221" t="s">
        <v>590</v>
      </c>
      <c r="E51" s="221" t="s">
        <v>1066</v>
      </c>
      <c r="F51" s="189">
        <v>3</v>
      </c>
      <c r="G51" s="189">
        <v>3</v>
      </c>
      <c r="H51" s="189">
        <v>3</v>
      </c>
      <c r="I51" s="189">
        <v>3</v>
      </c>
      <c r="J51" s="189">
        <v>3</v>
      </c>
      <c r="K51" s="189">
        <v>3</v>
      </c>
      <c r="L51" s="189">
        <v>3</v>
      </c>
      <c r="M51" s="189">
        <v>3</v>
      </c>
      <c r="N51" s="189">
        <v>3</v>
      </c>
      <c r="O51" s="189">
        <v>3</v>
      </c>
      <c r="P51" s="189">
        <v>3</v>
      </c>
      <c r="Q51" s="189">
        <v>3</v>
      </c>
      <c r="R51" s="189">
        <v>3</v>
      </c>
      <c r="S51" s="189">
        <v>3</v>
      </c>
      <c r="T51" s="189">
        <v>3</v>
      </c>
      <c r="U51" s="189">
        <v>3</v>
      </c>
      <c r="V51" s="189">
        <v>3</v>
      </c>
      <c r="W51" s="189">
        <v>3</v>
      </c>
    </row>
    <row r="52" spans="2:23" x14ac:dyDescent="0.25">
      <c r="B52" s="221" t="s">
        <v>981</v>
      </c>
      <c r="C52" s="221" t="s">
        <v>599</v>
      </c>
      <c r="D52" s="221" t="s">
        <v>590</v>
      </c>
      <c r="E52" s="221" t="s">
        <v>1066</v>
      </c>
      <c r="F52" s="189">
        <v>3</v>
      </c>
      <c r="G52" s="189">
        <v>3</v>
      </c>
      <c r="H52" s="189">
        <v>3</v>
      </c>
      <c r="I52" s="189">
        <v>3</v>
      </c>
      <c r="J52" s="189">
        <v>3</v>
      </c>
      <c r="K52" s="189">
        <v>3</v>
      </c>
      <c r="L52" s="189">
        <v>3</v>
      </c>
      <c r="M52" s="189">
        <v>3</v>
      </c>
      <c r="N52" s="189">
        <v>3</v>
      </c>
      <c r="O52" s="189">
        <v>3</v>
      </c>
      <c r="P52" s="189">
        <v>3</v>
      </c>
      <c r="Q52" s="189">
        <v>3</v>
      </c>
      <c r="R52" s="189">
        <v>3</v>
      </c>
      <c r="S52" s="189">
        <v>3</v>
      </c>
      <c r="T52" s="189">
        <v>3</v>
      </c>
      <c r="U52" s="189">
        <v>3</v>
      </c>
      <c r="V52" s="189">
        <v>3</v>
      </c>
      <c r="W52" s="189">
        <v>3</v>
      </c>
    </row>
    <row r="53" spans="2:23" x14ac:dyDescent="0.25">
      <c r="B53" s="221" t="s">
        <v>981</v>
      </c>
      <c r="C53" s="221" t="s">
        <v>1059</v>
      </c>
      <c r="D53" s="221" t="s">
        <v>590</v>
      </c>
      <c r="E53" s="221" t="s">
        <v>1066</v>
      </c>
      <c r="F53" s="189">
        <v>1</v>
      </c>
      <c r="G53" s="189">
        <v>1</v>
      </c>
      <c r="H53" s="189">
        <v>1</v>
      </c>
      <c r="I53" s="189">
        <v>1</v>
      </c>
      <c r="J53" s="189">
        <v>1</v>
      </c>
      <c r="K53" s="189">
        <v>1</v>
      </c>
      <c r="L53" s="189">
        <v>1</v>
      </c>
      <c r="M53" s="189">
        <v>1</v>
      </c>
      <c r="N53" s="189">
        <v>1</v>
      </c>
      <c r="O53" s="189">
        <v>1</v>
      </c>
      <c r="P53" s="189">
        <v>1</v>
      </c>
      <c r="Q53" s="189">
        <v>1</v>
      </c>
      <c r="R53" s="189">
        <v>1</v>
      </c>
      <c r="S53" s="189">
        <v>1</v>
      </c>
      <c r="T53" s="189">
        <v>1</v>
      </c>
      <c r="U53" s="189">
        <v>1</v>
      </c>
      <c r="V53" s="189">
        <v>1</v>
      </c>
      <c r="W53" s="189">
        <v>1</v>
      </c>
    </row>
    <row r="54" spans="2:23" x14ac:dyDescent="0.25">
      <c r="B54" s="49" t="s">
        <v>1060</v>
      </c>
      <c r="C54" s="19"/>
      <c r="D54" s="49" t="s">
        <v>590</v>
      </c>
      <c r="E54" s="19"/>
      <c r="F54" s="19"/>
      <c r="G54" s="19"/>
      <c r="H54" s="19"/>
      <c r="I54" s="19"/>
      <c r="J54" s="19"/>
      <c r="K54" s="19"/>
      <c r="L54" s="19"/>
      <c r="M54" s="19"/>
      <c r="N54" s="19"/>
      <c r="O54" s="19"/>
      <c r="P54" s="19"/>
      <c r="Q54" s="19"/>
      <c r="R54" s="19"/>
      <c r="S54" s="19"/>
      <c r="T54" s="19"/>
      <c r="U54" s="19"/>
      <c r="V54" s="19"/>
      <c r="W54" s="19"/>
    </row>
    <row r="55" spans="2:23" x14ac:dyDescent="0.25">
      <c r="B55" s="221" t="s">
        <v>1061</v>
      </c>
      <c r="C55" s="221"/>
      <c r="D55" s="221" t="s">
        <v>590</v>
      </c>
      <c r="E55" s="221" t="s">
        <v>1066</v>
      </c>
      <c r="F55" s="91"/>
      <c r="G55" s="91"/>
      <c r="H55" s="91"/>
      <c r="I55" s="91"/>
      <c r="J55" s="91"/>
      <c r="K55" s="91"/>
      <c r="L55" s="91"/>
      <c r="M55" s="91"/>
      <c r="N55" s="91"/>
      <c r="O55" s="91"/>
      <c r="P55" s="91"/>
      <c r="Q55" s="91"/>
      <c r="R55" s="91"/>
      <c r="S55" s="91"/>
      <c r="T55" s="91"/>
      <c r="U55" s="91"/>
      <c r="V55" s="91"/>
      <c r="W55" s="91"/>
    </row>
    <row r="56" spans="2:23" x14ac:dyDescent="0.25">
      <c r="B56" s="221" t="s">
        <v>1062</v>
      </c>
      <c r="C56" s="221"/>
      <c r="D56" s="221" t="s">
        <v>590</v>
      </c>
      <c r="E56" s="221" t="s">
        <v>1066</v>
      </c>
      <c r="F56" s="91"/>
      <c r="G56" s="91"/>
      <c r="H56" s="91"/>
      <c r="I56" s="91"/>
      <c r="J56" s="91"/>
      <c r="K56" s="91"/>
      <c r="L56" s="91"/>
      <c r="M56" s="91"/>
      <c r="N56" s="91"/>
      <c r="O56" s="91"/>
      <c r="P56" s="91"/>
      <c r="Q56" s="91"/>
      <c r="R56" s="91"/>
      <c r="S56" s="91"/>
      <c r="T56" s="91"/>
      <c r="U56" s="91"/>
      <c r="V56" s="91"/>
      <c r="W56" s="91"/>
    </row>
    <row r="58" spans="2:23" x14ac:dyDescent="0.25">
      <c r="B58" s="49" t="s">
        <v>1052</v>
      </c>
      <c r="C58" s="49"/>
      <c r="D58" s="49" t="s">
        <v>593</v>
      </c>
      <c r="E58" s="19"/>
      <c r="F58" s="19"/>
      <c r="G58" s="19"/>
      <c r="H58" s="19"/>
      <c r="I58" s="19"/>
      <c r="J58" s="19"/>
      <c r="K58" s="19"/>
      <c r="L58" s="19"/>
      <c r="M58" s="19"/>
      <c r="N58" s="19"/>
      <c r="O58" s="19"/>
      <c r="P58" s="19"/>
      <c r="Q58" s="19"/>
      <c r="R58" s="19"/>
      <c r="S58" s="19"/>
      <c r="T58" s="19"/>
      <c r="U58" s="19"/>
      <c r="V58" s="19"/>
      <c r="W58" s="19"/>
    </row>
    <row r="59" spans="2:23" x14ac:dyDescent="0.25">
      <c r="B59" s="221" t="s">
        <v>1053</v>
      </c>
      <c r="C59" s="221" t="s">
        <v>1054</v>
      </c>
      <c r="D59" s="48" t="s">
        <v>593</v>
      </c>
      <c r="E59" s="221" t="s">
        <v>1067</v>
      </c>
      <c r="F59" s="189">
        <v>0.6</v>
      </c>
      <c r="G59" s="189">
        <v>0.6</v>
      </c>
      <c r="H59" s="189">
        <v>0.6</v>
      </c>
      <c r="I59" s="189">
        <v>0.6</v>
      </c>
      <c r="J59" s="189">
        <v>0.6</v>
      </c>
      <c r="K59" s="189">
        <v>0.6</v>
      </c>
      <c r="L59" s="189">
        <v>0.6</v>
      </c>
      <c r="M59" s="189">
        <v>0.6</v>
      </c>
      <c r="N59" s="189">
        <v>0.6</v>
      </c>
      <c r="O59" s="189">
        <v>0.6</v>
      </c>
      <c r="P59" s="189">
        <v>0.6</v>
      </c>
      <c r="Q59" s="189">
        <v>0.6</v>
      </c>
      <c r="R59" s="189">
        <v>0.6</v>
      </c>
      <c r="S59" s="189">
        <v>0.6</v>
      </c>
      <c r="T59" s="189">
        <v>0.6</v>
      </c>
      <c r="U59" s="189">
        <v>0.6</v>
      </c>
      <c r="V59" s="189">
        <v>0.6</v>
      </c>
      <c r="W59" s="189">
        <v>0.6</v>
      </c>
    </row>
    <row r="60" spans="2:23" x14ac:dyDescent="0.25">
      <c r="B60" s="221" t="s">
        <v>1053</v>
      </c>
      <c r="C60" s="221" t="s">
        <v>1055</v>
      </c>
      <c r="D60" s="48" t="s">
        <v>593</v>
      </c>
      <c r="E60" s="221" t="s">
        <v>1067</v>
      </c>
      <c r="F60" s="189">
        <v>0.6</v>
      </c>
      <c r="G60" s="189">
        <v>0.6</v>
      </c>
      <c r="H60" s="189">
        <v>0.6</v>
      </c>
      <c r="I60" s="189">
        <v>0.6</v>
      </c>
      <c r="J60" s="189">
        <v>0.6</v>
      </c>
      <c r="K60" s="189">
        <v>0.6</v>
      </c>
      <c r="L60" s="189">
        <v>0.6</v>
      </c>
      <c r="M60" s="189">
        <v>0.6</v>
      </c>
      <c r="N60" s="189">
        <v>0.6</v>
      </c>
      <c r="O60" s="189">
        <v>0.6</v>
      </c>
      <c r="P60" s="189">
        <v>0.6</v>
      </c>
      <c r="Q60" s="189">
        <v>0.6</v>
      </c>
      <c r="R60" s="189">
        <v>0.6</v>
      </c>
      <c r="S60" s="189">
        <v>0.6</v>
      </c>
      <c r="T60" s="189">
        <v>0.6</v>
      </c>
      <c r="U60" s="189">
        <v>0.6</v>
      </c>
      <c r="V60" s="189">
        <v>0.6</v>
      </c>
      <c r="W60" s="189">
        <v>0.6</v>
      </c>
    </row>
    <row r="61" spans="2:23" x14ac:dyDescent="0.25">
      <c r="B61" s="221" t="s">
        <v>1053</v>
      </c>
      <c r="C61" s="221" t="s">
        <v>1056</v>
      </c>
      <c r="D61" s="48" t="s">
        <v>593</v>
      </c>
      <c r="E61" s="221" t="s">
        <v>1067</v>
      </c>
      <c r="F61" s="189">
        <v>1.5</v>
      </c>
      <c r="G61" s="189">
        <v>1.5</v>
      </c>
      <c r="H61" s="189">
        <v>1.5</v>
      </c>
      <c r="I61" s="189">
        <v>1.5</v>
      </c>
      <c r="J61" s="189">
        <v>1.5</v>
      </c>
      <c r="K61" s="189">
        <v>1.5</v>
      </c>
      <c r="L61" s="189">
        <v>1.5</v>
      </c>
      <c r="M61" s="189">
        <v>1.5</v>
      </c>
      <c r="N61" s="189">
        <v>1.5</v>
      </c>
      <c r="O61" s="189">
        <v>1.5</v>
      </c>
      <c r="P61" s="189">
        <v>1.5</v>
      </c>
      <c r="Q61" s="189">
        <v>1.5</v>
      </c>
      <c r="R61" s="189">
        <v>1.5</v>
      </c>
      <c r="S61" s="189">
        <v>1.5</v>
      </c>
      <c r="T61" s="189">
        <v>1.5</v>
      </c>
      <c r="U61" s="189">
        <v>1.5</v>
      </c>
      <c r="V61" s="189">
        <v>1.5</v>
      </c>
      <c r="W61" s="189">
        <v>1.5</v>
      </c>
    </row>
    <row r="62" spans="2:23" x14ac:dyDescent="0.25">
      <c r="B62" s="221" t="s">
        <v>1053</v>
      </c>
      <c r="C62" s="221" t="s">
        <v>595</v>
      </c>
      <c r="D62" s="48" t="s">
        <v>593</v>
      </c>
      <c r="E62" s="221" t="s">
        <v>1067</v>
      </c>
      <c r="F62" s="189">
        <v>0.6</v>
      </c>
      <c r="G62" s="189">
        <v>0.6</v>
      </c>
      <c r="H62" s="189">
        <v>0.6</v>
      </c>
      <c r="I62" s="189">
        <v>0.6</v>
      </c>
      <c r="J62" s="189">
        <v>0.6</v>
      </c>
      <c r="K62" s="189">
        <v>0.6</v>
      </c>
      <c r="L62" s="189">
        <v>0.6</v>
      </c>
      <c r="M62" s="189">
        <v>0.6</v>
      </c>
      <c r="N62" s="189">
        <v>0.6</v>
      </c>
      <c r="O62" s="189">
        <v>0.6</v>
      </c>
      <c r="P62" s="189">
        <v>0.6</v>
      </c>
      <c r="Q62" s="189">
        <v>0.6</v>
      </c>
      <c r="R62" s="189">
        <v>0.6</v>
      </c>
      <c r="S62" s="189">
        <v>0.6</v>
      </c>
      <c r="T62" s="189">
        <v>0.6</v>
      </c>
      <c r="U62" s="189">
        <v>0.6</v>
      </c>
      <c r="V62" s="189">
        <v>0.6</v>
      </c>
      <c r="W62" s="189">
        <v>0.6</v>
      </c>
    </row>
    <row r="63" spans="2:23" x14ac:dyDescent="0.25">
      <c r="B63" s="221" t="s">
        <v>1057</v>
      </c>
      <c r="C63" s="221" t="s">
        <v>1056</v>
      </c>
      <c r="D63" s="48" t="s">
        <v>593</v>
      </c>
      <c r="E63" s="221" t="s">
        <v>1067</v>
      </c>
      <c r="F63" s="189">
        <v>1.5</v>
      </c>
      <c r="G63" s="189">
        <v>1.5</v>
      </c>
      <c r="H63" s="189">
        <v>1.5</v>
      </c>
      <c r="I63" s="189">
        <v>1.5</v>
      </c>
      <c r="J63" s="189">
        <v>1.5</v>
      </c>
      <c r="K63" s="189">
        <v>1.5</v>
      </c>
      <c r="L63" s="189">
        <v>1.5</v>
      </c>
      <c r="M63" s="189">
        <v>1.5</v>
      </c>
      <c r="N63" s="189">
        <v>1.5</v>
      </c>
      <c r="O63" s="189">
        <v>1.5</v>
      </c>
      <c r="P63" s="189">
        <v>1.5</v>
      </c>
      <c r="Q63" s="189">
        <v>1.5</v>
      </c>
      <c r="R63" s="189">
        <v>1.5</v>
      </c>
      <c r="S63" s="189">
        <v>1.5</v>
      </c>
      <c r="T63" s="189">
        <v>1.5</v>
      </c>
      <c r="U63" s="189">
        <v>1.5</v>
      </c>
      <c r="V63" s="189">
        <v>1.5</v>
      </c>
      <c r="W63" s="189">
        <v>1.5</v>
      </c>
    </row>
    <row r="64" spans="2:23" x14ac:dyDescent="0.25">
      <c r="B64" s="49" t="s">
        <v>1058</v>
      </c>
      <c r="C64" s="19"/>
      <c r="D64" s="49" t="s">
        <v>593</v>
      </c>
      <c r="E64" s="19"/>
      <c r="F64" s="19"/>
      <c r="G64" s="19"/>
      <c r="H64" s="19"/>
      <c r="I64" s="19"/>
      <c r="J64" s="19"/>
      <c r="K64" s="19"/>
      <c r="L64" s="19"/>
      <c r="M64" s="19"/>
      <c r="N64" s="19"/>
      <c r="O64" s="19"/>
      <c r="P64" s="19"/>
      <c r="Q64" s="19"/>
      <c r="R64" s="19"/>
      <c r="S64" s="19"/>
      <c r="T64" s="19"/>
      <c r="U64" s="19"/>
      <c r="V64" s="19"/>
      <c r="W64" s="19"/>
    </row>
    <row r="65" spans="1:23" x14ac:dyDescent="0.25">
      <c r="B65" s="221" t="s">
        <v>981</v>
      </c>
      <c r="C65" s="221" t="s">
        <v>598</v>
      </c>
      <c r="D65" s="48" t="s">
        <v>593</v>
      </c>
      <c r="E65" s="221" t="s">
        <v>1067</v>
      </c>
      <c r="F65" s="189">
        <v>0.6</v>
      </c>
      <c r="G65" s="189">
        <v>0.6</v>
      </c>
      <c r="H65" s="189">
        <v>0.6</v>
      </c>
      <c r="I65" s="189">
        <v>0.6</v>
      </c>
      <c r="J65" s="189">
        <v>0.6</v>
      </c>
      <c r="K65" s="189">
        <v>0.6</v>
      </c>
      <c r="L65" s="189">
        <v>0.6</v>
      </c>
      <c r="M65" s="189">
        <v>0.6</v>
      </c>
      <c r="N65" s="189">
        <v>0.6</v>
      </c>
      <c r="O65" s="189">
        <v>0.6</v>
      </c>
      <c r="P65" s="189">
        <v>0.6</v>
      </c>
      <c r="Q65" s="189">
        <v>0.6</v>
      </c>
      <c r="R65" s="189">
        <v>0.6</v>
      </c>
      <c r="S65" s="189">
        <v>0.6</v>
      </c>
      <c r="T65" s="189">
        <v>0.6</v>
      </c>
      <c r="U65" s="189">
        <v>0.6</v>
      </c>
      <c r="V65" s="189">
        <v>0.6</v>
      </c>
      <c r="W65" s="189">
        <v>0.6</v>
      </c>
    </row>
    <row r="66" spans="1:23" x14ac:dyDescent="0.25">
      <c r="B66" s="221" t="s">
        <v>981</v>
      </c>
      <c r="C66" s="221" t="s">
        <v>599</v>
      </c>
      <c r="D66" s="48" t="s">
        <v>593</v>
      </c>
      <c r="E66" s="221" t="s">
        <v>1067</v>
      </c>
      <c r="F66" s="189">
        <v>0.6</v>
      </c>
      <c r="G66" s="189">
        <v>0.6</v>
      </c>
      <c r="H66" s="189">
        <v>0.6</v>
      </c>
      <c r="I66" s="189">
        <v>0.6</v>
      </c>
      <c r="J66" s="189">
        <v>0.6</v>
      </c>
      <c r="K66" s="189">
        <v>0.6</v>
      </c>
      <c r="L66" s="189">
        <v>0.6</v>
      </c>
      <c r="M66" s="189">
        <v>0.6</v>
      </c>
      <c r="N66" s="189">
        <v>0.6</v>
      </c>
      <c r="O66" s="189">
        <v>0.6</v>
      </c>
      <c r="P66" s="189">
        <v>0.6</v>
      </c>
      <c r="Q66" s="189">
        <v>0.6</v>
      </c>
      <c r="R66" s="189">
        <v>0.6</v>
      </c>
      <c r="S66" s="189">
        <v>0.6</v>
      </c>
      <c r="T66" s="189">
        <v>0.6</v>
      </c>
      <c r="U66" s="189">
        <v>0.6</v>
      </c>
      <c r="V66" s="189">
        <v>0.6</v>
      </c>
      <c r="W66" s="189">
        <v>0.6</v>
      </c>
    </row>
    <row r="67" spans="1:23" x14ac:dyDescent="0.25">
      <c r="B67" s="221" t="s">
        <v>981</v>
      </c>
      <c r="C67" s="221" t="s">
        <v>1059</v>
      </c>
      <c r="D67" s="48" t="s">
        <v>593</v>
      </c>
      <c r="E67" s="221" t="s">
        <v>1067</v>
      </c>
      <c r="F67" s="189">
        <v>0.1</v>
      </c>
      <c r="G67" s="189">
        <v>0.1</v>
      </c>
      <c r="H67" s="189">
        <v>0.1</v>
      </c>
      <c r="I67" s="189">
        <v>0.1</v>
      </c>
      <c r="J67" s="189">
        <v>0.1</v>
      </c>
      <c r="K67" s="189">
        <v>0.1</v>
      </c>
      <c r="L67" s="189">
        <v>0.1</v>
      </c>
      <c r="M67" s="189">
        <v>0.1</v>
      </c>
      <c r="N67" s="189">
        <v>0.1</v>
      </c>
      <c r="O67" s="189">
        <v>0.1</v>
      </c>
      <c r="P67" s="189">
        <v>0.1</v>
      </c>
      <c r="Q67" s="189">
        <v>0.1</v>
      </c>
      <c r="R67" s="189">
        <v>0.1</v>
      </c>
      <c r="S67" s="189">
        <v>0.1</v>
      </c>
      <c r="T67" s="189">
        <v>0.1</v>
      </c>
      <c r="U67" s="189">
        <v>0.1</v>
      </c>
      <c r="V67" s="189">
        <v>0.1</v>
      </c>
      <c r="W67" s="189">
        <v>0.1</v>
      </c>
    </row>
    <row r="68" spans="1:23" x14ac:dyDescent="0.25">
      <c r="B68" s="49" t="s">
        <v>1060</v>
      </c>
      <c r="C68" s="19"/>
      <c r="D68" s="49" t="s">
        <v>593</v>
      </c>
      <c r="E68" s="19"/>
      <c r="F68" s="19"/>
      <c r="G68" s="19"/>
      <c r="H68" s="19"/>
      <c r="I68" s="19"/>
      <c r="J68" s="19"/>
      <c r="K68" s="19"/>
      <c r="L68" s="19"/>
      <c r="M68" s="19"/>
      <c r="N68" s="19"/>
      <c r="O68" s="19"/>
      <c r="P68" s="19"/>
      <c r="Q68" s="19"/>
      <c r="R68" s="19"/>
      <c r="S68" s="19"/>
      <c r="T68" s="19"/>
      <c r="U68" s="19"/>
      <c r="V68" s="19"/>
      <c r="W68" s="19"/>
    </row>
    <row r="69" spans="1:23" x14ac:dyDescent="0.25">
      <c r="B69" s="221" t="s">
        <v>1061</v>
      </c>
      <c r="C69" s="221"/>
      <c r="D69" s="48" t="s">
        <v>593</v>
      </c>
      <c r="E69" s="221" t="s">
        <v>1067</v>
      </c>
      <c r="F69" s="20"/>
      <c r="G69" s="20"/>
      <c r="H69" s="20"/>
      <c r="I69" s="20"/>
      <c r="J69" s="20"/>
      <c r="K69" s="20"/>
      <c r="L69" s="20"/>
      <c r="M69" s="20"/>
      <c r="N69" s="20"/>
      <c r="O69" s="20"/>
      <c r="P69" s="20"/>
      <c r="Q69" s="20"/>
      <c r="R69" s="20"/>
      <c r="S69" s="20"/>
      <c r="T69" s="20"/>
      <c r="U69" s="20"/>
      <c r="V69" s="20"/>
      <c r="W69" s="20"/>
    </row>
    <row r="70" spans="1:23" x14ac:dyDescent="0.25">
      <c r="B70" s="221" t="s">
        <v>1062</v>
      </c>
      <c r="C70" s="221"/>
      <c r="D70" s="48" t="s">
        <v>593</v>
      </c>
      <c r="E70" s="221" t="s">
        <v>1067</v>
      </c>
      <c r="F70" s="20"/>
      <c r="G70" s="20"/>
      <c r="H70" s="20"/>
      <c r="I70" s="20"/>
      <c r="J70" s="20"/>
      <c r="K70" s="20"/>
      <c r="L70" s="20"/>
      <c r="M70" s="20"/>
      <c r="N70" s="20"/>
      <c r="O70" s="20"/>
      <c r="P70" s="20"/>
      <c r="Q70" s="20"/>
      <c r="R70" s="20"/>
      <c r="S70" s="20"/>
      <c r="T70" s="20"/>
      <c r="U70" s="20"/>
      <c r="V70" s="20"/>
      <c r="W70" s="20"/>
    </row>
    <row r="72" spans="1:23" s="2" customFormat="1" ht="21" x14ac:dyDescent="0.35">
      <c r="A72" s="251"/>
      <c r="C72" s="3" t="s">
        <v>629</v>
      </c>
      <c r="F72" s="2" t="s">
        <v>1068</v>
      </c>
    </row>
    <row r="73" spans="1:23" x14ac:dyDescent="0.25">
      <c r="A73" s="250">
        <v>1</v>
      </c>
      <c r="B73" s="250">
        <v>2</v>
      </c>
      <c r="C73" s="250">
        <v>3</v>
      </c>
      <c r="D73" s="250">
        <v>4</v>
      </c>
      <c r="E73" s="250">
        <v>5</v>
      </c>
      <c r="F73" s="250">
        <v>6</v>
      </c>
      <c r="G73" s="250">
        <v>7</v>
      </c>
      <c r="H73" s="250">
        <v>8</v>
      </c>
      <c r="I73" s="250">
        <v>9</v>
      </c>
      <c r="J73" s="250">
        <v>10</v>
      </c>
      <c r="K73" s="250">
        <v>11</v>
      </c>
      <c r="L73" s="250">
        <v>12</v>
      </c>
      <c r="M73" s="250">
        <v>13</v>
      </c>
      <c r="N73" s="250">
        <v>14</v>
      </c>
      <c r="O73" s="250">
        <v>15</v>
      </c>
      <c r="P73" s="250">
        <v>16</v>
      </c>
      <c r="Q73" s="250">
        <v>17</v>
      </c>
      <c r="R73" s="250">
        <v>18</v>
      </c>
      <c r="S73" s="250">
        <v>19</v>
      </c>
      <c r="T73" s="250">
        <v>20</v>
      </c>
      <c r="U73" s="250">
        <v>21</v>
      </c>
      <c r="V73" s="250">
        <v>22</v>
      </c>
      <c r="W73" s="250">
        <v>23</v>
      </c>
    </row>
    <row r="74" spans="1:23" x14ac:dyDescent="0.25">
      <c r="B74" s="49" t="s">
        <v>1052</v>
      </c>
      <c r="C74" s="49"/>
      <c r="D74" s="49" t="s">
        <v>588</v>
      </c>
      <c r="E74" s="19"/>
      <c r="F74" s="19"/>
      <c r="G74" s="19"/>
      <c r="H74" s="19"/>
      <c r="I74" s="19"/>
      <c r="J74" s="19"/>
      <c r="K74" s="19"/>
      <c r="L74" s="19"/>
      <c r="M74" s="19"/>
      <c r="N74" s="19"/>
      <c r="O74" s="19"/>
      <c r="P74" s="19"/>
      <c r="Q74" s="19"/>
      <c r="R74" s="19"/>
      <c r="S74" s="19"/>
      <c r="T74" s="19"/>
      <c r="U74" s="19"/>
      <c r="V74" s="19"/>
      <c r="W74" s="19"/>
    </row>
    <row r="75" spans="1:23" x14ac:dyDescent="0.25">
      <c r="A75" s="250" t="s">
        <v>1069</v>
      </c>
      <c r="B75" s="221" t="s">
        <v>1053</v>
      </c>
      <c r="C75" s="221" t="s">
        <v>1054</v>
      </c>
      <c r="D75" s="221" t="s">
        <v>588</v>
      </c>
      <c r="E75" s="221" t="s">
        <v>882</v>
      </c>
      <c r="F75" s="89">
        <f>(F15*F31)/10^6</f>
        <v>0</v>
      </c>
      <c r="G75" s="89">
        <f t="shared" ref="G75:T75" si="1">(G15*G31)/10^6</f>
        <v>0</v>
      </c>
      <c r="H75" s="89">
        <f t="shared" si="1"/>
        <v>0</v>
      </c>
      <c r="I75" s="89">
        <f t="shared" si="1"/>
        <v>0</v>
      </c>
      <c r="J75" s="89">
        <f t="shared" si="1"/>
        <v>0</v>
      </c>
      <c r="K75" s="89">
        <f t="shared" si="1"/>
        <v>0</v>
      </c>
      <c r="L75" s="89">
        <f t="shared" si="1"/>
        <v>0</v>
      </c>
      <c r="M75" s="89">
        <f t="shared" si="1"/>
        <v>0</v>
      </c>
      <c r="N75" s="89">
        <f t="shared" si="1"/>
        <v>33.344999999999999</v>
      </c>
      <c r="O75" s="89">
        <f t="shared" si="1"/>
        <v>31.4925</v>
      </c>
      <c r="P75" s="89">
        <f t="shared" si="1"/>
        <v>134.78790000000001</v>
      </c>
      <c r="Q75" s="89">
        <f t="shared" si="1"/>
        <v>615.51524849609757</v>
      </c>
      <c r="R75" s="89">
        <f t="shared" si="1"/>
        <v>1678.2140573465094</v>
      </c>
      <c r="S75" s="89">
        <f t="shared" si="1"/>
        <v>2529.8481000000002</v>
      </c>
      <c r="T75" s="89">
        <f t="shared" si="1"/>
        <v>2970.5207999999998</v>
      </c>
      <c r="U75" s="89">
        <f t="shared" ref="U75:W79" si="2">(U15*U31)/10^6</f>
        <v>4351.5965999999999</v>
      </c>
      <c r="V75" s="89">
        <f t="shared" si="2"/>
        <v>4302.0977999999996</v>
      </c>
      <c r="W75" s="89">
        <f t="shared" si="2"/>
        <v>4302.0977999999996</v>
      </c>
    </row>
    <row r="76" spans="1:23" x14ac:dyDescent="0.25">
      <c r="A76" s="250" t="s">
        <v>1069</v>
      </c>
      <c r="B76" s="221" t="s">
        <v>1053</v>
      </c>
      <c r="C76" s="221" t="s">
        <v>1055</v>
      </c>
      <c r="D76" s="221" t="s">
        <v>588</v>
      </c>
      <c r="E76" s="221" t="s">
        <v>882</v>
      </c>
      <c r="F76" s="89">
        <f t="shared" ref="F76:F82" si="3">(F16*F32)/10^6</f>
        <v>0</v>
      </c>
      <c r="G76" s="89">
        <f t="shared" ref="G76:T76" si="4">(G16*G32)/10^6</f>
        <v>0</v>
      </c>
      <c r="H76" s="89">
        <f t="shared" si="4"/>
        <v>0</v>
      </c>
      <c r="I76" s="89">
        <f t="shared" si="4"/>
        <v>0</v>
      </c>
      <c r="J76" s="89">
        <f t="shared" si="4"/>
        <v>0</v>
      </c>
      <c r="K76" s="89">
        <f t="shared" si="4"/>
        <v>0</v>
      </c>
      <c r="L76" s="89">
        <f t="shared" si="4"/>
        <v>0</v>
      </c>
      <c r="M76" s="89">
        <f t="shared" si="4"/>
        <v>0</v>
      </c>
      <c r="N76" s="89">
        <f t="shared" si="4"/>
        <v>440.58015</v>
      </c>
      <c r="O76" s="89">
        <f t="shared" si="4"/>
        <v>623.35251000000005</v>
      </c>
      <c r="P76" s="89">
        <f t="shared" si="4"/>
        <v>699.45992999999999</v>
      </c>
      <c r="Q76" s="89">
        <f t="shared" si="4"/>
        <v>699.45992999999999</v>
      </c>
      <c r="R76" s="89">
        <f t="shared" si="4"/>
        <v>699.45992999999999</v>
      </c>
      <c r="S76" s="89">
        <f t="shared" si="4"/>
        <v>915.10019999999997</v>
      </c>
      <c r="T76" s="89">
        <f t="shared" si="4"/>
        <v>978.33600000000001</v>
      </c>
      <c r="U76" s="89">
        <f t="shared" si="2"/>
        <v>1013.6304</v>
      </c>
      <c r="V76" s="89">
        <f t="shared" si="2"/>
        <v>927.63900000000001</v>
      </c>
      <c r="W76" s="89">
        <f t="shared" si="2"/>
        <v>757.74599999999998</v>
      </c>
    </row>
    <row r="77" spans="1:23" x14ac:dyDescent="0.25">
      <c r="A77" s="250" t="s">
        <v>1070</v>
      </c>
      <c r="B77" s="221" t="s">
        <v>1053</v>
      </c>
      <c r="C77" s="221" t="s">
        <v>1056</v>
      </c>
      <c r="D77" s="221" t="s">
        <v>588</v>
      </c>
      <c r="E77" s="221" t="s">
        <v>882</v>
      </c>
      <c r="F77" s="89">
        <f t="shared" si="3"/>
        <v>173858.01307874999</v>
      </c>
      <c r="G77" s="89">
        <f t="shared" ref="G77:T77" si="5">(G17*G33)/10^6</f>
        <v>175474.973271675</v>
      </c>
      <c r="H77" s="89">
        <f t="shared" si="5"/>
        <v>181306.977361125</v>
      </c>
      <c r="I77" s="89">
        <f t="shared" si="5"/>
        <v>194984.92014539998</v>
      </c>
      <c r="J77" s="89">
        <f t="shared" si="5"/>
        <v>204689.80281749999</v>
      </c>
      <c r="K77" s="89">
        <f t="shared" si="5"/>
        <v>206139.08339639998</v>
      </c>
      <c r="L77" s="89">
        <f t="shared" si="5"/>
        <v>207464.61697500001</v>
      </c>
      <c r="M77" s="89">
        <f t="shared" si="5"/>
        <v>228111.3840852</v>
      </c>
      <c r="N77" s="89">
        <f t="shared" si="5"/>
        <v>218068.67260062497</v>
      </c>
      <c r="O77" s="89">
        <f t="shared" si="5"/>
        <v>223885.05625062497</v>
      </c>
      <c r="P77" s="89">
        <f t="shared" si="5"/>
        <v>230420.70365737501</v>
      </c>
      <c r="Q77" s="89">
        <f t="shared" si="5"/>
        <v>231724.11685836446</v>
      </c>
      <c r="R77" s="89">
        <f t="shared" si="5"/>
        <v>240969.71236799998</v>
      </c>
      <c r="S77" s="89">
        <f t="shared" si="5"/>
        <v>232999.88250000001</v>
      </c>
      <c r="T77" s="89">
        <f t="shared" si="5"/>
        <v>227128.92125000001</v>
      </c>
      <c r="U77" s="89">
        <f t="shared" si="2"/>
        <v>217596.80249999999</v>
      </c>
      <c r="V77" s="89">
        <f t="shared" si="2"/>
        <v>222422.39249999999</v>
      </c>
      <c r="W77" s="89">
        <f t="shared" si="2"/>
        <v>218162.27124999999</v>
      </c>
    </row>
    <row r="78" spans="1:23" x14ac:dyDescent="0.25">
      <c r="A78" s="250" t="s">
        <v>1069</v>
      </c>
      <c r="B78" s="221" t="s">
        <v>1053</v>
      </c>
      <c r="C78" s="221" t="s">
        <v>595</v>
      </c>
      <c r="D78" s="221" t="s">
        <v>588</v>
      </c>
      <c r="E78" s="221" t="s">
        <v>882</v>
      </c>
      <c r="F78" s="89">
        <f t="shared" si="3"/>
        <v>0</v>
      </c>
      <c r="G78" s="89">
        <f t="shared" ref="G78:T78" si="6">(G18*G34)/10^6</f>
        <v>0.201683356875</v>
      </c>
      <c r="H78" s="89">
        <f t="shared" si="6"/>
        <v>1.7927409499999998E-2</v>
      </c>
      <c r="I78" s="89">
        <f t="shared" si="6"/>
        <v>0.30566233197500003</v>
      </c>
      <c r="J78" s="89">
        <f t="shared" si="6"/>
        <v>0.1470047579</v>
      </c>
      <c r="K78" s="89">
        <f t="shared" si="6"/>
        <v>69.86490756245</v>
      </c>
      <c r="L78" s="89">
        <f t="shared" si="6"/>
        <v>0</v>
      </c>
      <c r="M78" s="89">
        <f t="shared" si="6"/>
        <v>0</v>
      </c>
      <c r="N78" s="89">
        <f t="shared" si="6"/>
        <v>0</v>
      </c>
      <c r="O78" s="89">
        <f t="shared" si="6"/>
        <v>38.875361322038628</v>
      </c>
      <c r="P78" s="89">
        <f t="shared" si="6"/>
        <v>150.03247208359298</v>
      </c>
      <c r="Q78" s="89">
        <f t="shared" si="6"/>
        <v>150.03247208359298</v>
      </c>
      <c r="R78" s="89">
        <f t="shared" si="6"/>
        <v>150.03247208359298</v>
      </c>
      <c r="S78" s="89">
        <f t="shared" si="6"/>
        <v>83.798000000000002</v>
      </c>
      <c r="T78" s="89">
        <f t="shared" si="6"/>
        <v>124.9105</v>
      </c>
      <c r="U78" s="89">
        <f t="shared" si="2"/>
        <v>163.73500000000001</v>
      </c>
      <c r="V78" s="89">
        <f t="shared" si="2"/>
        <v>108.90165</v>
      </c>
      <c r="W78" s="89">
        <f t="shared" si="2"/>
        <v>106.813135</v>
      </c>
    </row>
    <row r="79" spans="1:23" x14ac:dyDescent="0.25">
      <c r="A79" s="250" t="s">
        <v>1070</v>
      </c>
      <c r="B79" s="221" t="s">
        <v>1057</v>
      </c>
      <c r="C79" s="221" t="s">
        <v>1056</v>
      </c>
      <c r="D79" s="221" t="s">
        <v>588</v>
      </c>
      <c r="E79" s="221" t="s">
        <v>882</v>
      </c>
      <c r="F79" s="89">
        <f t="shared" si="3"/>
        <v>11169.4275</v>
      </c>
      <c r="G79" s="89">
        <f t="shared" ref="G79:T79" si="7">(G19*G35)/10^6</f>
        <v>4557.0284375000001</v>
      </c>
      <c r="H79" s="89">
        <f t="shared" si="7"/>
        <v>4938.7030000000004</v>
      </c>
      <c r="I79" s="89">
        <f t="shared" si="7"/>
        <v>7895.9698125000004</v>
      </c>
      <c r="J79" s="89">
        <f t="shared" si="7"/>
        <v>6192.0714625000001</v>
      </c>
      <c r="K79" s="89">
        <f t="shared" si="7"/>
        <v>2697.743125</v>
      </c>
      <c r="L79" s="89">
        <f t="shared" si="7"/>
        <v>3814.1285874999999</v>
      </c>
      <c r="M79" s="89">
        <f t="shared" si="7"/>
        <v>4642.4618625000003</v>
      </c>
      <c r="N79" s="89">
        <f t="shared" si="7"/>
        <v>3856.3062999999997</v>
      </c>
      <c r="O79" s="89">
        <f t="shared" si="7"/>
        <v>4249.3836000000001</v>
      </c>
      <c r="P79" s="89">
        <f t="shared" si="7"/>
        <v>4251.4987735191644</v>
      </c>
      <c r="Q79" s="89">
        <f t="shared" si="7"/>
        <v>882.03114999999991</v>
      </c>
      <c r="R79" s="89">
        <f t="shared" si="7"/>
        <v>1184.3158249999999</v>
      </c>
      <c r="S79" s="89">
        <f t="shared" si="7"/>
        <v>1136.3678530810409</v>
      </c>
      <c r="T79" s="89">
        <f t="shared" si="7"/>
        <v>992.97999353785531</v>
      </c>
      <c r="U79" s="89">
        <f t="shared" si="2"/>
        <v>883.48167290266031</v>
      </c>
      <c r="V79" s="89">
        <f t="shared" si="2"/>
        <v>796.95</v>
      </c>
      <c r="W79" s="89">
        <f t="shared" si="2"/>
        <v>796.95</v>
      </c>
    </row>
    <row r="80" spans="1:23" x14ac:dyDescent="0.25">
      <c r="B80" s="49" t="s">
        <v>1058</v>
      </c>
      <c r="C80" s="19"/>
      <c r="D80" s="49" t="s">
        <v>588</v>
      </c>
      <c r="E80" s="19"/>
      <c r="F80" s="19"/>
      <c r="G80" s="19"/>
      <c r="H80" s="19"/>
      <c r="I80" s="19"/>
      <c r="J80" s="19"/>
      <c r="K80" s="19"/>
      <c r="L80" s="19"/>
      <c r="M80" s="19"/>
      <c r="N80" s="19"/>
      <c r="O80" s="19"/>
      <c r="P80" s="19"/>
      <c r="Q80" s="19"/>
      <c r="R80" s="19"/>
      <c r="S80" s="19"/>
      <c r="T80" s="19"/>
      <c r="U80" s="19"/>
      <c r="V80" s="19"/>
      <c r="W80" s="19"/>
    </row>
    <row r="81" spans="1:26" x14ac:dyDescent="0.25">
      <c r="A81" s="250" t="s">
        <v>1071</v>
      </c>
      <c r="B81" s="221" t="s">
        <v>981</v>
      </c>
      <c r="C81" s="221" t="s">
        <v>598</v>
      </c>
      <c r="D81" s="221" t="s">
        <v>588</v>
      </c>
      <c r="E81" s="221" t="s">
        <v>882</v>
      </c>
      <c r="F81" s="89">
        <f t="shared" si="3"/>
        <v>669.98368800000014</v>
      </c>
      <c r="G81" s="89">
        <f t="shared" ref="G81:T81" si="8">(G21*G37)/10^6</f>
        <v>795.922776</v>
      </c>
      <c r="H81" s="89">
        <f t="shared" si="8"/>
        <v>359.47346399999998</v>
      </c>
      <c r="I81" s="89">
        <f t="shared" si="8"/>
        <v>481.23295199999995</v>
      </c>
      <c r="J81" s="89">
        <f t="shared" si="8"/>
        <v>302.08910400000002</v>
      </c>
      <c r="K81" s="89">
        <f t="shared" si="8"/>
        <v>254.98656</v>
      </c>
      <c r="L81" s="89">
        <f t="shared" si="8"/>
        <v>424.68451199999998</v>
      </c>
      <c r="M81" s="89">
        <f t="shared" si="8"/>
        <v>428.263488</v>
      </c>
      <c r="N81" s="89">
        <f t="shared" si="8"/>
        <v>431.70933600000001</v>
      </c>
      <c r="O81" s="89">
        <f t="shared" si="8"/>
        <v>484.34752800000001</v>
      </c>
      <c r="P81" s="89">
        <f t="shared" si="8"/>
        <v>355.09571999999997</v>
      </c>
      <c r="Q81" s="89">
        <f t="shared" si="8"/>
        <v>308.83838400000002</v>
      </c>
      <c r="R81" s="89">
        <f t="shared" si="8"/>
        <v>307.56283200000001</v>
      </c>
      <c r="S81" s="89">
        <f t="shared" si="8"/>
        <v>270.10897200000005</v>
      </c>
      <c r="T81" s="89">
        <f t="shared" si="8"/>
        <v>247.11111000000002</v>
      </c>
      <c r="U81" s="89">
        <f t="shared" ref="U81:W83" si="9">(U21*U37)/10^6</f>
        <v>224.11324800000003</v>
      </c>
      <c r="V81" s="89">
        <f t="shared" si="9"/>
        <v>201.08519999999999</v>
      </c>
      <c r="W81" s="89">
        <f t="shared" si="9"/>
        <v>178.09739999999999</v>
      </c>
      <c r="X81" s="221"/>
      <c r="Y81" s="221"/>
      <c r="Z81" s="221"/>
    </row>
    <row r="82" spans="1:26" x14ac:dyDescent="0.25">
      <c r="A82" s="250" t="s">
        <v>1072</v>
      </c>
      <c r="B82" s="221" t="s">
        <v>981</v>
      </c>
      <c r="C82" s="221" t="s">
        <v>599</v>
      </c>
      <c r="D82" s="221" t="s">
        <v>588</v>
      </c>
      <c r="E82" s="221" t="s">
        <v>882</v>
      </c>
      <c r="F82" s="89">
        <f t="shared" si="3"/>
        <v>1065.5260668000001</v>
      </c>
      <c r="G82" s="89">
        <f t="shared" ref="G82:T82" si="10">(G22*G38)/10^6</f>
        <v>919.57436999999993</v>
      </c>
      <c r="H82" s="89">
        <f t="shared" si="10"/>
        <v>912.54779459999997</v>
      </c>
      <c r="I82" s="89">
        <f t="shared" si="10"/>
        <v>1086.3981647999999</v>
      </c>
      <c r="J82" s="89">
        <f t="shared" si="10"/>
        <v>1016.740725</v>
      </c>
      <c r="K82" s="89">
        <f t="shared" si="10"/>
        <v>915.26517419999993</v>
      </c>
      <c r="L82" s="89">
        <f t="shared" si="10"/>
        <v>941.75051880000012</v>
      </c>
      <c r="M82" s="89">
        <f t="shared" si="10"/>
        <v>1029.8941536</v>
      </c>
      <c r="N82" s="89">
        <f t="shared" si="10"/>
        <v>1036.2249924</v>
      </c>
      <c r="O82" s="89">
        <f t="shared" si="10"/>
        <v>1018.4964581999999</v>
      </c>
      <c r="P82" s="89">
        <f t="shared" si="10"/>
        <v>1049.8046052</v>
      </c>
      <c r="Q82" s="89">
        <f t="shared" si="10"/>
        <v>888.7944</v>
      </c>
      <c r="R82" s="89">
        <f t="shared" si="10"/>
        <v>879.43291799999997</v>
      </c>
      <c r="S82" s="89">
        <f t="shared" si="10"/>
        <v>951.92116499999997</v>
      </c>
      <c r="T82" s="89">
        <f t="shared" si="10"/>
        <v>947.68196250000005</v>
      </c>
      <c r="U82" s="89">
        <f t="shared" si="9"/>
        <v>943.44275999999991</v>
      </c>
      <c r="V82" s="89">
        <f t="shared" si="9"/>
        <v>939.21749999999997</v>
      </c>
      <c r="W82" s="89">
        <f t="shared" si="9"/>
        <v>934.92750000000001</v>
      </c>
      <c r="X82" s="221"/>
      <c r="Y82" s="221"/>
      <c r="Z82" s="221"/>
    </row>
    <row r="83" spans="1:26" x14ac:dyDescent="0.25">
      <c r="A83" s="250" t="s">
        <v>1073</v>
      </c>
      <c r="B83" s="221" t="s">
        <v>981</v>
      </c>
      <c r="C83" s="221" t="s">
        <v>1059</v>
      </c>
      <c r="D83" s="221" t="s">
        <v>588</v>
      </c>
      <c r="E83" s="221" t="s">
        <v>882</v>
      </c>
      <c r="F83" s="89">
        <f>(F23*F39)/10^6</f>
        <v>2307.0693024000002</v>
      </c>
      <c r="G83" s="89">
        <f t="shared" ref="G83:T83" si="11">(G23*G39)/10^6</f>
        <v>2182.1165856000002</v>
      </c>
      <c r="H83" s="89">
        <f t="shared" si="11"/>
        <v>2112.5531808000001</v>
      </c>
      <c r="I83" s="89">
        <f t="shared" si="11"/>
        <v>2311.285104</v>
      </c>
      <c r="J83" s="89">
        <f t="shared" si="11"/>
        <v>2244.1322592000001</v>
      </c>
      <c r="K83" s="89">
        <f t="shared" si="11"/>
        <v>2242.2680928</v>
      </c>
      <c r="L83" s="89">
        <f t="shared" si="11"/>
        <v>2302.5936959999999</v>
      </c>
      <c r="M83" s="89">
        <f t="shared" si="11"/>
        <v>2302.6552991999997</v>
      </c>
      <c r="N83" s="89">
        <f t="shared" si="11"/>
        <v>2399.8678272000002</v>
      </c>
      <c r="O83" s="89">
        <f t="shared" si="11"/>
        <v>2293.6049856000004</v>
      </c>
      <c r="P83" s="89">
        <f t="shared" si="11"/>
        <v>2140.6817375999999</v>
      </c>
      <c r="Q83" s="89">
        <f t="shared" si="11"/>
        <v>2138.6220480000002</v>
      </c>
      <c r="R83" s="89">
        <f t="shared" si="11"/>
        <v>2192.0159520000002</v>
      </c>
      <c r="S83" s="89">
        <f t="shared" si="11"/>
        <v>2225.4739199999999</v>
      </c>
      <c r="T83" s="89">
        <f t="shared" si="11"/>
        <v>2222.8560000000002</v>
      </c>
      <c r="U83" s="89">
        <f t="shared" si="9"/>
        <v>2220.2380800000001</v>
      </c>
      <c r="V83" s="89">
        <f t="shared" si="9"/>
        <v>2217.6201599999999</v>
      </c>
      <c r="W83" s="89">
        <f t="shared" si="9"/>
        <v>2215.0022399999998</v>
      </c>
      <c r="X83" s="221"/>
      <c r="Y83" s="221"/>
      <c r="Z83" s="221"/>
    </row>
    <row r="84" spans="1:26" x14ac:dyDescent="0.25">
      <c r="B84" s="49" t="s">
        <v>1060</v>
      </c>
      <c r="C84" s="19"/>
      <c r="D84" s="49" t="s">
        <v>588</v>
      </c>
      <c r="E84" s="19"/>
      <c r="F84" s="19"/>
      <c r="G84" s="19"/>
      <c r="H84" s="19"/>
      <c r="I84" s="19"/>
      <c r="J84" s="19"/>
      <c r="K84" s="19"/>
      <c r="L84" s="19"/>
      <c r="M84" s="19"/>
      <c r="N84" s="19"/>
      <c r="O84" s="19"/>
      <c r="P84" s="19"/>
      <c r="Q84" s="19"/>
      <c r="R84" s="19"/>
      <c r="S84" s="19"/>
      <c r="T84" s="19"/>
      <c r="U84" s="19"/>
      <c r="V84" s="19"/>
      <c r="W84" s="19"/>
      <c r="X84" s="221"/>
      <c r="Y84" s="221"/>
      <c r="Z84" s="221"/>
    </row>
    <row r="85" spans="1:26" x14ac:dyDescent="0.25">
      <c r="A85" s="250" t="s">
        <v>1074</v>
      </c>
      <c r="B85" s="221" t="s">
        <v>1061</v>
      </c>
      <c r="C85" s="221"/>
      <c r="D85" s="221" t="s">
        <v>588</v>
      </c>
      <c r="E85" s="221" t="s">
        <v>882</v>
      </c>
      <c r="F85" s="109">
        <v>955.66316016755047</v>
      </c>
      <c r="G85" s="109">
        <v>1008.0816475875247</v>
      </c>
      <c r="H85" s="109">
        <v>1065.0704214262021</v>
      </c>
      <c r="I85" s="109">
        <v>687.82245750790401</v>
      </c>
      <c r="J85" s="109">
        <v>1061.5380104339833</v>
      </c>
      <c r="K85" s="109">
        <v>1060.289880530172</v>
      </c>
      <c r="L85" s="109">
        <v>1001.5299942524935</v>
      </c>
      <c r="M85" s="109">
        <v>990.60908485708933</v>
      </c>
      <c r="N85" s="109">
        <v>978.40831653123166</v>
      </c>
      <c r="O85" s="109">
        <v>767.33674685081382</v>
      </c>
      <c r="P85" s="109">
        <v>932.09416028604949</v>
      </c>
      <c r="Q85" s="109">
        <v>816.57148631121368</v>
      </c>
      <c r="R85" s="109">
        <v>795.40800720807056</v>
      </c>
      <c r="S85" s="109">
        <v>962.31500000000005</v>
      </c>
      <c r="T85" s="109">
        <v>924.63</v>
      </c>
      <c r="U85" s="109">
        <v>886.95</v>
      </c>
      <c r="V85" s="109">
        <v>849.26</v>
      </c>
      <c r="W85" s="109">
        <v>811.58</v>
      </c>
      <c r="X85" s="221"/>
      <c r="Y85" s="221"/>
      <c r="Z85" s="221" t="s">
        <v>68</v>
      </c>
    </row>
    <row r="86" spans="1:26" x14ac:dyDescent="0.25">
      <c r="A86" s="250" t="s">
        <v>1074</v>
      </c>
      <c r="B86" s="221" t="s">
        <v>1062</v>
      </c>
      <c r="C86" s="221"/>
      <c r="D86" s="221" t="s">
        <v>588</v>
      </c>
      <c r="E86" s="221" t="s">
        <v>882</v>
      </c>
      <c r="F86" s="109">
        <v>29499.068021184652</v>
      </c>
      <c r="G86" s="109">
        <v>29907.501087070774</v>
      </c>
      <c r="H86" s="109">
        <v>29414.746167423305</v>
      </c>
      <c r="I86" s="109">
        <v>30282.406163793039</v>
      </c>
      <c r="J86" s="109">
        <v>29980.06215671555</v>
      </c>
      <c r="K86" s="109">
        <v>28230.097992700659</v>
      </c>
      <c r="L86" s="109">
        <v>27697.401714428568</v>
      </c>
      <c r="M86" s="109">
        <v>29203.82828064949</v>
      </c>
      <c r="N86" s="109">
        <v>28720.743077967432</v>
      </c>
      <c r="O86" s="109">
        <v>28999.530546574682</v>
      </c>
      <c r="P86" s="109">
        <v>28483.070343884028</v>
      </c>
      <c r="Q86" s="109">
        <v>28362.321408004882</v>
      </c>
      <c r="R86" s="109">
        <v>29107.906712723187</v>
      </c>
      <c r="S86" s="109">
        <v>29593.129290151595</v>
      </c>
      <c r="T86" s="109">
        <v>29660.778012384078</v>
      </c>
      <c r="U86" s="223">
        <v>30412.241216136932</v>
      </c>
      <c r="V86" s="223">
        <v>29356.582900267109</v>
      </c>
      <c r="W86" s="223">
        <v>28459</v>
      </c>
      <c r="X86" s="221"/>
      <c r="Y86" s="221"/>
      <c r="Z86" s="221" t="s">
        <v>70</v>
      </c>
    </row>
    <row r="87" spans="1:26" x14ac:dyDescent="0.25">
      <c r="B87" s="4" t="s">
        <v>1075</v>
      </c>
      <c r="C87" s="4" t="s">
        <v>1030</v>
      </c>
      <c r="D87" s="4" t="s">
        <v>588</v>
      </c>
      <c r="E87" s="4" t="s">
        <v>882</v>
      </c>
      <c r="F87" s="92">
        <f>SUM(F75:F79,F81:F83,F85:F86)</f>
        <v>219524.75081730218</v>
      </c>
      <c r="G87" s="92">
        <f t="shared" ref="G87:T87" si="12">SUM(G75:G79,G81:G83,G85:G86)</f>
        <v>214845.39985879013</v>
      </c>
      <c r="H87" s="92">
        <f t="shared" si="12"/>
        <v>220110.089316784</v>
      </c>
      <c r="I87" s="92">
        <f t="shared" si="12"/>
        <v>237730.34046233288</v>
      </c>
      <c r="J87" s="92">
        <f t="shared" si="12"/>
        <v>245486.58354010744</v>
      </c>
      <c r="K87" s="92">
        <f t="shared" si="12"/>
        <v>241609.59912919326</v>
      </c>
      <c r="L87" s="92">
        <f t="shared" si="12"/>
        <v>243646.70599798104</v>
      </c>
      <c r="M87" s="92">
        <f t="shared" si="12"/>
        <v>266709.09625400661</v>
      </c>
      <c r="N87" s="92">
        <f t="shared" si="12"/>
        <v>255965.85760072363</v>
      </c>
      <c r="O87" s="92">
        <f t="shared" si="12"/>
        <v>262391.47648717253</v>
      </c>
      <c r="P87" s="92">
        <f t="shared" si="12"/>
        <v>268617.22929994785</v>
      </c>
      <c r="Q87" s="92">
        <f t="shared" si="12"/>
        <v>266586.30338526028</v>
      </c>
      <c r="R87" s="92">
        <f t="shared" si="12"/>
        <v>277964.06107436132</v>
      </c>
      <c r="S87" s="92">
        <f t="shared" si="12"/>
        <v>271667.9450002326</v>
      </c>
      <c r="T87" s="92">
        <f t="shared" si="12"/>
        <v>266198.72562842199</v>
      </c>
      <c r="U87" s="92">
        <f>SUM(U75:U79,U81:U83,U85:U86)</f>
        <v>258696.2314770396</v>
      </c>
      <c r="V87" s="92">
        <f>SUM(V75:V79,V81:V83,V85:V86)</f>
        <v>262121.74671026715</v>
      </c>
      <c r="W87" s="92">
        <f>SUM(W75:W79,W81:W83,W85:W86)</f>
        <v>256724.48532499999</v>
      </c>
      <c r="X87" s="221"/>
      <c r="Y87" s="221"/>
      <c r="Z87" s="221"/>
    </row>
    <row r="88" spans="1:26" x14ac:dyDescent="0.25">
      <c r="B88" s="221"/>
      <c r="C88" s="221"/>
      <c r="D88" s="221"/>
      <c r="E88" s="221"/>
      <c r="F88" s="221"/>
      <c r="G88" s="221"/>
      <c r="H88" s="221"/>
      <c r="I88" s="221"/>
      <c r="J88" s="221"/>
      <c r="K88" s="221"/>
      <c r="L88" s="221"/>
      <c r="M88" s="221"/>
      <c r="N88" s="221"/>
      <c r="O88" s="221"/>
      <c r="P88" s="221"/>
      <c r="Q88" s="221"/>
      <c r="R88" s="221"/>
      <c r="S88" s="221"/>
      <c r="T88" s="221"/>
      <c r="W88" s="221"/>
      <c r="X88" s="221"/>
      <c r="Y88" s="221"/>
      <c r="Z88" s="221"/>
    </row>
    <row r="89" spans="1:26" x14ac:dyDescent="0.25">
      <c r="B89" s="49" t="s">
        <v>1052</v>
      </c>
      <c r="C89" s="49"/>
      <c r="D89" s="49" t="s">
        <v>590</v>
      </c>
      <c r="E89" s="19"/>
      <c r="F89" s="19"/>
      <c r="G89" s="19"/>
      <c r="H89" s="19"/>
      <c r="I89" s="19"/>
      <c r="J89" s="19"/>
      <c r="K89" s="19"/>
      <c r="L89" s="19"/>
      <c r="M89" s="19"/>
      <c r="N89" s="19"/>
      <c r="O89" s="19"/>
      <c r="P89" s="19"/>
      <c r="Q89" s="19"/>
      <c r="R89" s="19"/>
      <c r="S89" s="19"/>
      <c r="T89" s="19"/>
      <c r="U89" s="19"/>
      <c r="V89" s="19"/>
      <c r="W89" s="19"/>
      <c r="X89" s="221"/>
      <c r="Y89" s="221"/>
      <c r="Z89" s="221"/>
    </row>
    <row r="90" spans="1:26" x14ac:dyDescent="0.25">
      <c r="A90" s="250" t="s">
        <v>1076</v>
      </c>
      <c r="B90" s="221" t="s">
        <v>1053</v>
      </c>
      <c r="C90" s="221" t="s">
        <v>1054</v>
      </c>
      <c r="D90" s="221" t="s">
        <v>590</v>
      </c>
      <c r="E90" s="221" t="s">
        <v>883</v>
      </c>
      <c r="F90" s="89">
        <f>(F15*F45)/10^6</f>
        <v>0</v>
      </c>
      <c r="G90" s="89">
        <f t="shared" ref="G90:T90" si="13">(G15*G45)/10^6</f>
        <v>0</v>
      </c>
      <c r="H90" s="89">
        <f t="shared" si="13"/>
        <v>0</v>
      </c>
      <c r="I90" s="89">
        <f t="shared" si="13"/>
        <v>0</v>
      </c>
      <c r="J90" s="89">
        <f t="shared" si="13"/>
        <v>0</v>
      </c>
      <c r="K90" s="89">
        <f t="shared" si="13"/>
        <v>0</v>
      </c>
      <c r="L90" s="89">
        <f t="shared" si="13"/>
        <v>0</v>
      </c>
      <c r="M90" s="89">
        <f t="shared" si="13"/>
        <v>0</v>
      </c>
      <c r="N90" s="89">
        <f t="shared" si="13"/>
        <v>1.3500000000000001E-3</v>
      </c>
      <c r="O90" s="89">
        <f t="shared" si="13"/>
        <v>1.2750000000000001E-3</v>
      </c>
      <c r="P90" s="89">
        <f t="shared" si="13"/>
        <v>5.457E-3</v>
      </c>
      <c r="Q90" s="89">
        <f t="shared" si="13"/>
        <v>2.4919645688101118E-2</v>
      </c>
      <c r="R90" s="89">
        <f t="shared" si="13"/>
        <v>6.7943888961397136E-2</v>
      </c>
      <c r="S90" s="89">
        <f t="shared" si="13"/>
        <v>0.102423</v>
      </c>
      <c r="T90" s="89">
        <f t="shared" si="13"/>
        <v>0.120264</v>
      </c>
      <c r="U90" s="89">
        <f t="shared" ref="U90:W94" si="14">(U15*U45)/10^6</f>
        <v>0.176178</v>
      </c>
      <c r="V90" s="89">
        <f t="shared" si="14"/>
        <v>0.174174</v>
      </c>
      <c r="W90" s="89">
        <f t="shared" si="14"/>
        <v>0.174174</v>
      </c>
      <c r="X90" s="221"/>
      <c r="Y90" s="221"/>
      <c r="Z90" s="221"/>
    </row>
    <row r="91" spans="1:26" x14ac:dyDescent="0.25">
      <c r="A91" s="250" t="s">
        <v>1076</v>
      </c>
      <c r="B91" s="221" t="s">
        <v>1053</v>
      </c>
      <c r="C91" s="221" t="s">
        <v>1055</v>
      </c>
      <c r="D91" s="221" t="s">
        <v>590</v>
      </c>
      <c r="E91" s="221" t="s">
        <v>883</v>
      </c>
      <c r="F91" s="89">
        <f t="shared" ref="F91:T98" si="15">(F16*F46)/10^6</f>
        <v>0</v>
      </c>
      <c r="G91" s="89">
        <f t="shared" si="15"/>
        <v>0</v>
      </c>
      <c r="H91" s="89">
        <f t="shared" si="15"/>
        <v>0</v>
      </c>
      <c r="I91" s="89">
        <f t="shared" si="15"/>
        <v>0</v>
      </c>
      <c r="J91" s="89">
        <f t="shared" si="15"/>
        <v>0</v>
      </c>
      <c r="K91" s="89">
        <f t="shared" si="15"/>
        <v>0</v>
      </c>
      <c r="L91" s="89">
        <f t="shared" si="15"/>
        <v>0</v>
      </c>
      <c r="M91" s="89">
        <f t="shared" si="15"/>
        <v>0</v>
      </c>
      <c r="N91" s="89">
        <f t="shared" si="15"/>
        <v>1.7076750000000002E-2</v>
      </c>
      <c r="O91" s="89">
        <f t="shared" si="15"/>
        <v>2.4160949999999997E-2</v>
      </c>
      <c r="P91" s="89">
        <f t="shared" si="15"/>
        <v>2.7110850000000002E-2</v>
      </c>
      <c r="Q91" s="89">
        <f t="shared" si="15"/>
        <v>2.7110850000000002E-2</v>
      </c>
      <c r="R91" s="89">
        <f t="shared" si="15"/>
        <v>2.7110850000000002E-2</v>
      </c>
      <c r="S91" s="89">
        <f t="shared" si="15"/>
        <v>3.5469000000000001E-2</v>
      </c>
      <c r="T91" s="89">
        <f t="shared" si="15"/>
        <v>3.7920000000000002E-2</v>
      </c>
      <c r="U91" s="89">
        <f t="shared" si="14"/>
        <v>3.9287999999999997E-2</v>
      </c>
      <c r="V91" s="89">
        <f t="shared" si="14"/>
        <v>3.5955000000000001E-2</v>
      </c>
      <c r="W91" s="89">
        <f t="shared" si="14"/>
        <v>2.937E-2</v>
      </c>
      <c r="X91" s="221"/>
      <c r="Y91" s="221"/>
      <c r="Z91" s="221"/>
    </row>
    <row r="92" spans="1:26" x14ac:dyDescent="0.25">
      <c r="A92" s="250" t="s">
        <v>1077</v>
      </c>
      <c r="B92" s="221" t="s">
        <v>1053</v>
      </c>
      <c r="C92" s="221" t="s">
        <v>1056</v>
      </c>
      <c r="D92" s="221" t="s">
        <v>590</v>
      </c>
      <c r="E92" s="221" t="s">
        <v>883</v>
      </c>
      <c r="F92" s="89">
        <f t="shared" si="15"/>
        <v>1.8063170190000002</v>
      </c>
      <c r="G92" s="89">
        <f t="shared" si="15"/>
        <v>1.8231166054199999</v>
      </c>
      <c r="H92" s="89">
        <f t="shared" si="15"/>
        <v>1.8837088556999999</v>
      </c>
      <c r="I92" s="89">
        <f t="shared" si="15"/>
        <v>2.0258173521599998</v>
      </c>
      <c r="J92" s="89">
        <f t="shared" si="15"/>
        <v>2.1266473020000003</v>
      </c>
      <c r="K92" s="89">
        <f t="shared" si="15"/>
        <v>2.1417047625599999</v>
      </c>
      <c r="L92" s="89">
        <f t="shared" si="15"/>
        <v>2.15547654</v>
      </c>
      <c r="M92" s="89">
        <f t="shared" si="15"/>
        <v>2.3699884060800001</v>
      </c>
      <c r="N92" s="89">
        <f t="shared" si="15"/>
        <v>2.2656485464999996</v>
      </c>
      <c r="O92" s="89">
        <f t="shared" si="15"/>
        <v>2.3260785064999996</v>
      </c>
      <c r="P92" s="89">
        <f t="shared" si="15"/>
        <v>2.3939813367</v>
      </c>
      <c r="Q92" s="89">
        <f t="shared" si="15"/>
        <v>2.4075232920349556</v>
      </c>
      <c r="R92" s="89">
        <f t="shared" si="15"/>
        <v>2.5035814271999999</v>
      </c>
      <c r="S92" s="89">
        <f t="shared" si="15"/>
        <v>2.4207779999999999</v>
      </c>
      <c r="T92" s="89">
        <f t="shared" si="15"/>
        <v>2.3597809999999999</v>
      </c>
      <c r="U92" s="89">
        <f t="shared" si="14"/>
        <v>2.2607460000000001</v>
      </c>
      <c r="V92" s="89">
        <f t="shared" si="14"/>
        <v>2.3108819999999999</v>
      </c>
      <c r="W92" s="89">
        <f t="shared" si="14"/>
        <v>2.2666210000000002</v>
      </c>
      <c r="X92" s="221"/>
      <c r="Y92" s="221"/>
      <c r="Z92" s="221"/>
    </row>
    <row r="93" spans="1:26" x14ac:dyDescent="0.25">
      <c r="A93" s="250" t="s">
        <v>1076</v>
      </c>
      <c r="B93" s="221" t="s">
        <v>1053</v>
      </c>
      <c r="C93" s="221" t="s">
        <v>595</v>
      </c>
      <c r="D93" s="221" t="s">
        <v>590</v>
      </c>
      <c r="E93" s="221" t="s">
        <v>883</v>
      </c>
      <c r="F93" s="89">
        <f t="shared" si="15"/>
        <v>0</v>
      </c>
      <c r="G93" s="89">
        <f t="shared" si="15"/>
        <v>8.4622387500000011E-6</v>
      </c>
      <c r="H93" s="89">
        <f t="shared" si="15"/>
        <v>7.5219899999999994E-7</v>
      </c>
      <c r="I93" s="89">
        <f t="shared" si="15"/>
        <v>1.2824992950000002E-5</v>
      </c>
      <c r="J93" s="89">
        <f t="shared" si="15"/>
        <v>6.1680317999999994E-6</v>
      </c>
      <c r="K93" s="89">
        <f t="shared" si="15"/>
        <v>2.9313947229000002E-3</v>
      </c>
      <c r="L93" s="89">
        <f t="shared" si="15"/>
        <v>0</v>
      </c>
      <c r="M93" s="89">
        <f t="shared" si="15"/>
        <v>0</v>
      </c>
      <c r="N93" s="89">
        <f t="shared" si="15"/>
        <v>0</v>
      </c>
      <c r="O93" s="89">
        <f t="shared" si="15"/>
        <v>1.6311340414841384E-3</v>
      </c>
      <c r="P93" s="89">
        <f t="shared" si="15"/>
        <v>6.2950687587521523E-3</v>
      </c>
      <c r="Q93" s="89">
        <f t="shared" si="15"/>
        <v>6.2950687587521523E-3</v>
      </c>
      <c r="R93" s="89">
        <f t="shared" si="15"/>
        <v>6.2950687587521523E-3</v>
      </c>
      <c r="S93" s="89">
        <f t="shared" si="15"/>
        <v>3.516E-3</v>
      </c>
      <c r="T93" s="89">
        <f t="shared" si="15"/>
        <v>5.241E-3</v>
      </c>
      <c r="U93" s="89">
        <f t="shared" si="14"/>
        <v>6.8700000000000002E-3</v>
      </c>
      <c r="V93" s="89">
        <f t="shared" si="14"/>
        <v>4.5692999999999992E-3</v>
      </c>
      <c r="W93" s="89">
        <f t="shared" si="14"/>
        <v>4.4816700000000001E-3</v>
      </c>
      <c r="X93" s="221"/>
      <c r="Y93" s="221"/>
      <c r="Z93" s="221"/>
    </row>
    <row r="94" spans="1:26" x14ac:dyDescent="0.25">
      <c r="A94" s="250" t="s">
        <v>1077</v>
      </c>
      <c r="B94" s="221" t="s">
        <v>1057</v>
      </c>
      <c r="C94" s="221" t="s">
        <v>1056</v>
      </c>
      <c r="D94" s="221" t="s">
        <v>590</v>
      </c>
      <c r="E94" s="221" t="s">
        <v>883</v>
      </c>
      <c r="F94" s="89">
        <f t="shared" si="15"/>
        <v>0.116046</v>
      </c>
      <c r="G94" s="89">
        <f t="shared" si="15"/>
        <v>4.7345749999999999E-2</v>
      </c>
      <c r="H94" s="89">
        <f t="shared" si="15"/>
        <v>5.1311199999999994E-2</v>
      </c>
      <c r="I94" s="89">
        <f t="shared" si="15"/>
        <v>8.2036049999999999E-2</v>
      </c>
      <c r="J94" s="89">
        <f t="shared" si="15"/>
        <v>6.4333210000000002E-2</v>
      </c>
      <c r="K94" s="89">
        <f t="shared" si="15"/>
        <v>2.8028500000000001E-2</v>
      </c>
      <c r="L94" s="89">
        <f t="shared" si="15"/>
        <v>3.9627309999999999E-2</v>
      </c>
      <c r="M94" s="89">
        <f t="shared" si="15"/>
        <v>4.8233370000000005E-2</v>
      </c>
      <c r="N94" s="89">
        <f t="shared" si="15"/>
        <v>4.0065519999999993E-2</v>
      </c>
      <c r="O94" s="89">
        <f t="shared" si="15"/>
        <v>4.4149440000000005E-2</v>
      </c>
      <c r="P94" s="89">
        <f t="shared" si="15"/>
        <v>4.4171415828770537E-2</v>
      </c>
      <c r="Q94" s="89">
        <f t="shared" si="15"/>
        <v>9.1639599999999988E-3</v>
      </c>
      <c r="R94" s="89">
        <f t="shared" si="15"/>
        <v>1.2304580000000001E-2</v>
      </c>
      <c r="S94" s="89">
        <f t="shared" si="15"/>
        <v>1.1806419252790034E-2</v>
      </c>
      <c r="T94" s="89">
        <f t="shared" si="15"/>
        <v>1.0316675257536158E-2</v>
      </c>
      <c r="U94" s="89">
        <f t="shared" si="14"/>
        <v>9.179030367819847E-3</v>
      </c>
      <c r="V94" s="89">
        <f t="shared" si="14"/>
        <v>8.2799999999999992E-3</v>
      </c>
      <c r="W94" s="89">
        <f t="shared" si="14"/>
        <v>8.2799999999999992E-3</v>
      </c>
      <c r="X94" s="221"/>
      <c r="Y94" s="221"/>
      <c r="Z94" s="221"/>
    </row>
    <row r="95" spans="1:26" x14ac:dyDescent="0.25">
      <c r="B95" s="49" t="s">
        <v>1058</v>
      </c>
      <c r="C95" s="19"/>
      <c r="D95" s="49" t="s">
        <v>590</v>
      </c>
      <c r="E95" s="19"/>
      <c r="F95" s="19"/>
      <c r="G95" s="19"/>
      <c r="H95" s="19"/>
      <c r="I95" s="19"/>
      <c r="J95" s="19"/>
      <c r="K95" s="19"/>
      <c r="L95" s="19"/>
      <c r="M95" s="19"/>
      <c r="N95" s="19"/>
      <c r="O95" s="19"/>
      <c r="P95" s="19"/>
      <c r="Q95" s="19"/>
      <c r="R95" s="19"/>
      <c r="S95" s="19"/>
      <c r="T95" s="19"/>
      <c r="U95" s="19"/>
      <c r="V95" s="19"/>
      <c r="W95" s="19"/>
      <c r="X95" s="221"/>
      <c r="Y95" s="221"/>
      <c r="Z95" s="221"/>
    </row>
    <row r="96" spans="1:26" x14ac:dyDescent="0.25">
      <c r="A96" s="250" t="s">
        <v>1078</v>
      </c>
      <c r="B96" s="221" t="s">
        <v>981</v>
      </c>
      <c r="C96" s="221" t="s">
        <v>598</v>
      </c>
      <c r="D96" s="221" t="s">
        <v>590</v>
      </c>
      <c r="E96" s="221" t="s">
        <v>883</v>
      </c>
      <c r="F96" s="89">
        <f t="shared" si="15"/>
        <v>2.5968359999999999E-2</v>
      </c>
      <c r="G96" s="89">
        <f t="shared" si="15"/>
        <v>3.0849720000000001E-2</v>
      </c>
      <c r="H96" s="89">
        <f t="shared" si="15"/>
        <v>1.3933079999999999E-2</v>
      </c>
      <c r="I96" s="89">
        <f t="shared" si="15"/>
        <v>1.8652439999999999E-2</v>
      </c>
      <c r="J96" s="89">
        <f t="shared" si="15"/>
        <v>1.1708880000000001E-2</v>
      </c>
      <c r="K96" s="89">
        <f t="shared" si="15"/>
        <v>9.8832E-3</v>
      </c>
      <c r="L96" s="89">
        <f t="shared" si="15"/>
        <v>1.6460639999999999E-2</v>
      </c>
      <c r="M96" s="89">
        <f t="shared" si="15"/>
        <v>1.6599360000000001E-2</v>
      </c>
      <c r="N96" s="89">
        <f t="shared" si="15"/>
        <v>1.6732920000000002E-2</v>
      </c>
      <c r="O96" s="89">
        <f t="shared" si="15"/>
        <v>1.8773160000000001E-2</v>
      </c>
      <c r="P96" s="89">
        <f t="shared" si="15"/>
        <v>1.3763400000000002E-2</v>
      </c>
      <c r="Q96" s="89">
        <f t="shared" si="15"/>
        <v>1.197048E-2</v>
      </c>
      <c r="R96" s="89">
        <f t="shared" si="15"/>
        <v>1.1921039999999999E-2</v>
      </c>
      <c r="S96" s="89">
        <f t="shared" si="15"/>
        <v>1.0469340000000002E-2</v>
      </c>
      <c r="T96" s="89">
        <f t="shared" si="15"/>
        <v>9.57795E-3</v>
      </c>
      <c r="U96" s="89">
        <f t="shared" ref="U96:W98" si="16">(U21*U51)/10^6</f>
        <v>8.6865600000000012E-3</v>
      </c>
      <c r="V96" s="89">
        <f t="shared" si="16"/>
        <v>7.7939999999999997E-3</v>
      </c>
      <c r="W96" s="89">
        <f t="shared" si="16"/>
        <v>6.9030000000000003E-3</v>
      </c>
      <c r="X96" s="221"/>
      <c r="Y96" s="221"/>
      <c r="Z96" s="221"/>
    </row>
    <row r="97" spans="1:26" x14ac:dyDescent="0.25">
      <c r="A97" s="250" t="s">
        <v>1079</v>
      </c>
      <c r="B97" s="221" t="s">
        <v>981</v>
      </c>
      <c r="C97" s="221" t="s">
        <v>599</v>
      </c>
      <c r="D97" s="221" t="s">
        <v>590</v>
      </c>
      <c r="E97" s="221" t="s">
        <v>883</v>
      </c>
      <c r="F97" s="89">
        <f t="shared" si="15"/>
        <v>3.2785417440000006E-2</v>
      </c>
      <c r="G97" s="89">
        <f t="shared" si="15"/>
        <v>2.8294595999999998E-2</v>
      </c>
      <c r="H97" s="89">
        <f t="shared" si="15"/>
        <v>2.8078393680000001E-2</v>
      </c>
      <c r="I97" s="89">
        <f t="shared" si="15"/>
        <v>3.3427635839999997E-2</v>
      </c>
      <c r="J97" s="89">
        <f t="shared" si="15"/>
        <v>3.1284329999999999E-2</v>
      </c>
      <c r="K97" s="89">
        <f t="shared" si="15"/>
        <v>2.8162005359999999E-2</v>
      </c>
      <c r="L97" s="89">
        <f t="shared" si="15"/>
        <v>2.897693904E-2</v>
      </c>
      <c r="M97" s="89">
        <f t="shared" si="15"/>
        <v>3.1689050879999993E-2</v>
      </c>
      <c r="N97" s="89">
        <f t="shared" si="15"/>
        <v>3.1883845920000001E-2</v>
      </c>
      <c r="O97" s="89">
        <f t="shared" si="15"/>
        <v>3.1338352559999998E-2</v>
      </c>
      <c r="P97" s="89">
        <f t="shared" si="15"/>
        <v>3.2301680160000006E-2</v>
      </c>
      <c r="Q97" s="89">
        <f t="shared" si="15"/>
        <v>2.734752E-2</v>
      </c>
      <c r="R97" s="89">
        <f t="shared" si="15"/>
        <v>2.7059474399999998E-2</v>
      </c>
      <c r="S97" s="89">
        <f t="shared" si="15"/>
        <v>2.9289881999999996E-2</v>
      </c>
      <c r="T97" s="89">
        <f t="shared" si="15"/>
        <v>2.9159444999999999E-2</v>
      </c>
      <c r="U97" s="89">
        <f t="shared" si="16"/>
        <v>2.9029007999999999E-2</v>
      </c>
      <c r="V97" s="89">
        <f t="shared" si="16"/>
        <v>2.8899000000000001E-2</v>
      </c>
      <c r="W97" s="89">
        <f t="shared" si="16"/>
        <v>2.8767000000000001E-2</v>
      </c>
      <c r="X97" s="221"/>
      <c r="Y97" s="221"/>
      <c r="Z97" s="221"/>
    </row>
    <row r="98" spans="1:26" x14ac:dyDescent="0.25">
      <c r="A98" s="250" t="s">
        <v>1080</v>
      </c>
      <c r="B98" s="221" t="s">
        <v>981</v>
      </c>
      <c r="C98" s="221" t="s">
        <v>1059</v>
      </c>
      <c r="D98" s="221" t="s">
        <v>590</v>
      </c>
      <c r="E98" s="221" t="s">
        <v>883</v>
      </c>
      <c r="F98" s="89">
        <f t="shared" si="15"/>
        <v>4.00532865E-2</v>
      </c>
      <c r="G98" s="89">
        <f t="shared" si="15"/>
        <v>3.7883968500000004E-2</v>
      </c>
      <c r="H98" s="89">
        <f t="shared" si="15"/>
        <v>3.6676270499999997E-2</v>
      </c>
      <c r="I98" s="89">
        <f t="shared" si="15"/>
        <v>4.01264775E-2</v>
      </c>
      <c r="J98" s="89">
        <f t="shared" si="15"/>
        <v>3.8960629500000003E-2</v>
      </c>
      <c r="K98" s="89">
        <f t="shared" si="15"/>
        <v>3.8928265500000003E-2</v>
      </c>
      <c r="L98" s="89">
        <f t="shared" si="15"/>
        <v>3.9975585000000001E-2</v>
      </c>
      <c r="M98" s="89">
        <f t="shared" si="15"/>
        <v>3.99766545E-2</v>
      </c>
      <c r="N98" s="89">
        <f t="shared" si="15"/>
        <v>4.1664372000000005E-2</v>
      </c>
      <c r="O98" s="89">
        <f t="shared" si="15"/>
        <v>3.9819531000000005E-2</v>
      </c>
      <c r="P98" s="89">
        <f t="shared" si="15"/>
        <v>3.7164613499999999E-2</v>
      </c>
      <c r="Q98" s="89">
        <f t="shared" si="15"/>
        <v>3.7128855000000002E-2</v>
      </c>
      <c r="R98" s="89">
        <f t="shared" si="15"/>
        <v>3.8055832499999998E-2</v>
      </c>
      <c r="S98" s="89">
        <f t="shared" si="15"/>
        <v>3.8636699999999996E-2</v>
      </c>
      <c r="T98" s="89">
        <f t="shared" si="15"/>
        <v>3.8591250000000001E-2</v>
      </c>
      <c r="U98" s="89">
        <f t="shared" si="16"/>
        <v>3.8545800000000005E-2</v>
      </c>
      <c r="V98" s="89">
        <f t="shared" si="16"/>
        <v>3.8500349999999996E-2</v>
      </c>
      <c r="W98" s="89">
        <f t="shared" si="16"/>
        <v>3.84549E-2</v>
      </c>
      <c r="X98" s="221"/>
      <c r="Y98" s="221"/>
      <c r="Z98" s="221"/>
    </row>
    <row r="99" spans="1:26" x14ac:dyDescent="0.25">
      <c r="B99" s="49" t="s">
        <v>1060</v>
      </c>
      <c r="C99" s="19"/>
      <c r="D99" s="49" t="s">
        <v>590</v>
      </c>
      <c r="E99" s="19"/>
      <c r="F99" s="19"/>
      <c r="G99" s="19"/>
      <c r="H99" s="19"/>
      <c r="I99" s="19"/>
      <c r="J99" s="19"/>
      <c r="K99" s="19"/>
      <c r="L99" s="19"/>
      <c r="M99" s="19"/>
      <c r="N99" s="19"/>
      <c r="O99" s="19"/>
      <c r="P99" s="19"/>
      <c r="Q99" s="19"/>
      <c r="R99" s="19"/>
      <c r="S99" s="19"/>
      <c r="T99" s="19"/>
      <c r="U99" s="19"/>
      <c r="V99" s="19"/>
      <c r="W99" s="19"/>
      <c r="X99" s="221"/>
      <c r="Y99" s="221"/>
      <c r="Z99" s="221"/>
    </row>
    <row r="100" spans="1:26" x14ac:dyDescent="0.25">
      <c r="A100" s="250" t="s">
        <v>1081</v>
      </c>
      <c r="B100" s="221" t="s">
        <v>1061</v>
      </c>
      <c r="C100" s="221"/>
      <c r="D100" s="221" t="s">
        <v>590</v>
      </c>
      <c r="E100" s="221" t="s">
        <v>883</v>
      </c>
      <c r="F100" s="109"/>
      <c r="G100" s="109"/>
      <c r="H100" s="109"/>
      <c r="I100" s="109"/>
      <c r="J100" s="109"/>
      <c r="K100" s="109"/>
      <c r="L100" s="109"/>
      <c r="M100" s="109"/>
      <c r="N100" s="109"/>
      <c r="O100" s="109"/>
      <c r="P100" s="109"/>
      <c r="Q100" s="109"/>
      <c r="R100" s="109"/>
      <c r="S100" s="109"/>
      <c r="T100" s="109"/>
      <c r="U100" s="109"/>
      <c r="V100" s="109"/>
      <c r="W100" s="109"/>
      <c r="X100" s="221"/>
      <c r="Y100" s="221"/>
      <c r="Z100" s="221"/>
    </row>
    <row r="101" spans="1:26" x14ac:dyDescent="0.25">
      <c r="A101" s="250" t="s">
        <v>1081</v>
      </c>
      <c r="B101" s="221" t="s">
        <v>1062</v>
      </c>
      <c r="C101" s="221"/>
      <c r="D101" s="221" t="s">
        <v>590</v>
      </c>
      <c r="E101" s="221" t="s">
        <v>883</v>
      </c>
      <c r="F101" s="109">
        <v>0.50631414984426182</v>
      </c>
      <c r="G101" s="109">
        <v>0.51427668035593666</v>
      </c>
      <c r="H101" s="109">
        <v>0.50719001063028013</v>
      </c>
      <c r="I101" s="109">
        <v>0.54056451616647239</v>
      </c>
      <c r="J101" s="109">
        <v>0.51424929852068213</v>
      </c>
      <c r="K101" s="109">
        <v>0.48190863245220633</v>
      </c>
      <c r="L101" s="109">
        <v>0.47350882687386808</v>
      </c>
      <c r="M101" s="109">
        <v>0.50558460702958119</v>
      </c>
      <c r="N101" s="109">
        <v>0.49155801268760457</v>
      </c>
      <c r="O101" s="109">
        <v>0.49444478297570665</v>
      </c>
      <c r="P101" s="109">
        <v>0.47554189757168963</v>
      </c>
      <c r="Q101" s="109">
        <v>0.46423267182228789</v>
      </c>
      <c r="R101" s="109">
        <v>0.36583309072464798</v>
      </c>
      <c r="S101" s="109">
        <v>0.36862021952674601</v>
      </c>
      <c r="T101" s="109">
        <v>0.38860064007883321</v>
      </c>
      <c r="U101" s="109">
        <v>0.37859597485177693</v>
      </c>
      <c r="V101" s="109">
        <v>0.38134807424289707</v>
      </c>
      <c r="W101" s="109">
        <f>(300+25.3+21.3+4.6+7.3+1.2+0.7)/1000</f>
        <v>0.36040000000000005</v>
      </c>
      <c r="X101" s="221"/>
      <c r="Y101" s="221"/>
      <c r="Z101" s="221" t="s">
        <v>70</v>
      </c>
    </row>
    <row r="102" spans="1:26" x14ac:dyDescent="0.25">
      <c r="B102" s="4" t="s">
        <v>1075</v>
      </c>
      <c r="C102" s="4" t="s">
        <v>1082</v>
      </c>
      <c r="D102" s="4" t="s">
        <v>590</v>
      </c>
      <c r="E102" s="4" t="s">
        <v>1083</v>
      </c>
      <c r="F102" s="92">
        <f>(SUM(F90:F94,F96:F98,F100:F101))*'Conversion Factors'!$I$4</f>
        <v>53.077168888469508</v>
      </c>
      <c r="G102" s="92">
        <f>(SUM(G90:G94,G96:G98,G100:G101))*'Conversion Factors'!$I$4</f>
        <v>52.117291432808422</v>
      </c>
      <c r="H102" s="92">
        <f>(SUM(H90:H94,H96:H98,H100:H101))*'Conversion Factors'!$I$4</f>
        <v>52.938869816894879</v>
      </c>
      <c r="I102" s="92">
        <f>(SUM(I90:I94,I96:I98,I100:I101))*'Conversion Factors'!$I$4</f>
        <v>57.55338322984786</v>
      </c>
      <c r="J102" s="92">
        <f>(SUM(J90:J94,J96:J98,J100:J101))*'Conversion Factors'!$I$4</f>
        <v>58.530986179102129</v>
      </c>
      <c r="K102" s="92">
        <f>(SUM(K90:K94,K96:K98,K100:K101))*'Conversion Factors'!$I$4</f>
        <v>57.362481972497228</v>
      </c>
      <c r="L102" s="92">
        <f>(SUM(L90:L94,L96:L98,L100:L101))*'Conversion Factors'!$I$4</f>
        <v>57.834542659191243</v>
      </c>
      <c r="M102" s="92">
        <f>(SUM(M90:M94,M96:M98,M100:M101))*'Conversion Factors'!$I$4</f>
        <v>63.253500418281206</v>
      </c>
      <c r="N102" s="92">
        <f>(SUM(N90:N94,N96:N98,N100:N101))*'Conversion Factors'!$I$4</f>
        <v>61.025579309259697</v>
      </c>
      <c r="O102" s="92">
        <f>(SUM(O90:O94,O96:O98,O100:O101))*'Conversion Factors'!$I$4</f>
        <v>62.615087998621</v>
      </c>
      <c r="P102" s="92">
        <f>(SUM(P90:P94,P96:P98,P100:P101))*'Conversion Factors'!$I$4</f>
        <v>63.751532512903452</v>
      </c>
      <c r="Q102" s="92">
        <f>(SUM(Q90:Q94,Q96:Q98,Q100:Q101))*'Conversion Factors'!$I$4</f>
        <v>63.329539209386041</v>
      </c>
      <c r="R102" s="92">
        <f>(SUM(R90:R94,R96:R98,R100:R101))*'Conversion Factors'!$I$4</f>
        <v>64.262210303440739</v>
      </c>
      <c r="S102" s="92">
        <f>(SUM(S90:S94,S96:S98,S100:S101))*'Conversion Factors'!$I$4</f>
        <v>63.441179776370262</v>
      </c>
      <c r="T102" s="92">
        <f>(SUM(T90:T94,T96:T98,T100:T101))*'Conversion Factors'!$I$4</f>
        <v>62.988491167063756</v>
      </c>
      <c r="U102" s="92">
        <f>(SUM(U90:U94,U96:U98,U100:U101))*'Conversion Factors'!$I$4</f>
        <v>61.889485837611552</v>
      </c>
      <c r="V102" s="92">
        <f>(SUM(V90:V94,V96:V98,V100:V101))*'Conversion Factors'!$I$4</f>
        <v>62.798436209100842</v>
      </c>
      <c r="W102" s="92">
        <f>(SUM(W90:W94,W96:W98,W100:W101))*'Conversion Factors'!$I$4</f>
        <v>61.266482970000013</v>
      </c>
      <c r="X102" s="221"/>
      <c r="Y102" s="221"/>
      <c r="Z102" s="221"/>
    </row>
    <row r="103" spans="1:26" x14ac:dyDescent="0.25">
      <c r="B103" s="221"/>
      <c r="C103" s="221"/>
      <c r="D103" s="221"/>
      <c r="E103" s="221"/>
      <c r="F103" s="221"/>
      <c r="G103" s="221"/>
      <c r="H103" s="221"/>
      <c r="I103" s="221"/>
      <c r="J103" s="221"/>
      <c r="K103" s="221"/>
      <c r="L103" s="221"/>
      <c r="M103" s="221"/>
      <c r="N103" s="221"/>
      <c r="O103" s="221"/>
      <c r="P103" s="221"/>
      <c r="Q103" s="221"/>
      <c r="R103" s="221"/>
      <c r="S103" s="221"/>
      <c r="T103" s="221"/>
      <c r="W103" s="221"/>
      <c r="X103" s="221"/>
      <c r="Y103" s="221"/>
      <c r="Z103" s="221"/>
    </row>
    <row r="104" spans="1:26" x14ac:dyDescent="0.25">
      <c r="B104" s="49" t="s">
        <v>1052</v>
      </c>
      <c r="C104" s="49"/>
      <c r="D104" s="49" t="s">
        <v>593</v>
      </c>
      <c r="E104" s="19"/>
      <c r="F104" s="19"/>
      <c r="G104" s="19"/>
      <c r="H104" s="19"/>
      <c r="I104" s="19"/>
      <c r="J104" s="19"/>
      <c r="K104" s="19"/>
      <c r="L104" s="19"/>
      <c r="M104" s="19"/>
      <c r="N104" s="19"/>
      <c r="O104" s="19"/>
      <c r="P104" s="19"/>
      <c r="Q104" s="19"/>
      <c r="R104" s="19"/>
      <c r="S104" s="19"/>
      <c r="T104" s="19"/>
      <c r="U104" s="19"/>
      <c r="V104" s="19"/>
      <c r="W104" s="19"/>
      <c r="X104" s="221"/>
      <c r="Y104" s="221"/>
      <c r="Z104" s="221"/>
    </row>
    <row r="105" spans="1:26" x14ac:dyDescent="0.25">
      <c r="A105" s="250" t="s">
        <v>1084</v>
      </c>
      <c r="B105" s="221" t="s">
        <v>1053</v>
      </c>
      <c r="C105" s="221" t="s">
        <v>1054</v>
      </c>
      <c r="D105" s="48" t="s">
        <v>593</v>
      </c>
      <c r="E105" s="221" t="s">
        <v>884</v>
      </c>
      <c r="F105" s="89">
        <f>(F15*F59)/10^6</f>
        <v>0</v>
      </c>
      <c r="G105" s="89">
        <f t="shared" ref="G105:T105" si="17">(G15*G59)/10^6</f>
        <v>0</v>
      </c>
      <c r="H105" s="89">
        <f t="shared" si="17"/>
        <v>0</v>
      </c>
      <c r="I105" s="89">
        <f t="shared" si="17"/>
        <v>0</v>
      </c>
      <c r="J105" s="89">
        <f t="shared" si="17"/>
        <v>0</v>
      </c>
      <c r="K105" s="89">
        <f t="shared" si="17"/>
        <v>0</v>
      </c>
      <c r="L105" s="89">
        <f t="shared" si="17"/>
        <v>0</v>
      </c>
      <c r="M105" s="89">
        <f t="shared" si="17"/>
        <v>0</v>
      </c>
      <c r="N105" s="89">
        <f t="shared" si="17"/>
        <v>2.7E-4</v>
      </c>
      <c r="O105" s="89">
        <f t="shared" si="17"/>
        <v>2.5500000000000002E-4</v>
      </c>
      <c r="P105" s="89">
        <f t="shared" si="17"/>
        <v>1.0914E-3</v>
      </c>
      <c r="Q105" s="89">
        <f t="shared" si="17"/>
        <v>4.983929137620224E-3</v>
      </c>
      <c r="R105" s="89">
        <f t="shared" si="17"/>
        <v>1.3588777792279428E-2</v>
      </c>
      <c r="S105" s="89">
        <f t="shared" si="17"/>
        <v>2.0484599999999999E-2</v>
      </c>
      <c r="T105" s="89">
        <f t="shared" si="17"/>
        <v>2.4052799999999999E-2</v>
      </c>
      <c r="U105" s="89">
        <f t="shared" ref="U105:W109" si="18">(U15*U59)/10^6</f>
        <v>3.5235599999999999E-2</v>
      </c>
      <c r="V105" s="89">
        <f t="shared" si="18"/>
        <v>3.4834799999999999E-2</v>
      </c>
      <c r="W105" s="89">
        <f t="shared" si="18"/>
        <v>3.4834799999999999E-2</v>
      </c>
      <c r="X105" s="221"/>
      <c r="Y105" s="221"/>
      <c r="Z105" s="221"/>
    </row>
    <row r="106" spans="1:26" x14ac:dyDescent="0.25">
      <c r="A106" s="250" t="s">
        <v>1084</v>
      </c>
      <c r="B106" s="221" t="s">
        <v>1053</v>
      </c>
      <c r="C106" s="221" t="s">
        <v>1055</v>
      </c>
      <c r="D106" s="48" t="s">
        <v>593</v>
      </c>
      <c r="E106" s="221" t="s">
        <v>884</v>
      </c>
      <c r="F106" s="89">
        <f t="shared" ref="F106:T109" si="19">(F16*F60)/10^6</f>
        <v>0</v>
      </c>
      <c r="G106" s="89">
        <f t="shared" si="19"/>
        <v>0</v>
      </c>
      <c r="H106" s="89">
        <f t="shared" si="19"/>
        <v>0</v>
      </c>
      <c r="I106" s="89">
        <f t="shared" si="19"/>
        <v>0</v>
      </c>
      <c r="J106" s="89">
        <f t="shared" si="19"/>
        <v>0</v>
      </c>
      <c r="K106" s="89">
        <f t="shared" si="19"/>
        <v>0</v>
      </c>
      <c r="L106" s="89">
        <f t="shared" si="19"/>
        <v>0</v>
      </c>
      <c r="M106" s="89">
        <f t="shared" si="19"/>
        <v>0</v>
      </c>
      <c r="N106" s="89">
        <f t="shared" si="19"/>
        <v>3.4153499999999997E-3</v>
      </c>
      <c r="O106" s="89">
        <f t="shared" si="19"/>
        <v>4.8321899999999992E-3</v>
      </c>
      <c r="P106" s="89">
        <f t="shared" si="19"/>
        <v>5.4221700000000005E-3</v>
      </c>
      <c r="Q106" s="89">
        <f t="shared" si="19"/>
        <v>5.4221700000000005E-3</v>
      </c>
      <c r="R106" s="89">
        <f t="shared" si="19"/>
        <v>5.4221700000000005E-3</v>
      </c>
      <c r="S106" s="89">
        <f t="shared" si="19"/>
        <v>7.0937999999999999E-3</v>
      </c>
      <c r="T106" s="89">
        <f t="shared" si="19"/>
        <v>7.5839999999999996E-3</v>
      </c>
      <c r="U106" s="89">
        <f t="shared" si="18"/>
        <v>7.8575999999999993E-3</v>
      </c>
      <c r="V106" s="89">
        <f t="shared" si="18"/>
        <v>7.1910000000000003E-3</v>
      </c>
      <c r="W106" s="89">
        <f t="shared" si="18"/>
        <v>5.8739999999999999E-3</v>
      </c>
      <c r="X106" s="221"/>
      <c r="Y106" s="221"/>
      <c r="Z106" s="221"/>
    </row>
    <row r="107" spans="1:26" x14ac:dyDescent="0.25">
      <c r="A107" s="250" t="s">
        <v>1085</v>
      </c>
      <c r="B107" s="221" t="s">
        <v>1053</v>
      </c>
      <c r="C107" s="221" t="s">
        <v>1056</v>
      </c>
      <c r="D107" s="48" t="s">
        <v>593</v>
      </c>
      <c r="E107" s="221" t="s">
        <v>884</v>
      </c>
      <c r="F107" s="89">
        <f t="shared" si="19"/>
        <v>2.7094755285000001</v>
      </c>
      <c r="G107" s="89">
        <f t="shared" si="19"/>
        <v>2.7346749081299997</v>
      </c>
      <c r="H107" s="89">
        <f t="shared" si="19"/>
        <v>2.8255632835499997</v>
      </c>
      <c r="I107" s="89">
        <f t="shared" si="19"/>
        <v>3.0387260282399997</v>
      </c>
      <c r="J107" s="89">
        <f t="shared" si="19"/>
        <v>3.189970953</v>
      </c>
      <c r="K107" s="89">
        <f t="shared" si="19"/>
        <v>3.2125571438399994</v>
      </c>
      <c r="L107" s="89">
        <f t="shared" si="19"/>
        <v>3.2332148100000002</v>
      </c>
      <c r="M107" s="89">
        <f t="shared" si="19"/>
        <v>3.5549826091200001</v>
      </c>
      <c r="N107" s="89">
        <f t="shared" si="19"/>
        <v>3.3984728197499998</v>
      </c>
      <c r="O107" s="89">
        <f t="shared" si="19"/>
        <v>3.4891177597499992</v>
      </c>
      <c r="P107" s="89">
        <f t="shared" si="19"/>
        <v>3.5909720050499998</v>
      </c>
      <c r="Q107" s="89">
        <f t="shared" si="19"/>
        <v>3.6112849380524334</v>
      </c>
      <c r="R107" s="89">
        <f t="shared" si="19"/>
        <v>3.7553721407999996</v>
      </c>
      <c r="S107" s="89">
        <f t="shared" si="19"/>
        <v>3.631167</v>
      </c>
      <c r="T107" s="89">
        <f t="shared" si="19"/>
        <v>3.5396714999999999</v>
      </c>
      <c r="U107" s="89">
        <f t="shared" si="18"/>
        <v>3.3911190000000002</v>
      </c>
      <c r="V107" s="89">
        <f t="shared" si="18"/>
        <v>3.466323</v>
      </c>
      <c r="W107" s="89">
        <f t="shared" si="18"/>
        <v>3.3999315000000001</v>
      </c>
      <c r="X107" s="221"/>
      <c r="Y107" s="221"/>
      <c r="Z107" s="221"/>
    </row>
    <row r="108" spans="1:26" x14ac:dyDescent="0.25">
      <c r="A108" s="250" t="s">
        <v>1084</v>
      </c>
      <c r="B108" s="221" t="s">
        <v>1053</v>
      </c>
      <c r="C108" s="221" t="s">
        <v>595</v>
      </c>
      <c r="D108" s="48" t="s">
        <v>593</v>
      </c>
      <c r="E108" s="221" t="s">
        <v>884</v>
      </c>
      <c r="F108" s="89">
        <f t="shared" si="19"/>
        <v>0</v>
      </c>
      <c r="G108" s="89">
        <f t="shared" si="19"/>
        <v>1.6924477499999999E-6</v>
      </c>
      <c r="H108" s="89">
        <f t="shared" si="19"/>
        <v>1.5043979999999998E-7</v>
      </c>
      <c r="I108" s="89">
        <f t="shared" si="19"/>
        <v>2.5649985900000002E-6</v>
      </c>
      <c r="J108" s="89">
        <f t="shared" si="19"/>
        <v>1.2336063599999999E-6</v>
      </c>
      <c r="K108" s="89">
        <f t="shared" si="19"/>
        <v>5.8627894458000002E-4</v>
      </c>
      <c r="L108" s="89">
        <f t="shared" si="19"/>
        <v>0</v>
      </c>
      <c r="M108" s="89">
        <f t="shared" si="19"/>
        <v>0</v>
      </c>
      <c r="N108" s="89">
        <f t="shared" si="19"/>
        <v>0</v>
      </c>
      <c r="O108" s="89">
        <f t="shared" si="19"/>
        <v>3.2622680829682763E-4</v>
      </c>
      <c r="P108" s="89">
        <f t="shared" si="19"/>
        <v>1.2590137517504304E-3</v>
      </c>
      <c r="Q108" s="89">
        <f t="shared" si="19"/>
        <v>1.2590137517504304E-3</v>
      </c>
      <c r="R108" s="89">
        <f t="shared" si="19"/>
        <v>1.2590137517504304E-3</v>
      </c>
      <c r="S108" s="89">
        <f t="shared" si="19"/>
        <v>7.0319999999999996E-4</v>
      </c>
      <c r="T108" s="89">
        <f t="shared" si="19"/>
        <v>1.0482E-3</v>
      </c>
      <c r="U108" s="89">
        <f t="shared" si="18"/>
        <v>1.374E-3</v>
      </c>
      <c r="V108" s="89">
        <f t="shared" si="18"/>
        <v>9.1385999999999985E-4</v>
      </c>
      <c r="W108" s="89">
        <f t="shared" si="18"/>
        <v>8.9633400000000004E-4</v>
      </c>
      <c r="X108" s="221"/>
      <c r="Y108" s="221"/>
      <c r="Z108" s="221"/>
    </row>
    <row r="109" spans="1:26" x14ac:dyDescent="0.25">
      <c r="A109" s="250" t="s">
        <v>1085</v>
      </c>
      <c r="B109" s="221" t="s">
        <v>1057</v>
      </c>
      <c r="C109" s="221" t="s">
        <v>1056</v>
      </c>
      <c r="D109" s="48" t="s">
        <v>593</v>
      </c>
      <c r="E109" s="221" t="s">
        <v>884</v>
      </c>
      <c r="F109" s="89">
        <f t="shared" si="19"/>
        <v>0.174069</v>
      </c>
      <c r="G109" s="89">
        <f t="shared" si="19"/>
        <v>7.1018625000000002E-2</v>
      </c>
      <c r="H109" s="89">
        <f t="shared" si="19"/>
        <v>7.6966799999999988E-2</v>
      </c>
      <c r="I109" s="89">
        <f t="shared" si="19"/>
        <v>0.12305407500000001</v>
      </c>
      <c r="J109" s="89">
        <f t="shared" si="19"/>
        <v>9.6499815000000003E-2</v>
      </c>
      <c r="K109" s="89">
        <f t="shared" si="19"/>
        <v>4.2042749999999997E-2</v>
      </c>
      <c r="L109" s="89">
        <f t="shared" si="19"/>
        <v>5.9440964999999998E-2</v>
      </c>
      <c r="M109" s="89">
        <f t="shared" si="19"/>
        <v>7.235005500000001E-2</v>
      </c>
      <c r="N109" s="89">
        <f t="shared" si="19"/>
        <v>6.0098279999999997E-2</v>
      </c>
      <c r="O109" s="89">
        <f t="shared" si="19"/>
        <v>6.6224160000000004E-2</v>
      </c>
      <c r="P109" s="89">
        <f t="shared" si="19"/>
        <v>6.6257123743155802E-2</v>
      </c>
      <c r="Q109" s="89">
        <f t="shared" si="19"/>
        <v>1.3745939999999998E-2</v>
      </c>
      <c r="R109" s="89">
        <f t="shared" si="19"/>
        <v>1.845687E-2</v>
      </c>
      <c r="S109" s="89">
        <f t="shared" si="19"/>
        <v>1.7709628879185053E-2</v>
      </c>
      <c r="T109" s="89">
        <f t="shared" si="19"/>
        <v>1.5475012886304238E-2</v>
      </c>
      <c r="U109" s="89">
        <f t="shared" si="18"/>
        <v>1.3768545551729771E-2</v>
      </c>
      <c r="V109" s="89">
        <f t="shared" si="18"/>
        <v>1.242E-2</v>
      </c>
      <c r="W109" s="89">
        <f t="shared" si="18"/>
        <v>1.242E-2</v>
      </c>
      <c r="X109" s="221"/>
      <c r="Y109" s="221"/>
      <c r="Z109" s="221"/>
    </row>
    <row r="110" spans="1:26" x14ac:dyDescent="0.25">
      <c r="B110" s="49" t="s">
        <v>1058</v>
      </c>
      <c r="C110" s="19"/>
      <c r="D110" s="49" t="s">
        <v>593</v>
      </c>
      <c r="E110" s="19"/>
      <c r="F110" s="19"/>
      <c r="G110" s="19"/>
      <c r="H110" s="19"/>
      <c r="I110" s="19"/>
      <c r="J110" s="19"/>
      <c r="K110" s="19"/>
      <c r="L110" s="19"/>
      <c r="M110" s="19"/>
      <c r="N110" s="19"/>
      <c r="O110" s="19"/>
      <c r="P110" s="19"/>
      <c r="Q110" s="19"/>
      <c r="R110" s="19"/>
      <c r="S110" s="19"/>
      <c r="T110" s="19"/>
      <c r="U110" s="19"/>
      <c r="V110" s="19"/>
      <c r="W110" s="19"/>
      <c r="X110" s="221"/>
      <c r="Y110" s="221"/>
      <c r="Z110" s="221"/>
    </row>
    <row r="111" spans="1:26" x14ac:dyDescent="0.25">
      <c r="A111" s="250" t="s">
        <v>1086</v>
      </c>
      <c r="B111" s="221" t="s">
        <v>981</v>
      </c>
      <c r="C111" s="221" t="s">
        <v>598</v>
      </c>
      <c r="D111" s="48" t="s">
        <v>593</v>
      </c>
      <c r="E111" s="221" t="s">
        <v>884</v>
      </c>
      <c r="F111" s="89">
        <f t="shared" ref="F111:T113" si="20">(F21*F65)/10^6</f>
        <v>5.1936720000000007E-3</v>
      </c>
      <c r="G111" s="89">
        <f t="shared" si="20"/>
        <v>6.1699439999999993E-3</v>
      </c>
      <c r="H111" s="89">
        <f t="shared" si="20"/>
        <v>2.7866159999999996E-3</v>
      </c>
      <c r="I111" s="89">
        <f t="shared" si="20"/>
        <v>3.7304879999999993E-3</v>
      </c>
      <c r="J111" s="89">
        <f t="shared" si="20"/>
        <v>2.3417759999999998E-3</v>
      </c>
      <c r="K111" s="89">
        <f t="shared" si="20"/>
        <v>1.97664E-3</v>
      </c>
      <c r="L111" s="89">
        <f t="shared" si="20"/>
        <v>3.2921280000000001E-3</v>
      </c>
      <c r="M111" s="89">
        <f t="shared" si="20"/>
        <v>3.3198719999999998E-3</v>
      </c>
      <c r="N111" s="89">
        <f t="shared" si="20"/>
        <v>3.3465840000000001E-3</v>
      </c>
      <c r="O111" s="89">
        <f t="shared" si="20"/>
        <v>3.7546319999999999E-3</v>
      </c>
      <c r="P111" s="89">
        <f t="shared" si="20"/>
        <v>2.75268E-3</v>
      </c>
      <c r="Q111" s="89">
        <f t="shared" si="20"/>
        <v>2.3940960000000001E-3</v>
      </c>
      <c r="R111" s="89">
        <f t="shared" si="20"/>
        <v>2.3842079999999996E-3</v>
      </c>
      <c r="S111" s="89">
        <f t="shared" si="20"/>
        <v>2.0938680000000005E-3</v>
      </c>
      <c r="T111" s="89">
        <f t="shared" si="20"/>
        <v>1.9155900000000002E-3</v>
      </c>
      <c r="U111" s="89">
        <f t="shared" ref="U111:W113" si="21">(U21*U65)/10^6</f>
        <v>1.7373120000000002E-3</v>
      </c>
      <c r="V111" s="89">
        <f t="shared" si="21"/>
        <v>1.5587999999999999E-3</v>
      </c>
      <c r="W111" s="89">
        <f t="shared" si="21"/>
        <v>1.3805999999999998E-3</v>
      </c>
      <c r="X111" s="221"/>
      <c r="Y111" s="221"/>
      <c r="Z111" s="221"/>
    </row>
    <row r="112" spans="1:26" x14ac:dyDescent="0.25">
      <c r="A112" s="250" t="s">
        <v>1087</v>
      </c>
      <c r="B112" s="221" t="s">
        <v>981</v>
      </c>
      <c r="C112" s="221" t="s">
        <v>599</v>
      </c>
      <c r="D112" s="48" t="s">
        <v>593</v>
      </c>
      <c r="E112" s="221" t="s">
        <v>884</v>
      </c>
      <c r="F112" s="89">
        <f t="shared" si="20"/>
        <v>6.5570834879999998E-3</v>
      </c>
      <c r="G112" s="89">
        <f t="shared" si="20"/>
        <v>5.6589191999999993E-3</v>
      </c>
      <c r="H112" s="89">
        <f t="shared" si="20"/>
        <v>5.6156787359999995E-3</v>
      </c>
      <c r="I112" s="89">
        <f t="shared" si="20"/>
        <v>6.6855271679999986E-3</v>
      </c>
      <c r="J112" s="89">
        <f t="shared" si="20"/>
        <v>6.2568659999999998E-3</v>
      </c>
      <c r="K112" s="89">
        <f t="shared" si="20"/>
        <v>5.6324010719999993E-3</v>
      </c>
      <c r="L112" s="89">
        <f t="shared" si="20"/>
        <v>5.7953878080000002E-3</v>
      </c>
      <c r="M112" s="89">
        <f t="shared" si="20"/>
        <v>6.3378101759999994E-3</v>
      </c>
      <c r="N112" s="89">
        <f t="shared" si="20"/>
        <v>6.3767691840000001E-3</v>
      </c>
      <c r="O112" s="89">
        <f t="shared" si="20"/>
        <v>6.267670512E-3</v>
      </c>
      <c r="P112" s="89">
        <f t="shared" si="20"/>
        <v>6.4603360320000004E-3</v>
      </c>
      <c r="Q112" s="89">
        <f t="shared" si="20"/>
        <v>5.469504E-3</v>
      </c>
      <c r="R112" s="89">
        <f t="shared" si="20"/>
        <v>5.4118948799999995E-3</v>
      </c>
      <c r="S112" s="89">
        <f t="shared" si="20"/>
        <v>5.8579763999999993E-3</v>
      </c>
      <c r="T112" s="89">
        <f t="shared" si="20"/>
        <v>5.8318889999999998E-3</v>
      </c>
      <c r="U112" s="89">
        <f t="shared" si="21"/>
        <v>5.8058015999999995E-3</v>
      </c>
      <c r="V112" s="89">
        <f t="shared" si="21"/>
        <v>5.7797999999999999E-3</v>
      </c>
      <c r="W112" s="89">
        <f t="shared" si="21"/>
        <v>5.7533999999999997E-3</v>
      </c>
      <c r="X112" s="221"/>
      <c r="Y112" s="221"/>
      <c r="Z112" s="221"/>
    </row>
    <row r="113" spans="1:26" x14ac:dyDescent="0.25">
      <c r="A113" s="250" t="s">
        <v>1088</v>
      </c>
      <c r="B113" s="221" t="s">
        <v>981</v>
      </c>
      <c r="C113" s="221" t="s">
        <v>1059</v>
      </c>
      <c r="D113" s="48" t="s">
        <v>593</v>
      </c>
      <c r="E113" s="221" t="s">
        <v>884</v>
      </c>
      <c r="F113" s="89">
        <f t="shared" si="20"/>
        <v>4.0053286500000007E-3</v>
      </c>
      <c r="G113" s="89">
        <f t="shared" si="20"/>
        <v>3.7883968500000004E-3</v>
      </c>
      <c r="H113" s="89">
        <f t="shared" si="20"/>
        <v>3.6676270499999999E-3</v>
      </c>
      <c r="I113" s="89">
        <f t="shared" si="20"/>
        <v>4.0126477499999999E-3</v>
      </c>
      <c r="J113" s="89">
        <f t="shared" si="20"/>
        <v>3.8960629500000006E-3</v>
      </c>
      <c r="K113" s="89">
        <f t="shared" si="20"/>
        <v>3.8928265500000002E-3</v>
      </c>
      <c r="L113" s="89">
        <f t="shared" si="20"/>
        <v>3.9975584999999998E-3</v>
      </c>
      <c r="M113" s="89">
        <f t="shared" si="20"/>
        <v>3.99766545E-3</v>
      </c>
      <c r="N113" s="89">
        <f t="shared" si="20"/>
        <v>4.1664372000000003E-3</v>
      </c>
      <c r="O113" s="89">
        <f t="shared" si="20"/>
        <v>3.9819531000000003E-3</v>
      </c>
      <c r="P113" s="89">
        <f t="shared" si="20"/>
        <v>3.7164613500000002E-3</v>
      </c>
      <c r="Q113" s="89">
        <f t="shared" si="20"/>
        <v>3.7128855000000001E-3</v>
      </c>
      <c r="R113" s="89">
        <f t="shared" si="20"/>
        <v>3.8055832499999998E-3</v>
      </c>
      <c r="S113" s="89">
        <f t="shared" si="20"/>
        <v>3.86367E-3</v>
      </c>
      <c r="T113" s="89">
        <f t="shared" si="20"/>
        <v>3.8591250000000001E-3</v>
      </c>
      <c r="U113" s="89">
        <f t="shared" si="21"/>
        <v>3.8545800000000002E-3</v>
      </c>
      <c r="V113" s="89">
        <f t="shared" si="21"/>
        <v>3.8500349999999999E-3</v>
      </c>
      <c r="W113" s="89">
        <f t="shared" si="21"/>
        <v>3.8454900000000005E-3</v>
      </c>
      <c r="X113" s="221"/>
      <c r="Y113" s="221"/>
      <c r="Z113" s="221"/>
    </row>
    <row r="114" spans="1:26" x14ac:dyDescent="0.25">
      <c r="B114" s="49" t="s">
        <v>1060</v>
      </c>
      <c r="C114" s="19"/>
      <c r="D114" s="49" t="s">
        <v>593</v>
      </c>
      <c r="E114" s="19"/>
      <c r="F114" s="19"/>
      <c r="G114" s="19"/>
      <c r="H114" s="19"/>
      <c r="I114" s="19"/>
      <c r="J114" s="19"/>
      <c r="K114" s="19"/>
      <c r="L114" s="19"/>
      <c r="M114" s="19"/>
      <c r="N114" s="19"/>
      <c r="O114" s="19"/>
      <c r="P114" s="19"/>
      <c r="Q114" s="19"/>
      <c r="R114" s="19"/>
      <c r="S114" s="19"/>
      <c r="T114" s="19"/>
      <c r="U114" s="19"/>
      <c r="V114" s="19"/>
      <c r="W114" s="19"/>
      <c r="X114" s="221"/>
      <c r="Y114" s="221"/>
      <c r="Z114" s="221"/>
    </row>
    <row r="115" spans="1:26" x14ac:dyDescent="0.25">
      <c r="A115" s="250" t="s">
        <v>1089</v>
      </c>
      <c r="B115" s="221" t="s">
        <v>1061</v>
      </c>
      <c r="C115" s="221"/>
      <c r="D115" s="48" t="s">
        <v>593</v>
      </c>
      <c r="E115" s="221" t="s">
        <v>884</v>
      </c>
      <c r="F115" s="109"/>
      <c r="G115" s="109"/>
      <c r="H115" s="109"/>
      <c r="I115" s="109"/>
      <c r="J115" s="109"/>
      <c r="K115" s="109"/>
      <c r="L115" s="109"/>
      <c r="M115" s="109"/>
      <c r="N115" s="109"/>
      <c r="O115" s="109"/>
      <c r="P115" s="109"/>
      <c r="Q115" s="109"/>
      <c r="R115" s="109"/>
      <c r="S115" s="109"/>
      <c r="T115" s="109"/>
      <c r="U115" s="109"/>
      <c r="V115" s="109"/>
      <c r="W115" s="109"/>
      <c r="X115" s="221"/>
      <c r="Y115" s="221"/>
      <c r="Z115" s="221"/>
    </row>
    <row r="116" spans="1:26" x14ac:dyDescent="0.25">
      <c r="A116" s="250" t="s">
        <v>1089</v>
      </c>
      <c r="B116" s="221" t="s">
        <v>1062</v>
      </c>
      <c r="C116" s="221"/>
      <c r="D116" s="48" t="s">
        <v>593</v>
      </c>
      <c r="E116" s="221" t="s">
        <v>884</v>
      </c>
      <c r="F116" s="109">
        <v>0.35596067658243657</v>
      </c>
      <c r="G116" s="109">
        <v>0.36126859409464851</v>
      </c>
      <c r="H116" s="109">
        <v>0.35683714524063836</v>
      </c>
      <c r="I116" s="109">
        <v>0.37843291933237033</v>
      </c>
      <c r="J116" s="109">
        <v>0.36201921715279445</v>
      </c>
      <c r="K116" s="109">
        <v>0.34313550510810159</v>
      </c>
      <c r="L116" s="109">
        <v>0.33764294667257672</v>
      </c>
      <c r="M116" s="109">
        <v>0.35873379222046664</v>
      </c>
      <c r="N116" s="109">
        <v>0.35143415650341048</v>
      </c>
      <c r="O116" s="109">
        <v>0.35457198164396186</v>
      </c>
      <c r="P116" s="109">
        <v>0.35355728792168883</v>
      </c>
      <c r="Q116" s="109">
        <v>0.35355079088370139</v>
      </c>
      <c r="R116" s="109">
        <v>0.47836288952231321</v>
      </c>
      <c r="S116" s="109">
        <v>0.4754456156132697</v>
      </c>
      <c r="T116" s="109">
        <v>0.49786256009255342</v>
      </c>
      <c r="U116" s="109">
        <v>0.48464455134304607</v>
      </c>
      <c r="V116" s="109">
        <v>0.47968514581093646</v>
      </c>
      <c r="W116" s="109">
        <f>(449+2.53+2.13+0.92+1.46+0.12+0.07)/1000</f>
        <v>0.45622999999999997</v>
      </c>
      <c r="X116" s="221"/>
      <c r="Y116" s="221"/>
      <c r="Z116" s="221" t="s">
        <v>70</v>
      </c>
    </row>
    <row r="117" spans="1:26" x14ac:dyDescent="0.25">
      <c r="B117" s="4" t="s">
        <v>1075</v>
      </c>
      <c r="C117" s="4" t="s">
        <v>1032</v>
      </c>
      <c r="D117" s="4" t="s">
        <v>593</v>
      </c>
      <c r="E117" s="4" t="s">
        <v>1083</v>
      </c>
      <c r="F117" s="92">
        <f>(SUM(F105:F109,F111:F113,F115:F116))*'Conversion Factors'!$I$5</f>
        <v>1009.1309996583352</v>
      </c>
      <c r="G117" s="92">
        <f>(SUM(G105:G109,G111:G113,G115:G116))*'Conversion Factors'!$I$5</f>
        <v>986.60013471394336</v>
      </c>
      <c r="H117" s="92">
        <f>(SUM(H105:H109,H111:H113,H115:H116))*'Conversion Factors'!$I$5</f>
        <v>1014.1455633150958</v>
      </c>
      <c r="I117" s="92">
        <f>(SUM(I105:I109,I111:I113,I115:I116))*'Conversion Factors'!$I$5</f>
        <v>1101.9397176515777</v>
      </c>
      <c r="J117" s="92">
        <f>(SUM(J105:J109,J111:J113,J115:J116))*'Conversion Factors'!$I$5</f>
        <v>1134.905636349838</v>
      </c>
      <c r="K117" s="92">
        <f>(SUM(K105:K109,K111:K113,K115:K116))*'Conversion Factors'!$I$5</f>
        <v>1119.045299109551</v>
      </c>
      <c r="L117" s="92">
        <f>(SUM(L105:L109,L111:L113,L115:L116))*'Conversion Factors'!$I$5</f>
        <v>1129.4489767539787</v>
      </c>
      <c r="M117" s="92">
        <f>(SUM(M105:M109,M111:M113,M115:M116))*'Conversion Factors'!$I$5</f>
        <v>1239.9137592296045</v>
      </c>
      <c r="N117" s="92">
        <f>(SUM(N105:N109,N111:N113,N115:N116))*'Conversion Factors'!$I$5</f>
        <v>1186.5499229575971</v>
      </c>
      <c r="O117" s="92">
        <f>(SUM(O105:O109,O111:O113,O115:O116))*'Conversion Factors'!$I$5</f>
        <v>1218.09278788242</v>
      </c>
      <c r="P117" s="92">
        <f>(SUM(P105:P109,P111:P113,P115:P116))*'Conversion Factors'!$I$5</f>
        <v>1249.7614281330643</v>
      </c>
      <c r="Q117" s="92">
        <f>(SUM(Q105:Q109,Q111:Q113,Q115:Q116))*'Conversion Factors'!$I$5</f>
        <v>1240.5652128709066</v>
      </c>
      <c r="R117" s="92">
        <f>(SUM(R105:R109,R111:R113,R115:R116))*'Conversion Factors'!$I$5</f>
        <v>1328.0596998788665</v>
      </c>
      <c r="S117" s="92">
        <f>(SUM(S105:S109,S111:S113,S115:S116))*'Conversion Factors'!$I$5</f>
        <v>1290.9700012566611</v>
      </c>
      <c r="T117" s="92">
        <f>(SUM(T105:T109,T111:T113,T115:T116))*'Conversion Factors'!$I$5</f>
        <v>1270.1632098634459</v>
      </c>
      <c r="U117" s="92">
        <f>(SUM(U105:U109,U111:U113,U115:U116))*'Conversion Factors'!$I$5</f>
        <v>1223.0730670533808</v>
      </c>
      <c r="V117" s="92">
        <f>(SUM(V105:V109,V111:V113,V115:V116))*'Conversion Factors'!$I$5</f>
        <v>1243.8924966513905</v>
      </c>
      <c r="W117" s="92">
        <f>(SUM(W105:W109,W111:W113,W115:W116))*'Conversion Factors'!$I$5</f>
        <v>1215.5614984400002</v>
      </c>
      <c r="X117" s="221"/>
      <c r="Y117" s="221"/>
      <c r="Z117" s="221"/>
    </row>
    <row r="118" spans="1:26" x14ac:dyDescent="0.25">
      <c r="B118" s="4"/>
      <c r="C118" s="4"/>
      <c r="D118" s="4"/>
      <c r="E118" s="4"/>
      <c r="F118" s="221"/>
      <c r="G118" s="221"/>
      <c r="H118" s="221"/>
      <c r="I118" s="221"/>
      <c r="J118" s="221"/>
      <c r="K118" s="221"/>
      <c r="L118" s="221"/>
      <c r="M118" s="221"/>
      <c r="N118" s="221"/>
      <c r="O118" s="221"/>
      <c r="P118" s="221"/>
      <c r="Q118" s="221"/>
      <c r="R118" s="221"/>
      <c r="S118" s="221"/>
      <c r="T118" s="221"/>
      <c r="W118" s="221"/>
      <c r="X118" s="221"/>
      <c r="Y118" s="221"/>
      <c r="Z118" s="221"/>
    </row>
    <row r="119" spans="1:26" x14ac:dyDescent="0.25">
      <c r="B119" s="4" t="s">
        <v>1075</v>
      </c>
      <c r="C119" s="4" t="s">
        <v>1090</v>
      </c>
      <c r="D119" s="4" t="s">
        <v>588</v>
      </c>
      <c r="E119" s="4" t="s">
        <v>1091</v>
      </c>
      <c r="F119" s="92">
        <f>SUM(F87,F102,F117)</f>
        <v>220586.95898584899</v>
      </c>
      <c r="G119" s="92">
        <f t="shared" ref="G119:T119" si="22">SUM(G87,G102,G117)</f>
        <v>215884.11728493689</v>
      </c>
      <c r="H119" s="92">
        <f t="shared" si="22"/>
        <v>221177.17374991599</v>
      </c>
      <c r="I119" s="92">
        <f t="shared" si="22"/>
        <v>238889.83356321431</v>
      </c>
      <c r="J119" s="92">
        <f t="shared" si="22"/>
        <v>246680.02016263639</v>
      </c>
      <c r="K119" s="92">
        <f t="shared" si="22"/>
        <v>242786.00691027529</v>
      </c>
      <c r="L119" s="92">
        <f t="shared" si="22"/>
        <v>244833.98951739422</v>
      </c>
      <c r="M119" s="92">
        <f t="shared" si="22"/>
        <v>268012.26351365447</v>
      </c>
      <c r="N119" s="92">
        <f t="shared" si="22"/>
        <v>257213.4331029905</v>
      </c>
      <c r="O119" s="92">
        <f t="shared" si="22"/>
        <v>263672.18436305359</v>
      </c>
      <c r="P119" s="92">
        <f t="shared" si="22"/>
        <v>269930.7422605938</v>
      </c>
      <c r="Q119" s="92">
        <f t="shared" si="22"/>
        <v>267890.19813734054</v>
      </c>
      <c r="R119" s="92">
        <f t="shared" si="22"/>
        <v>279356.38298454363</v>
      </c>
      <c r="S119" s="92">
        <f t="shared" si="22"/>
        <v>273022.35618126567</v>
      </c>
      <c r="T119" s="92">
        <f t="shared" si="22"/>
        <v>267531.87732945255</v>
      </c>
      <c r="U119" s="92">
        <f>SUM(U87,U102,U117)</f>
        <v>259981.19402993057</v>
      </c>
      <c r="V119" s="92">
        <f>SUM(V87,V102,V117)</f>
        <v>263428.43764312763</v>
      </c>
      <c r="W119" s="92">
        <f>SUM(W87,W102,W117)</f>
        <v>258001.31330640998</v>
      </c>
      <c r="X119" s="221"/>
      <c r="Y119" s="221"/>
      <c r="Z119" s="221"/>
    </row>
    <row r="120" spans="1:26" x14ac:dyDescent="0.25">
      <c r="B120" s="221"/>
      <c r="C120" s="221"/>
      <c r="D120" s="221"/>
      <c r="E120" s="221"/>
      <c r="F120" s="221"/>
      <c r="G120" s="221"/>
      <c r="H120" s="221"/>
      <c r="I120" s="221"/>
      <c r="J120" s="221"/>
      <c r="K120" s="221"/>
      <c r="L120" s="221"/>
      <c r="M120" s="221"/>
      <c r="N120" s="221"/>
      <c r="O120" s="221"/>
      <c r="P120" s="221"/>
      <c r="Q120" s="221"/>
      <c r="R120" s="221"/>
      <c r="S120" s="221"/>
      <c r="T120" s="221"/>
      <c r="W120" s="221"/>
      <c r="X120" s="221"/>
      <c r="Y120" s="221"/>
      <c r="Z120" s="221"/>
    </row>
    <row r="121" spans="1:26" s="221" customFormat="1" x14ac:dyDescent="0.25">
      <c r="A121" s="250"/>
      <c r="B121" s="49" t="s">
        <v>1092</v>
      </c>
      <c r="C121" s="19"/>
      <c r="D121" s="49"/>
      <c r="E121" s="19"/>
      <c r="F121" s="49">
        <v>2000</v>
      </c>
      <c r="G121" s="49">
        <v>2017</v>
      </c>
      <c r="H121" s="19"/>
      <c r="I121" s="19"/>
      <c r="J121" s="19"/>
      <c r="K121" s="19"/>
      <c r="L121" s="19"/>
      <c r="M121" s="19"/>
      <c r="N121" s="19"/>
      <c r="O121" s="19"/>
      <c r="P121" s="19"/>
      <c r="Q121" s="19"/>
      <c r="R121" s="19"/>
      <c r="S121" s="19"/>
      <c r="T121" s="19"/>
      <c r="U121" s="19"/>
      <c r="V121" s="19"/>
      <c r="W121" s="19"/>
    </row>
    <row r="122" spans="1:26" s="221" customFormat="1" x14ac:dyDescent="0.25">
      <c r="A122" s="250" t="str">
        <f>+B122&amp;C122&amp;D122</f>
        <v>1A1aSolidCO2</v>
      </c>
      <c r="B122" s="254" t="s">
        <v>979</v>
      </c>
      <c r="C122" s="254" t="s">
        <v>1045</v>
      </c>
      <c r="D122" s="254" t="s">
        <v>588</v>
      </c>
      <c r="E122" s="254"/>
      <c r="F122" s="254">
        <f>+SUMIF($A$75:$A$116,$A122,F$75:F$117)</f>
        <v>185027.44057874999</v>
      </c>
      <c r="G122" s="254">
        <f>+SUMIF($A$75:$A$116,$A122,W$75:W$116)</f>
        <v>218959.22125</v>
      </c>
    </row>
    <row r="123" spans="1:26" s="221" customFormat="1" x14ac:dyDescent="0.25">
      <c r="A123" s="250" t="str">
        <f t="shared" ref="A123:A148" si="23">+B123&amp;C123&amp;D123</f>
        <v>1A1aLiquidCO2</v>
      </c>
      <c r="B123" s="254" t="s">
        <v>979</v>
      </c>
      <c r="C123" s="254" t="s">
        <v>1043</v>
      </c>
      <c r="D123" s="254" t="s">
        <v>588</v>
      </c>
      <c r="E123" s="254"/>
      <c r="F123" s="254">
        <f t="shared" ref="F123:F148" si="24">+SUMIF($A$75:$A$116,$A123,F$75:F$117)</f>
        <v>0</v>
      </c>
      <c r="G123" s="254">
        <f t="shared" ref="G123:G148" si="25">+SUMIF($A$75:$A$116,$A123,W$75:W$116)</f>
        <v>5166.656935</v>
      </c>
    </row>
    <row r="124" spans="1:26" s="221" customFormat="1" x14ac:dyDescent="0.25">
      <c r="A124" s="250" t="str">
        <f t="shared" si="23"/>
        <v>1A1aGasCO2</v>
      </c>
      <c r="B124" s="254" t="s">
        <v>979</v>
      </c>
      <c r="C124" s="254" t="s">
        <v>581</v>
      </c>
      <c r="D124" s="254" t="s">
        <v>588</v>
      </c>
      <c r="E124" s="254"/>
      <c r="F124" s="254">
        <f t="shared" si="24"/>
        <v>0</v>
      </c>
      <c r="G124" s="254">
        <f t="shared" si="25"/>
        <v>0</v>
      </c>
    </row>
    <row r="125" spans="1:26" s="221" customFormat="1" x14ac:dyDescent="0.25">
      <c r="A125" s="250" t="str">
        <f t="shared" si="23"/>
        <v>1A1aSolidCH4</v>
      </c>
      <c r="B125" s="254" t="s">
        <v>979</v>
      </c>
      <c r="C125" s="254" t="s">
        <v>1045</v>
      </c>
      <c r="D125" s="254" t="s">
        <v>590</v>
      </c>
      <c r="E125" s="254"/>
      <c r="F125" s="254">
        <f t="shared" si="24"/>
        <v>1.9223630190000003</v>
      </c>
      <c r="G125" s="254">
        <f t="shared" si="25"/>
        <v>2.2749010000000003</v>
      </c>
    </row>
    <row r="126" spans="1:26" s="221" customFormat="1" x14ac:dyDescent="0.25">
      <c r="A126" s="250" t="str">
        <f t="shared" si="23"/>
        <v>1A1aLiquidCH4</v>
      </c>
      <c r="B126" s="254" t="s">
        <v>979</v>
      </c>
      <c r="C126" s="254" t="s">
        <v>1043</v>
      </c>
      <c r="D126" s="254" t="s">
        <v>590</v>
      </c>
      <c r="E126" s="254"/>
      <c r="F126" s="254">
        <f t="shared" si="24"/>
        <v>0</v>
      </c>
      <c r="G126" s="254">
        <f t="shared" si="25"/>
        <v>0.20802567</v>
      </c>
    </row>
    <row r="127" spans="1:26" s="221" customFormat="1" x14ac:dyDescent="0.25">
      <c r="A127" s="250" t="str">
        <f t="shared" si="23"/>
        <v>1A1aGasCH4</v>
      </c>
      <c r="B127" s="254" t="s">
        <v>979</v>
      </c>
      <c r="C127" s="254" t="s">
        <v>581</v>
      </c>
      <c r="D127" s="254" t="s">
        <v>590</v>
      </c>
      <c r="E127" s="254"/>
      <c r="F127" s="254">
        <f t="shared" si="24"/>
        <v>0</v>
      </c>
      <c r="G127" s="254">
        <f t="shared" si="25"/>
        <v>0</v>
      </c>
    </row>
    <row r="128" spans="1:26" s="221" customFormat="1" x14ac:dyDescent="0.25">
      <c r="A128" s="250" t="str">
        <f t="shared" si="23"/>
        <v>1A1aSolidN2O</v>
      </c>
      <c r="B128" s="254" t="s">
        <v>979</v>
      </c>
      <c r="C128" s="254" t="s">
        <v>1045</v>
      </c>
      <c r="D128" s="254" t="s">
        <v>593</v>
      </c>
      <c r="E128" s="254"/>
      <c r="F128" s="254">
        <f t="shared" si="24"/>
        <v>2.8835445284999999</v>
      </c>
      <c r="G128" s="254">
        <f t="shared" si="25"/>
        <v>3.4123515000000002</v>
      </c>
    </row>
    <row r="129" spans="1:7" s="221" customFormat="1" x14ac:dyDescent="0.25">
      <c r="A129" s="250" t="str">
        <f t="shared" si="23"/>
        <v>1A1aLiquidN2O</v>
      </c>
      <c r="B129" s="254" t="s">
        <v>979</v>
      </c>
      <c r="C129" s="254" t="s">
        <v>1043</v>
      </c>
      <c r="D129" s="254" t="s">
        <v>593</v>
      </c>
      <c r="E129" s="254"/>
      <c r="F129" s="254">
        <f t="shared" si="24"/>
        <v>0</v>
      </c>
      <c r="G129" s="254">
        <f t="shared" si="25"/>
        <v>4.1605133999999995E-2</v>
      </c>
    </row>
    <row r="130" spans="1:7" s="221" customFormat="1" x14ac:dyDescent="0.25">
      <c r="A130" s="250" t="str">
        <f t="shared" si="23"/>
        <v>1A1aGasN2O</v>
      </c>
      <c r="B130" s="254" t="s">
        <v>979</v>
      </c>
      <c r="C130" s="254" t="s">
        <v>581</v>
      </c>
      <c r="D130" s="254" t="s">
        <v>593</v>
      </c>
      <c r="E130" s="254"/>
      <c r="F130" s="254">
        <f t="shared" si="24"/>
        <v>0</v>
      </c>
      <c r="G130" s="254">
        <f t="shared" si="25"/>
        <v>0</v>
      </c>
    </row>
    <row r="131" spans="1:7" s="221" customFormat="1" x14ac:dyDescent="0.25">
      <c r="A131" s="250" t="str">
        <f t="shared" si="23"/>
        <v>1A1bSolidCO2</v>
      </c>
      <c r="B131" s="254" t="s">
        <v>981</v>
      </c>
      <c r="C131" s="254" t="s">
        <v>1045</v>
      </c>
      <c r="D131" s="254" t="s">
        <v>588</v>
      </c>
      <c r="E131" s="254"/>
      <c r="F131" s="254">
        <f t="shared" si="24"/>
        <v>1065.5260668000001</v>
      </c>
      <c r="G131" s="254">
        <f t="shared" si="25"/>
        <v>934.92750000000001</v>
      </c>
    </row>
    <row r="132" spans="1:7" s="221" customFormat="1" x14ac:dyDescent="0.25">
      <c r="A132" s="250" t="str">
        <f t="shared" si="23"/>
        <v>1A1bLiquidCO2</v>
      </c>
      <c r="B132" s="254" t="s">
        <v>981</v>
      </c>
      <c r="C132" s="254" t="s">
        <v>1043</v>
      </c>
      <c r="D132" s="254" t="s">
        <v>588</v>
      </c>
      <c r="E132" s="254"/>
      <c r="F132" s="254">
        <f t="shared" si="24"/>
        <v>669.98368800000014</v>
      </c>
      <c r="G132" s="254">
        <f t="shared" si="25"/>
        <v>178.09739999999999</v>
      </c>
    </row>
    <row r="133" spans="1:7" s="221" customFormat="1" x14ac:dyDescent="0.25">
      <c r="A133" s="250" t="str">
        <f t="shared" si="23"/>
        <v>1A1bGasCO2</v>
      </c>
      <c r="B133" s="254" t="s">
        <v>981</v>
      </c>
      <c r="C133" s="254" t="s">
        <v>581</v>
      </c>
      <c r="D133" s="254" t="s">
        <v>588</v>
      </c>
      <c r="E133" s="254"/>
      <c r="F133" s="254">
        <f t="shared" si="24"/>
        <v>2307.0693024000002</v>
      </c>
      <c r="G133" s="254">
        <f t="shared" si="25"/>
        <v>2215.0022399999998</v>
      </c>
    </row>
    <row r="134" spans="1:7" s="221" customFormat="1" x14ac:dyDescent="0.25">
      <c r="A134" s="250" t="str">
        <f t="shared" si="23"/>
        <v>1A1bSolidCH4</v>
      </c>
      <c r="B134" s="254" t="s">
        <v>981</v>
      </c>
      <c r="C134" s="254" t="s">
        <v>1045</v>
      </c>
      <c r="D134" s="254" t="s">
        <v>590</v>
      </c>
      <c r="E134" s="254"/>
      <c r="F134" s="254">
        <f t="shared" si="24"/>
        <v>3.2785417440000006E-2</v>
      </c>
      <c r="G134" s="254">
        <f t="shared" si="25"/>
        <v>2.8767000000000001E-2</v>
      </c>
    </row>
    <row r="135" spans="1:7" s="221" customFormat="1" x14ac:dyDescent="0.25">
      <c r="A135" s="250" t="str">
        <f t="shared" si="23"/>
        <v>1A1bLiquidCH4</v>
      </c>
      <c r="B135" s="254" t="s">
        <v>981</v>
      </c>
      <c r="C135" s="254" t="s">
        <v>1043</v>
      </c>
      <c r="D135" s="254" t="s">
        <v>590</v>
      </c>
      <c r="E135" s="254"/>
      <c r="F135" s="254">
        <f t="shared" si="24"/>
        <v>2.5968359999999999E-2</v>
      </c>
      <c r="G135" s="254">
        <f t="shared" si="25"/>
        <v>6.9030000000000003E-3</v>
      </c>
    </row>
    <row r="136" spans="1:7" s="221" customFormat="1" x14ac:dyDescent="0.25">
      <c r="A136" s="250" t="str">
        <f t="shared" si="23"/>
        <v>1A1bGasCH4</v>
      </c>
      <c r="B136" s="254" t="s">
        <v>981</v>
      </c>
      <c r="C136" s="254" t="s">
        <v>581</v>
      </c>
      <c r="D136" s="254" t="s">
        <v>590</v>
      </c>
      <c r="E136" s="254"/>
      <c r="F136" s="254">
        <f t="shared" si="24"/>
        <v>4.00532865E-2</v>
      </c>
      <c r="G136" s="254">
        <f t="shared" si="25"/>
        <v>3.84549E-2</v>
      </c>
    </row>
    <row r="137" spans="1:7" s="221" customFormat="1" x14ac:dyDescent="0.25">
      <c r="A137" s="250" t="str">
        <f t="shared" si="23"/>
        <v>1A1bSolidN2O</v>
      </c>
      <c r="B137" s="254" t="s">
        <v>981</v>
      </c>
      <c r="C137" s="254" t="s">
        <v>1045</v>
      </c>
      <c r="D137" s="254" t="s">
        <v>593</v>
      </c>
      <c r="E137" s="254"/>
      <c r="F137" s="254">
        <f t="shared" si="24"/>
        <v>6.5570834879999998E-3</v>
      </c>
      <c r="G137" s="254">
        <f t="shared" si="25"/>
        <v>5.7533999999999997E-3</v>
      </c>
    </row>
    <row r="138" spans="1:7" s="221" customFormat="1" x14ac:dyDescent="0.25">
      <c r="A138" s="250" t="str">
        <f t="shared" si="23"/>
        <v>1A1bLiquidN2O</v>
      </c>
      <c r="B138" s="254" t="s">
        <v>981</v>
      </c>
      <c r="C138" s="254" t="s">
        <v>1043</v>
      </c>
      <c r="D138" s="254" t="s">
        <v>593</v>
      </c>
      <c r="E138" s="254"/>
      <c r="F138" s="254">
        <f t="shared" si="24"/>
        <v>5.1936720000000007E-3</v>
      </c>
      <c r="G138" s="254">
        <f t="shared" si="25"/>
        <v>1.3805999999999998E-3</v>
      </c>
    </row>
    <row r="139" spans="1:7" s="221" customFormat="1" x14ac:dyDescent="0.25">
      <c r="A139" s="250" t="str">
        <f t="shared" si="23"/>
        <v>1A1bGasN2O</v>
      </c>
      <c r="B139" s="254" t="s">
        <v>981</v>
      </c>
      <c r="C139" s="254" t="s">
        <v>581</v>
      </c>
      <c r="D139" s="254" t="s">
        <v>593</v>
      </c>
      <c r="E139" s="254"/>
      <c r="F139" s="254">
        <f t="shared" si="24"/>
        <v>4.0053286500000007E-3</v>
      </c>
      <c r="G139" s="254">
        <f t="shared" si="25"/>
        <v>3.8454900000000005E-3</v>
      </c>
    </row>
    <row r="140" spans="1:7" s="221" customFormat="1" x14ac:dyDescent="0.25">
      <c r="A140" s="250" t="str">
        <f t="shared" si="23"/>
        <v>1A1cSolidCO2</v>
      </c>
      <c r="B140" s="254" t="s">
        <v>983</v>
      </c>
      <c r="C140" s="254" t="s">
        <v>1045</v>
      </c>
      <c r="D140" s="254" t="s">
        <v>588</v>
      </c>
      <c r="E140" s="254"/>
      <c r="F140" s="254">
        <f t="shared" si="24"/>
        <v>30454.731181352203</v>
      </c>
      <c r="G140" s="254">
        <f t="shared" si="25"/>
        <v>29270.58</v>
      </c>
    </row>
    <row r="141" spans="1:7" s="221" customFormat="1" x14ac:dyDescent="0.25">
      <c r="A141" s="250" t="str">
        <f t="shared" si="23"/>
        <v>1A1cLiquidCO2</v>
      </c>
      <c r="B141" s="254" t="s">
        <v>983</v>
      </c>
      <c r="C141" s="254" t="s">
        <v>1043</v>
      </c>
      <c r="D141" s="254" t="s">
        <v>588</v>
      </c>
      <c r="E141" s="254"/>
      <c r="F141" s="254">
        <f t="shared" si="24"/>
        <v>0</v>
      </c>
      <c r="G141" s="254">
        <f t="shared" si="25"/>
        <v>0</v>
      </c>
    </row>
    <row r="142" spans="1:7" s="221" customFormat="1" x14ac:dyDescent="0.25">
      <c r="A142" s="250" t="str">
        <f t="shared" si="23"/>
        <v>1A1cGasCO2</v>
      </c>
      <c r="B142" s="254" t="s">
        <v>983</v>
      </c>
      <c r="C142" s="254" t="s">
        <v>581</v>
      </c>
      <c r="D142" s="254" t="s">
        <v>588</v>
      </c>
      <c r="E142" s="254"/>
      <c r="F142" s="254">
        <f t="shared" si="24"/>
        <v>0</v>
      </c>
      <c r="G142" s="254">
        <f t="shared" si="25"/>
        <v>0</v>
      </c>
    </row>
    <row r="143" spans="1:7" s="221" customFormat="1" x14ac:dyDescent="0.25">
      <c r="A143" s="250" t="str">
        <f t="shared" si="23"/>
        <v>1A1cSolidCH4</v>
      </c>
      <c r="B143" s="254" t="s">
        <v>983</v>
      </c>
      <c r="C143" s="254" t="s">
        <v>1045</v>
      </c>
      <c r="D143" s="254" t="s">
        <v>590</v>
      </c>
      <c r="E143" s="254"/>
      <c r="F143" s="254">
        <f t="shared" si="24"/>
        <v>0.50631414984426182</v>
      </c>
      <c r="G143" s="254">
        <f t="shared" si="25"/>
        <v>0.36040000000000005</v>
      </c>
    </row>
    <row r="144" spans="1:7" s="221" customFormat="1" x14ac:dyDescent="0.25">
      <c r="A144" s="250" t="str">
        <f t="shared" si="23"/>
        <v>1A1cLiquidCH4</v>
      </c>
      <c r="B144" s="254" t="s">
        <v>983</v>
      </c>
      <c r="C144" s="254" t="s">
        <v>1043</v>
      </c>
      <c r="D144" s="254" t="s">
        <v>590</v>
      </c>
      <c r="E144" s="254"/>
      <c r="F144" s="254">
        <f t="shared" si="24"/>
        <v>0</v>
      </c>
      <c r="G144" s="254">
        <f t="shared" si="25"/>
        <v>0</v>
      </c>
    </row>
    <row r="145" spans="1:14" s="221" customFormat="1" x14ac:dyDescent="0.25">
      <c r="A145" s="250" t="str">
        <f t="shared" si="23"/>
        <v>1A1cGasCH4</v>
      </c>
      <c r="B145" s="254" t="s">
        <v>983</v>
      </c>
      <c r="C145" s="254" t="s">
        <v>581</v>
      </c>
      <c r="D145" s="254" t="s">
        <v>590</v>
      </c>
      <c r="E145" s="254"/>
      <c r="F145" s="254">
        <f t="shared" si="24"/>
        <v>0</v>
      </c>
      <c r="G145" s="254">
        <f t="shared" si="25"/>
        <v>0</v>
      </c>
    </row>
    <row r="146" spans="1:14" s="221" customFormat="1" x14ac:dyDescent="0.25">
      <c r="A146" s="250" t="str">
        <f t="shared" si="23"/>
        <v>1A1cSolidN2O</v>
      </c>
      <c r="B146" s="254" t="s">
        <v>983</v>
      </c>
      <c r="C146" s="254" t="s">
        <v>1045</v>
      </c>
      <c r="D146" s="254" t="s">
        <v>593</v>
      </c>
      <c r="E146" s="254"/>
      <c r="F146" s="254">
        <f t="shared" si="24"/>
        <v>0.35596067658243657</v>
      </c>
      <c r="G146" s="254">
        <f t="shared" si="25"/>
        <v>0.45622999999999997</v>
      </c>
    </row>
    <row r="147" spans="1:14" s="221" customFormat="1" x14ac:dyDescent="0.25">
      <c r="A147" s="250" t="str">
        <f t="shared" si="23"/>
        <v>1A1cLiquidN2O</v>
      </c>
      <c r="B147" s="254" t="s">
        <v>983</v>
      </c>
      <c r="C147" s="254" t="s">
        <v>1043</v>
      </c>
      <c r="D147" s="254" t="s">
        <v>593</v>
      </c>
      <c r="E147" s="254"/>
      <c r="F147" s="254">
        <f t="shared" si="24"/>
        <v>0</v>
      </c>
      <c r="G147" s="254">
        <f t="shared" si="25"/>
        <v>0</v>
      </c>
    </row>
    <row r="148" spans="1:14" s="221" customFormat="1" x14ac:dyDescent="0.25">
      <c r="A148" s="250" t="str">
        <f t="shared" si="23"/>
        <v>1A1cGasN2O</v>
      </c>
      <c r="B148" s="254" t="s">
        <v>983</v>
      </c>
      <c r="C148" s="254" t="s">
        <v>581</v>
      </c>
      <c r="D148" s="254" t="s">
        <v>593</v>
      </c>
      <c r="E148" s="254"/>
      <c r="F148" s="254">
        <f t="shared" si="24"/>
        <v>0</v>
      </c>
      <c r="G148" s="254">
        <f t="shared" si="25"/>
        <v>0</v>
      </c>
    </row>
    <row r="149" spans="1:14" s="221" customFormat="1" x14ac:dyDescent="0.25">
      <c r="A149" s="250"/>
    </row>
    <row r="150" spans="1:14" s="221" customFormat="1" x14ac:dyDescent="0.25">
      <c r="A150" s="250"/>
    </row>
    <row r="151" spans="1:14" s="221" customFormat="1" x14ac:dyDescent="0.25">
      <c r="A151" s="250"/>
    </row>
    <row r="152" spans="1:14" s="2" customFormat="1" ht="21" x14ac:dyDescent="0.35">
      <c r="A152" s="251"/>
      <c r="C152" s="3" t="s">
        <v>1093</v>
      </c>
      <c r="F152" s="2" t="s">
        <v>1094</v>
      </c>
      <c r="N152" s="2" t="s">
        <v>1095</v>
      </c>
    </row>
    <row r="154" spans="1:14" x14ac:dyDescent="0.25">
      <c r="B154" s="23"/>
      <c r="C154" s="22"/>
      <c r="D154" s="22"/>
      <c r="E154" s="22"/>
      <c r="F154" s="22"/>
      <c r="G154" s="22"/>
      <c r="H154" s="22"/>
      <c r="I154" s="22"/>
      <c r="J154" s="221"/>
      <c r="K154" s="221"/>
      <c r="L154" s="221"/>
      <c r="M154" s="221"/>
      <c r="N154" s="221"/>
    </row>
    <row r="175" spans="2:25" ht="21" x14ac:dyDescent="0.35">
      <c r="B175" s="2"/>
      <c r="C175" s="3" t="s">
        <v>331</v>
      </c>
      <c r="D175" s="2"/>
      <c r="E175" s="2"/>
      <c r="F175" s="2" t="s">
        <v>1096</v>
      </c>
      <c r="G175" s="2"/>
      <c r="H175" s="2"/>
      <c r="I175" s="2"/>
      <c r="J175" s="2"/>
      <c r="K175" s="2"/>
      <c r="L175" s="2"/>
      <c r="M175" s="2"/>
      <c r="N175" s="2"/>
      <c r="O175" s="2"/>
      <c r="P175" s="2"/>
      <c r="Q175" s="2"/>
      <c r="R175" s="2"/>
      <c r="S175" s="2"/>
      <c r="T175" s="2"/>
      <c r="U175" s="2"/>
      <c r="V175" s="2"/>
      <c r="W175" s="2"/>
      <c r="X175" s="2"/>
      <c r="Y175" s="2"/>
    </row>
    <row r="176" spans="2:25" ht="18.75" x14ac:dyDescent="0.3">
      <c r="B176" s="9" t="s">
        <v>975</v>
      </c>
      <c r="C176" s="221"/>
      <c r="D176" s="221"/>
      <c r="E176" s="221"/>
      <c r="F176" s="221" t="s">
        <v>1097</v>
      </c>
      <c r="G176" s="221"/>
      <c r="H176" s="221"/>
      <c r="I176" s="221"/>
      <c r="J176" s="221"/>
      <c r="K176" s="221"/>
      <c r="L176" s="221"/>
      <c r="M176" s="221"/>
      <c r="N176" s="221"/>
      <c r="O176" s="221"/>
      <c r="P176" s="221"/>
      <c r="Q176" s="221"/>
      <c r="R176" s="221"/>
      <c r="S176" s="221"/>
      <c r="T176" s="221"/>
      <c r="W176" s="221"/>
      <c r="X176" s="221"/>
      <c r="Y176" s="221"/>
    </row>
    <row r="177" spans="1:24" s="46" customFormat="1" ht="21" x14ac:dyDescent="0.35">
      <c r="A177" s="252"/>
      <c r="C177" s="55" t="s">
        <v>1048</v>
      </c>
      <c r="F177" s="46" t="s">
        <v>1049</v>
      </c>
    </row>
    <row r="178" spans="1:24" s="8" customFormat="1" x14ac:dyDescent="0.25">
      <c r="A178" s="250"/>
      <c r="B178" s="7" t="s">
        <v>1050</v>
      </c>
      <c r="C178" s="7" t="s">
        <v>1051</v>
      </c>
      <c r="D178" s="7" t="s">
        <v>581</v>
      </c>
      <c r="E178" s="7" t="s">
        <v>935</v>
      </c>
      <c r="F178" s="7">
        <v>2000</v>
      </c>
      <c r="G178" s="7">
        <v>2001</v>
      </c>
      <c r="H178" s="7">
        <v>2002</v>
      </c>
      <c r="I178" s="7">
        <v>2003</v>
      </c>
      <c r="J178" s="7">
        <v>2004</v>
      </c>
      <c r="K178" s="7">
        <v>2005</v>
      </c>
      <c r="L178" s="7">
        <v>2006</v>
      </c>
      <c r="M178" s="7">
        <v>2007</v>
      </c>
      <c r="N178" s="7">
        <v>2008</v>
      </c>
      <c r="O178" s="7">
        <v>2009</v>
      </c>
      <c r="P178" s="7">
        <v>2010</v>
      </c>
      <c r="Q178" s="7">
        <v>2011</v>
      </c>
      <c r="R178" s="7">
        <v>2012</v>
      </c>
      <c r="S178" s="7">
        <v>2013</v>
      </c>
      <c r="T178" s="7">
        <v>2014</v>
      </c>
      <c r="U178" s="7">
        <v>2015</v>
      </c>
      <c r="V178" s="7">
        <v>2016</v>
      </c>
      <c r="W178" s="7">
        <v>2017</v>
      </c>
      <c r="X178" s="104" t="s">
        <v>936</v>
      </c>
    </row>
    <row r="179" spans="1:24" s="8" customFormat="1" x14ac:dyDescent="0.25">
      <c r="A179" s="250"/>
      <c r="B179" s="51" t="s">
        <v>1052</v>
      </c>
      <c r="C179" s="51"/>
      <c r="D179" s="51"/>
      <c r="E179" s="51"/>
      <c r="F179" s="51"/>
      <c r="G179" s="51"/>
      <c r="H179" s="51"/>
      <c r="I179" s="51"/>
      <c r="J179" s="51"/>
      <c r="K179" s="51"/>
      <c r="L179" s="51"/>
      <c r="M179" s="51"/>
      <c r="N179" s="51"/>
      <c r="O179" s="51"/>
      <c r="P179" s="51"/>
      <c r="Q179" s="51"/>
      <c r="R179" s="51"/>
      <c r="S179" s="51"/>
      <c r="T179" s="51"/>
      <c r="U179" s="51"/>
      <c r="V179" s="51"/>
      <c r="W179" s="51"/>
      <c r="X179" s="50"/>
    </row>
    <row r="180" spans="1:24" s="8" customFormat="1" x14ac:dyDescent="0.25">
      <c r="A180" s="250"/>
      <c r="B180" s="8" t="s">
        <v>1053</v>
      </c>
      <c r="C180" s="8" t="s">
        <v>1054</v>
      </c>
      <c r="E180" s="8" t="s">
        <v>881</v>
      </c>
      <c r="F180" s="25">
        <v>0</v>
      </c>
      <c r="G180" s="25">
        <v>0</v>
      </c>
      <c r="H180" s="25">
        <v>0</v>
      </c>
      <c r="I180" s="25">
        <v>0</v>
      </c>
      <c r="J180" s="25">
        <v>0</v>
      </c>
      <c r="K180" s="25">
        <v>0</v>
      </c>
      <c r="L180" s="25">
        <v>0</v>
      </c>
      <c r="M180" s="25">
        <v>0</v>
      </c>
      <c r="N180" s="25">
        <v>450</v>
      </c>
      <c r="O180" s="25">
        <v>425</v>
      </c>
      <c r="P180" s="25">
        <v>1819</v>
      </c>
      <c r="Q180" s="25">
        <v>8306.5485627003727</v>
      </c>
      <c r="R180" s="25">
        <v>22647.962987132381</v>
      </c>
      <c r="S180" s="25">
        <v>34141</v>
      </c>
      <c r="T180" s="25">
        <v>40088</v>
      </c>
      <c r="U180" s="25">
        <v>58726</v>
      </c>
      <c r="V180" s="25">
        <v>58058</v>
      </c>
      <c r="W180" s="25">
        <v>58058</v>
      </c>
    </row>
    <row r="181" spans="1:24" s="8" customFormat="1" x14ac:dyDescent="0.25">
      <c r="A181" s="250"/>
      <c r="B181" s="8" t="s">
        <v>1053</v>
      </c>
      <c r="C181" s="8" t="s">
        <v>1055</v>
      </c>
      <c r="E181" s="8" t="s">
        <v>881</v>
      </c>
      <c r="F181" s="25">
        <v>0</v>
      </c>
      <c r="G181" s="25">
        <v>0</v>
      </c>
      <c r="H181" s="25">
        <v>0</v>
      </c>
      <c r="I181" s="25">
        <v>0</v>
      </c>
      <c r="J181" s="25">
        <v>0</v>
      </c>
      <c r="K181" s="25">
        <v>0</v>
      </c>
      <c r="L181" s="25">
        <v>0</v>
      </c>
      <c r="M181" s="25">
        <v>0</v>
      </c>
      <c r="N181" s="25">
        <v>5692.25</v>
      </c>
      <c r="O181" s="25">
        <v>8053.65</v>
      </c>
      <c r="P181" s="25">
        <v>9036.9500000000007</v>
      </c>
      <c r="Q181" s="25">
        <v>9036.9500000000007</v>
      </c>
      <c r="R181" s="25">
        <v>9036.9500000000007</v>
      </c>
      <c r="S181" s="25">
        <v>11823</v>
      </c>
      <c r="T181" s="25">
        <v>12640</v>
      </c>
      <c r="U181" s="25">
        <v>13096</v>
      </c>
      <c r="V181" s="25">
        <v>11985</v>
      </c>
      <c r="W181" s="25">
        <v>9790</v>
      </c>
    </row>
    <row r="182" spans="1:24" s="8" customFormat="1" x14ac:dyDescent="0.25">
      <c r="A182" s="250"/>
      <c r="B182" s="8" t="s">
        <v>1053</v>
      </c>
      <c r="C182" s="8" t="s">
        <v>1056</v>
      </c>
      <c r="E182" s="8" t="s">
        <v>881</v>
      </c>
      <c r="F182" s="25">
        <v>1806317.0190000001</v>
      </c>
      <c r="G182" s="25">
        <v>1823116.6054199999</v>
      </c>
      <c r="H182" s="25">
        <v>1883708.8557</v>
      </c>
      <c r="I182" s="25">
        <v>2025817.35216</v>
      </c>
      <c r="J182" s="25">
        <v>2126647.3020000001</v>
      </c>
      <c r="K182" s="25">
        <v>2141704.7625599997</v>
      </c>
      <c r="L182" s="25">
        <v>2155476.54</v>
      </c>
      <c r="M182" s="25">
        <v>2369988.4060800001</v>
      </c>
      <c r="N182" s="25">
        <v>2265648.5464999997</v>
      </c>
      <c r="O182" s="25">
        <v>2326078.5064999997</v>
      </c>
      <c r="P182" s="25">
        <v>2393981.3366999999</v>
      </c>
      <c r="Q182" s="25">
        <v>2407523.2920349557</v>
      </c>
      <c r="R182" s="25">
        <v>2503581.4271999998</v>
      </c>
      <c r="S182" s="25">
        <v>2420778</v>
      </c>
      <c r="T182" s="25">
        <v>2359781</v>
      </c>
      <c r="U182" s="25">
        <v>2260746</v>
      </c>
      <c r="V182" s="25">
        <v>2310882</v>
      </c>
      <c r="W182" s="25">
        <v>2266621</v>
      </c>
    </row>
    <row r="183" spans="1:24" s="8" customFormat="1" x14ac:dyDescent="0.25">
      <c r="A183" s="250"/>
      <c r="B183" s="8" t="s">
        <v>1053</v>
      </c>
      <c r="C183" s="8" t="s">
        <v>595</v>
      </c>
      <c r="E183" s="8" t="s">
        <v>881</v>
      </c>
      <c r="F183" s="25">
        <v>0</v>
      </c>
      <c r="G183" s="25">
        <v>2.82074625</v>
      </c>
      <c r="H183" s="25">
        <v>0.25073299999999998</v>
      </c>
      <c r="I183" s="25">
        <v>4.2749976500000004</v>
      </c>
      <c r="J183" s="25">
        <v>2.0560106</v>
      </c>
      <c r="K183" s="25">
        <v>977.13157430000001</v>
      </c>
      <c r="L183" s="25">
        <v>0</v>
      </c>
      <c r="M183" s="25">
        <v>0</v>
      </c>
      <c r="N183" s="25">
        <v>0</v>
      </c>
      <c r="O183" s="25">
        <v>543.71134716137942</v>
      </c>
      <c r="P183" s="25">
        <v>2098.3562529173842</v>
      </c>
      <c r="Q183" s="25">
        <v>2098.3562529173842</v>
      </c>
      <c r="R183" s="25">
        <v>2098.3562529173842</v>
      </c>
      <c r="S183" s="25">
        <v>1172</v>
      </c>
      <c r="T183" s="25">
        <v>1747</v>
      </c>
      <c r="U183" s="25">
        <v>2290</v>
      </c>
      <c r="V183" s="25">
        <v>1523.1</v>
      </c>
      <c r="W183" s="25">
        <v>1493.89</v>
      </c>
    </row>
    <row r="184" spans="1:24" s="8" customFormat="1" x14ac:dyDescent="0.25">
      <c r="A184" s="250"/>
      <c r="B184" s="8" t="s">
        <v>1057</v>
      </c>
      <c r="C184" s="8" t="s">
        <v>1056</v>
      </c>
      <c r="E184" s="8" t="s">
        <v>881</v>
      </c>
      <c r="F184" s="25">
        <v>116046</v>
      </c>
      <c r="G184" s="25">
        <v>47345.75</v>
      </c>
      <c r="H184" s="25">
        <v>51311.199999999997</v>
      </c>
      <c r="I184" s="25">
        <v>82036.05</v>
      </c>
      <c r="J184" s="25">
        <v>64333.21</v>
      </c>
      <c r="K184" s="25">
        <v>28028.5</v>
      </c>
      <c r="L184" s="25">
        <v>39627.31</v>
      </c>
      <c r="M184" s="25">
        <v>48233.37</v>
      </c>
      <c r="N184" s="25">
        <v>40065.519999999997</v>
      </c>
      <c r="O184" s="25">
        <v>44149.440000000002</v>
      </c>
      <c r="P184" s="25">
        <v>44171.415828770536</v>
      </c>
      <c r="Q184" s="25">
        <v>9163.9599999999991</v>
      </c>
      <c r="R184" s="25">
        <v>12304.58</v>
      </c>
      <c r="S184" s="25">
        <v>11806.419252790034</v>
      </c>
      <c r="T184" s="25">
        <v>10316.675257536159</v>
      </c>
      <c r="U184" s="25">
        <v>9179.030367819847</v>
      </c>
      <c r="V184" s="25">
        <v>8280</v>
      </c>
      <c r="W184" s="25">
        <v>8280</v>
      </c>
    </row>
    <row r="185" spans="1:24" s="8" customFormat="1" x14ac:dyDescent="0.25">
      <c r="A185" s="250"/>
      <c r="B185" s="51" t="s">
        <v>1058</v>
      </c>
      <c r="C185" s="46"/>
      <c r="D185" s="46"/>
      <c r="E185" s="46"/>
      <c r="F185" s="46"/>
      <c r="G185" s="46"/>
      <c r="H185" s="46"/>
      <c r="I185" s="46"/>
      <c r="J185" s="46"/>
      <c r="K185" s="46"/>
      <c r="L185" s="46"/>
      <c r="M185" s="46"/>
      <c r="N185" s="46"/>
      <c r="O185" s="46"/>
      <c r="P185" s="46"/>
      <c r="Q185" s="46"/>
      <c r="R185" s="46"/>
      <c r="S185" s="46"/>
      <c r="T185" s="46"/>
      <c r="U185" s="46"/>
      <c r="V185" s="46"/>
      <c r="W185" s="46"/>
    </row>
    <row r="186" spans="1:24" s="8" customFormat="1" x14ac:dyDescent="0.25">
      <c r="A186" s="250"/>
      <c r="B186" s="8" t="s">
        <v>981</v>
      </c>
      <c r="C186" s="8" t="s">
        <v>598</v>
      </c>
      <c r="E186" s="8" t="s">
        <v>881</v>
      </c>
      <c r="F186" s="25">
        <v>8656.1200000000008</v>
      </c>
      <c r="G186" s="25">
        <v>10283.24</v>
      </c>
      <c r="H186" s="25">
        <v>4644.3599999999997</v>
      </c>
      <c r="I186" s="25">
        <v>6217.48</v>
      </c>
      <c r="J186" s="25">
        <v>3902.96</v>
      </c>
      <c r="K186" s="25">
        <v>3294.4</v>
      </c>
      <c r="L186" s="25">
        <v>5486.88</v>
      </c>
      <c r="M186" s="25">
        <v>5533.12</v>
      </c>
      <c r="N186" s="25">
        <v>5577.64</v>
      </c>
      <c r="O186" s="25">
        <v>6257.72</v>
      </c>
      <c r="P186" s="25">
        <v>4587.8</v>
      </c>
      <c r="Q186" s="25">
        <v>3990.16</v>
      </c>
      <c r="R186" s="25">
        <v>3973.68</v>
      </c>
      <c r="S186" s="25">
        <v>3489.7800000000007</v>
      </c>
      <c r="T186" s="25">
        <v>3192.6500000000005</v>
      </c>
      <c r="U186" s="25">
        <v>2895.5200000000004</v>
      </c>
      <c r="V186" s="25">
        <v>2598</v>
      </c>
      <c r="W186" s="25">
        <v>2301</v>
      </c>
    </row>
    <row r="187" spans="1:24" s="8" customFormat="1" x14ac:dyDescent="0.25">
      <c r="A187" s="250"/>
      <c r="B187" s="8" t="s">
        <v>981</v>
      </c>
      <c r="C187" s="8" t="s">
        <v>599</v>
      </c>
      <c r="E187" s="8" t="s">
        <v>881</v>
      </c>
      <c r="F187" s="25">
        <v>10928.47248</v>
      </c>
      <c r="G187" s="25">
        <v>9431.5319999999992</v>
      </c>
      <c r="H187" s="25">
        <v>9359.4645600000003</v>
      </c>
      <c r="I187" s="25">
        <v>11142.545279999998</v>
      </c>
      <c r="J187" s="25">
        <v>10428.11</v>
      </c>
      <c r="K187" s="25">
        <v>9387.3351199999997</v>
      </c>
      <c r="L187" s="25">
        <v>9658.9796800000004</v>
      </c>
      <c r="M187" s="25">
        <v>10563.016959999999</v>
      </c>
      <c r="N187" s="25">
        <v>10627.948640000001</v>
      </c>
      <c r="O187" s="25">
        <v>10446.11752</v>
      </c>
      <c r="P187" s="25">
        <v>10767.226720000001</v>
      </c>
      <c r="Q187" s="25">
        <v>9115.84</v>
      </c>
      <c r="R187" s="25">
        <v>9019.8248000000003</v>
      </c>
      <c r="S187" s="25">
        <v>9763.2939999999999</v>
      </c>
      <c r="T187" s="25">
        <v>9719.8150000000005</v>
      </c>
      <c r="U187" s="25">
        <v>9676.3359999999993</v>
      </c>
      <c r="V187" s="25">
        <v>9633</v>
      </c>
      <c r="W187" s="25">
        <v>9589</v>
      </c>
    </row>
    <row r="188" spans="1:24" s="8" customFormat="1" x14ac:dyDescent="0.25">
      <c r="A188" s="250"/>
      <c r="B188" s="8" t="s">
        <v>981</v>
      </c>
      <c r="C188" s="8" t="s">
        <v>1059</v>
      </c>
      <c r="E188" s="8" t="s">
        <v>881</v>
      </c>
      <c r="F188" s="25">
        <v>40053.286500000002</v>
      </c>
      <c r="G188" s="25">
        <v>37883.968500000003</v>
      </c>
      <c r="H188" s="25">
        <v>36676.270499999999</v>
      </c>
      <c r="I188" s="25">
        <v>40126.477500000001</v>
      </c>
      <c r="J188" s="25">
        <v>38960.629500000003</v>
      </c>
      <c r="K188" s="25">
        <v>38928.265500000001</v>
      </c>
      <c r="L188" s="25">
        <v>39975.584999999999</v>
      </c>
      <c r="M188" s="25">
        <v>39976.654499999997</v>
      </c>
      <c r="N188" s="25">
        <v>41664.372000000003</v>
      </c>
      <c r="O188" s="25">
        <v>39819.531000000003</v>
      </c>
      <c r="P188" s="25">
        <v>37164.613499999999</v>
      </c>
      <c r="Q188" s="25">
        <v>37128.855000000003</v>
      </c>
      <c r="R188" s="25">
        <v>38055.832499999997</v>
      </c>
      <c r="S188" s="25">
        <v>38636.699999999997</v>
      </c>
      <c r="T188" s="25">
        <v>38591.25</v>
      </c>
      <c r="U188" s="25">
        <v>38545.800000000003</v>
      </c>
      <c r="V188" s="25">
        <v>38500.35</v>
      </c>
      <c r="W188" s="25">
        <v>38454.9</v>
      </c>
    </row>
    <row r="189" spans="1:24" s="8" customFormat="1" x14ac:dyDescent="0.25">
      <c r="A189" s="250"/>
      <c r="B189" s="51" t="s">
        <v>1060</v>
      </c>
      <c r="C189" s="46"/>
      <c r="D189" s="46"/>
      <c r="E189" s="46"/>
      <c r="F189" s="46"/>
      <c r="G189" s="46"/>
      <c r="H189" s="46"/>
      <c r="I189" s="46"/>
      <c r="J189" s="46"/>
      <c r="K189" s="46"/>
      <c r="L189" s="46"/>
      <c r="M189" s="46"/>
      <c r="N189" s="46"/>
      <c r="O189" s="46"/>
      <c r="P189" s="46"/>
      <c r="Q189" s="46"/>
      <c r="R189" s="46"/>
      <c r="S189" s="46"/>
      <c r="T189" s="46"/>
      <c r="U189" s="46"/>
      <c r="V189" s="46"/>
      <c r="W189" s="46"/>
    </row>
    <row r="190" spans="1:24" s="8" customFormat="1" x14ac:dyDescent="0.25">
      <c r="A190" s="250"/>
      <c r="B190" s="8" t="s">
        <v>1061</v>
      </c>
      <c r="E190" s="8" t="s">
        <v>881</v>
      </c>
      <c r="F190" s="25"/>
      <c r="G190" s="25"/>
      <c r="H190" s="25"/>
      <c r="I190" s="25"/>
      <c r="J190" s="25"/>
      <c r="K190" s="25"/>
      <c r="L190" s="25"/>
      <c r="M190" s="25"/>
      <c r="N190" s="25"/>
      <c r="O190" s="25"/>
      <c r="P190" s="25"/>
      <c r="Q190" s="25"/>
      <c r="R190" s="25"/>
      <c r="S190" s="25"/>
      <c r="T190" s="25"/>
      <c r="U190" s="25"/>
      <c r="V190" s="25"/>
      <c r="W190" s="25"/>
    </row>
    <row r="191" spans="1:24" s="8" customFormat="1" x14ac:dyDescent="0.25">
      <c r="A191" s="250"/>
      <c r="B191" s="8" t="s">
        <v>1062</v>
      </c>
      <c r="E191" s="8" t="s">
        <v>881</v>
      </c>
      <c r="F191" s="25"/>
      <c r="G191" s="25"/>
      <c r="H191" s="25"/>
      <c r="I191" s="25"/>
      <c r="J191" s="25"/>
      <c r="K191" s="25"/>
      <c r="L191" s="25"/>
      <c r="M191" s="25"/>
      <c r="N191" s="25"/>
      <c r="O191" s="25"/>
      <c r="P191" s="25"/>
      <c r="Q191" s="25"/>
      <c r="R191" s="25"/>
      <c r="S191" s="25"/>
      <c r="T191" s="25"/>
      <c r="U191" s="25"/>
      <c r="V191" s="25"/>
      <c r="W191" s="25"/>
    </row>
    <row r="192" spans="1:24" s="8" customFormat="1" x14ac:dyDescent="0.25">
      <c r="A192" s="250"/>
      <c r="F192" s="26"/>
      <c r="G192" s="26"/>
      <c r="H192" s="26"/>
      <c r="I192" s="26"/>
      <c r="J192" s="26"/>
      <c r="K192" s="26"/>
      <c r="L192" s="26"/>
      <c r="M192" s="26"/>
      <c r="N192" s="26"/>
      <c r="O192" s="26"/>
      <c r="P192" s="26"/>
      <c r="Q192" s="26"/>
      <c r="R192" s="26"/>
      <c r="S192" s="26"/>
      <c r="T192" s="26"/>
      <c r="U192" s="26"/>
      <c r="V192" s="26"/>
      <c r="W192" s="26"/>
    </row>
    <row r="193" spans="1:23" s="52" customFormat="1" ht="21" x14ac:dyDescent="0.35">
      <c r="A193" s="251"/>
      <c r="C193" s="53" t="s">
        <v>1063</v>
      </c>
      <c r="F193" s="52" t="s">
        <v>1064</v>
      </c>
    </row>
    <row r="194" spans="1:23" s="8" customFormat="1" x14ac:dyDescent="0.25">
      <c r="A194" s="250"/>
    </row>
    <row r="195" spans="1:23" s="8" customFormat="1" x14ac:dyDescent="0.25">
      <c r="A195" s="250"/>
      <c r="B195" s="51" t="s">
        <v>1052</v>
      </c>
      <c r="C195" s="51"/>
      <c r="D195" s="51" t="s">
        <v>588</v>
      </c>
      <c r="E195" s="46"/>
      <c r="F195" s="46"/>
      <c r="G195" s="46"/>
      <c r="H195" s="46"/>
      <c r="I195" s="46"/>
      <c r="J195" s="46"/>
      <c r="K195" s="46"/>
      <c r="L195" s="46"/>
      <c r="M195" s="46"/>
      <c r="N195" s="46"/>
      <c r="O195" s="46"/>
      <c r="P195" s="46"/>
      <c r="Q195" s="46"/>
      <c r="R195" s="46"/>
      <c r="S195" s="46"/>
      <c r="T195" s="46"/>
      <c r="U195" s="46"/>
      <c r="V195" s="46"/>
      <c r="W195" s="46"/>
    </row>
    <row r="196" spans="1:23" s="8" customFormat="1" x14ac:dyDescent="0.25">
      <c r="A196" s="250"/>
      <c r="B196" s="8" t="s">
        <v>1053</v>
      </c>
      <c r="C196" s="8" t="s">
        <v>1054</v>
      </c>
      <c r="D196" s="8" t="s">
        <v>588</v>
      </c>
      <c r="E196" s="8" t="s">
        <v>1065</v>
      </c>
      <c r="F196" s="25">
        <v>74100</v>
      </c>
      <c r="G196" s="25">
        <v>74100</v>
      </c>
      <c r="H196" s="25">
        <v>74100</v>
      </c>
      <c r="I196" s="25">
        <v>74100</v>
      </c>
      <c r="J196" s="25">
        <v>74100</v>
      </c>
      <c r="K196" s="25">
        <v>74100</v>
      </c>
      <c r="L196" s="25">
        <v>74100</v>
      </c>
      <c r="M196" s="25">
        <v>74100</v>
      </c>
      <c r="N196" s="25">
        <v>74100</v>
      </c>
      <c r="O196" s="25">
        <v>74100</v>
      </c>
      <c r="P196" s="25">
        <v>74100</v>
      </c>
      <c r="Q196" s="25">
        <v>74100</v>
      </c>
      <c r="R196" s="25">
        <v>74100</v>
      </c>
      <c r="S196" s="25">
        <v>74100</v>
      </c>
      <c r="T196" s="25">
        <v>74100</v>
      </c>
      <c r="U196" s="25">
        <v>74100</v>
      </c>
      <c r="V196" s="25">
        <v>74100</v>
      </c>
      <c r="W196" s="25">
        <v>74100</v>
      </c>
    </row>
    <row r="197" spans="1:23" s="8" customFormat="1" x14ac:dyDescent="0.25">
      <c r="A197" s="250"/>
      <c r="B197" s="8" t="s">
        <v>1053</v>
      </c>
      <c r="C197" s="8" t="s">
        <v>1055</v>
      </c>
      <c r="D197" s="8" t="s">
        <v>588</v>
      </c>
      <c r="E197" s="8" t="s">
        <v>1065</v>
      </c>
      <c r="F197" s="25">
        <v>77400</v>
      </c>
      <c r="G197" s="25">
        <v>77400</v>
      </c>
      <c r="H197" s="25">
        <v>77400</v>
      </c>
      <c r="I197" s="25">
        <v>77400</v>
      </c>
      <c r="J197" s="25">
        <v>77400</v>
      </c>
      <c r="K197" s="25">
        <v>77400</v>
      </c>
      <c r="L197" s="25">
        <v>77400</v>
      </c>
      <c r="M197" s="25">
        <v>77400</v>
      </c>
      <c r="N197" s="25">
        <v>77400</v>
      </c>
      <c r="O197" s="25">
        <v>77400</v>
      </c>
      <c r="P197" s="25">
        <v>77400</v>
      </c>
      <c r="Q197" s="25">
        <v>77400</v>
      </c>
      <c r="R197" s="25">
        <v>77400</v>
      </c>
      <c r="S197" s="25">
        <v>77400</v>
      </c>
      <c r="T197" s="25">
        <v>77400</v>
      </c>
      <c r="U197" s="25">
        <v>77400</v>
      </c>
      <c r="V197" s="25">
        <v>77400</v>
      </c>
      <c r="W197" s="25">
        <v>77400</v>
      </c>
    </row>
    <row r="198" spans="1:23" s="8" customFormat="1" x14ac:dyDescent="0.25">
      <c r="A198" s="250"/>
      <c r="B198" s="8" t="s">
        <v>1053</v>
      </c>
      <c r="C198" s="8" t="s">
        <v>1056</v>
      </c>
      <c r="D198" s="8" t="s">
        <v>588</v>
      </c>
      <c r="E198" s="8" t="s">
        <v>1065</v>
      </c>
      <c r="F198" s="25">
        <v>96250</v>
      </c>
      <c r="G198" s="25">
        <v>96250</v>
      </c>
      <c r="H198" s="25">
        <v>96250</v>
      </c>
      <c r="I198" s="25">
        <v>96250</v>
      </c>
      <c r="J198" s="25">
        <v>96250</v>
      </c>
      <c r="K198" s="25">
        <v>96250</v>
      </c>
      <c r="L198" s="25">
        <v>96250</v>
      </c>
      <c r="M198" s="25">
        <v>96250</v>
      </c>
      <c r="N198" s="25">
        <v>96250</v>
      </c>
      <c r="O198" s="25">
        <v>96250</v>
      </c>
      <c r="P198" s="25">
        <v>96250</v>
      </c>
      <c r="Q198" s="25">
        <v>96250</v>
      </c>
      <c r="R198" s="25">
        <v>96250</v>
      </c>
      <c r="S198" s="25">
        <v>96250</v>
      </c>
      <c r="T198" s="25">
        <v>96250</v>
      </c>
      <c r="U198" s="25">
        <v>96250</v>
      </c>
      <c r="V198" s="25">
        <v>96250</v>
      </c>
      <c r="W198" s="25">
        <v>96250</v>
      </c>
    </row>
    <row r="199" spans="1:23" s="8" customFormat="1" x14ac:dyDescent="0.25">
      <c r="A199" s="250"/>
      <c r="B199" s="8" t="s">
        <v>1053</v>
      </c>
      <c r="C199" s="8" t="s">
        <v>595</v>
      </c>
      <c r="D199" s="8" t="s">
        <v>588</v>
      </c>
      <c r="E199" s="8" t="s">
        <v>1065</v>
      </c>
      <c r="F199" s="25">
        <v>71500</v>
      </c>
      <c r="G199" s="25">
        <v>71500</v>
      </c>
      <c r="H199" s="25">
        <v>71500</v>
      </c>
      <c r="I199" s="25">
        <v>71500</v>
      </c>
      <c r="J199" s="25">
        <v>71500</v>
      </c>
      <c r="K199" s="25">
        <v>71500</v>
      </c>
      <c r="L199" s="25">
        <v>71500</v>
      </c>
      <c r="M199" s="25">
        <v>71500</v>
      </c>
      <c r="N199" s="25">
        <v>71500</v>
      </c>
      <c r="O199" s="25">
        <v>71500</v>
      </c>
      <c r="P199" s="25">
        <v>71500</v>
      </c>
      <c r="Q199" s="25">
        <v>71500</v>
      </c>
      <c r="R199" s="25">
        <v>71500</v>
      </c>
      <c r="S199" s="25">
        <v>71500</v>
      </c>
      <c r="T199" s="25">
        <v>71500</v>
      </c>
      <c r="U199" s="25">
        <v>71500</v>
      </c>
      <c r="V199" s="25">
        <v>71500</v>
      </c>
      <c r="W199" s="25">
        <v>71500</v>
      </c>
    </row>
    <row r="200" spans="1:23" s="8" customFormat="1" x14ac:dyDescent="0.25">
      <c r="A200" s="250"/>
      <c r="B200" s="8" t="s">
        <v>1057</v>
      </c>
      <c r="C200" s="8" t="s">
        <v>1056</v>
      </c>
      <c r="D200" s="8" t="s">
        <v>588</v>
      </c>
      <c r="E200" s="8" t="s">
        <v>1065</v>
      </c>
      <c r="F200" s="25">
        <v>96250</v>
      </c>
      <c r="G200" s="25">
        <v>96250</v>
      </c>
      <c r="H200" s="25">
        <v>96250</v>
      </c>
      <c r="I200" s="25">
        <v>96250</v>
      </c>
      <c r="J200" s="25">
        <v>96250</v>
      </c>
      <c r="K200" s="25">
        <v>96250</v>
      </c>
      <c r="L200" s="25">
        <v>96250</v>
      </c>
      <c r="M200" s="25">
        <v>96250</v>
      </c>
      <c r="N200" s="25">
        <v>96250</v>
      </c>
      <c r="O200" s="25">
        <v>96250</v>
      </c>
      <c r="P200" s="25">
        <v>96250</v>
      </c>
      <c r="Q200" s="25">
        <v>96250</v>
      </c>
      <c r="R200" s="25">
        <v>96250</v>
      </c>
      <c r="S200" s="25">
        <v>96250</v>
      </c>
      <c r="T200" s="25">
        <v>96250</v>
      </c>
      <c r="U200" s="25">
        <v>96250</v>
      </c>
      <c r="V200" s="25">
        <v>96250</v>
      </c>
      <c r="W200" s="25">
        <v>96250</v>
      </c>
    </row>
    <row r="201" spans="1:23" s="8" customFormat="1" x14ac:dyDescent="0.25">
      <c r="A201" s="250"/>
      <c r="B201" s="51" t="s">
        <v>1058</v>
      </c>
      <c r="C201" s="46"/>
      <c r="D201" s="51" t="s">
        <v>588</v>
      </c>
      <c r="E201" s="46"/>
      <c r="F201" s="46"/>
      <c r="G201" s="46"/>
      <c r="H201" s="46"/>
      <c r="I201" s="46"/>
      <c r="J201" s="46"/>
      <c r="K201" s="46"/>
      <c r="L201" s="46"/>
      <c r="M201" s="46"/>
      <c r="N201" s="46"/>
      <c r="O201" s="46"/>
      <c r="P201" s="46"/>
      <c r="Q201" s="46"/>
      <c r="R201" s="46"/>
      <c r="S201" s="46"/>
      <c r="T201" s="46"/>
      <c r="U201" s="46"/>
      <c r="V201" s="46"/>
      <c r="W201" s="46"/>
    </row>
    <row r="202" spans="1:23" s="8" customFormat="1" x14ac:dyDescent="0.25">
      <c r="A202" s="250"/>
      <c r="B202" s="8" t="s">
        <v>981</v>
      </c>
      <c r="C202" s="8" t="s">
        <v>598</v>
      </c>
      <c r="D202" s="8" t="s">
        <v>588</v>
      </c>
      <c r="E202" s="8" t="s">
        <v>1065</v>
      </c>
      <c r="F202" s="25">
        <v>77400</v>
      </c>
      <c r="G202" s="25">
        <v>77400</v>
      </c>
      <c r="H202" s="25">
        <v>77400</v>
      </c>
      <c r="I202" s="25">
        <v>77400</v>
      </c>
      <c r="J202" s="25">
        <v>77400</v>
      </c>
      <c r="K202" s="25">
        <v>77400</v>
      </c>
      <c r="L202" s="25">
        <v>77400</v>
      </c>
      <c r="M202" s="25">
        <v>77400</v>
      </c>
      <c r="N202" s="25">
        <v>77400</v>
      </c>
      <c r="O202" s="25">
        <v>77400</v>
      </c>
      <c r="P202" s="25">
        <v>77400</v>
      </c>
      <c r="Q202" s="25">
        <v>77400</v>
      </c>
      <c r="R202" s="25">
        <v>77400</v>
      </c>
      <c r="S202" s="25">
        <v>77400</v>
      </c>
      <c r="T202" s="25">
        <v>77400</v>
      </c>
      <c r="U202" s="25">
        <v>77400</v>
      </c>
      <c r="V202" s="25">
        <v>77400</v>
      </c>
      <c r="W202" s="25">
        <v>77400</v>
      </c>
    </row>
    <row r="203" spans="1:23" s="8" customFormat="1" x14ac:dyDescent="0.25">
      <c r="A203" s="250"/>
      <c r="B203" s="8" t="s">
        <v>981</v>
      </c>
      <c r="C203" s="8" t="s">
        <v>599</v>
      </c>
      <c r="D203" s="8" t="s">
        <v>588</v>
      </c>
      <c r="E203" s="8" t="s">
        <v>1065</v>
      </c>
      <c r="F203" s="25">
        <v>97500</v>
      </c>
      <c r="G203" s="25">
        <v>97500</v>
      </c>
      <c r="H203" s="25">
        <v>97500</v>
      </c>
      <c r="I203" s="25">
        <v>97500</v>
      </c>
      <c r="J203" s="25">
        <v>97500</v>
      </c>
      <c r="K203" s="25">
        <v>97500</v>
      </c>
      <c r="L203" s="25">
        <v>97500</v>
      </c>
      <c r="M203" s="25">
        <v>97500</v>
      </c>
      <c r="N203" s="25">
        <v>97500</v>
      </c>
      <c r="O203" s="25">
        <v>97500</v>
      </c>
      <c r="P203" s="25">
        <v>97500</v>
      </c>
      <c r="Q203" s="25">
        <v>97500</v>
      </c>
      <c r="R203" s="25">
        <v>97500</v>
      </c>
      <c r="S203" s="25">
        <v>97500</v>
      </c>
      <c r="T203" s="25">
        <v>97500</v>
      </c>
      <c r="U203" s="25">
        <v>97500</v>
      </c>
      <c r="V203" s="25">
        <v>97500</v>
      </c>
      <c r="W203" s="25">
        <v>97500</v>
      </c>
    </row>
    <row r="204" spans="1:23" s="8" customFormat="1" x14ac:dyDescent="0.25">
      <c r="A204" s="250"/>
      <c r="B204" s="8" t="s">
        <v>981</v>
      </c>
      <c r="C204" s="8" t="s">
        <v>1059</v>
      </c>
      <c r="D204" s="8" t="s">
        <v>588</v>
      </c>
      <c r="E204" s="8" t="s">
        <v>1065</v>
      </c>
      <c r="F204" s="25">
        <v>57600</v>
      </c>
      <c r="G204" s="25">
        <v>57600</v>
      </c>
      <c r="H204" s="25">
        <v>57600</v>
      </c>
      <c r="I204" s="25">
        <v>57600</v>
      </c>
      <c r="J204" s="25">
        <v>57600</v>
      </c>
      <c r="K204" s="25">
        <v>57600</v>
      </c>
      <c r="L204" s="25">
        <v>57600</v>
      </c>
      <c r="M204" s="25">
        <v>57600</v>
      </c>
      <c r="N204" s="25">
        <v>57600</v>
      </c>
      <c r="O204" s="25">
        <v>57600</v>
      </c>
      <c r="P204" s="25">
        <v>57600</v>
      </c>
      <c r="Q204" s="25">
        <v>57600</v>
      </c>
      <c r="R204" s="25">
        <v>57600</v>
      </c>
      <c r="S204" s="25">
        <v>57600</v>
      </c>
      <c r="T204" s="25">
        <v>57600</v>
      </c>
      <c r="U204" s="25">
        <v>57600</v>
      </c>
      <c r="V204" s="25">
        <v>57600</v>
      </c>
      <c r="W204" s="25">
        <v>57600</v>
      </c>
    </row>
    <row r="205" spans="1:23" s="8" customFormat="1" x14ac:dyDescent="0.25">
      <c r="A205" s="250"/>
      <c r="B205" s="51" t="s">
        <v>1060</v>
      </c>
      <c r="C205" s="46"/>
      <c r="D205" s="51" t="s">
        <v>588</v>
      </c>
      <c r="E205" s="46"/>
      <c r="F205" s="46"/>
      <c r="G205" s="46"/>
      <c r="H205" s="46"/>
      <c r="I205" s="46"/>
      <c r="J205" s="46"/>
      <c r="K205" s="46"/>
      <c r="L205" s="46"/>
      <c r="M205" s="46"/>
      <c r="N205" s="46"/>
      <c r="O205" s="46"/>
      <c r="P205" s="46"/>
      <c r="Q205" s="46"/>
      <c r="R205" s="46"/>
      <c r="S205" s="46"/>
      <c r="T205" s="46"/>
      <c r="U205" s="46"/>
      <c r="V205" s="46"/>
      <c r="W205" s="46"/>
    </row>
    <row r="206" spans="1:23" s="8" customFormat="1" x14ac:dyDescent="0.25">
      <c r="A206" s="250"/>
      <c r="B206" s="8" t="s">
        <v>1061</v>
      </c>
      <c r="D206" s="8" t="s">
        <v>588</v>
      </c>
      <c r="E206" s="8" t="s">
        <v>1065</v>
      </c>
      <c r="F206" s="25"/>
      <c r="G206" s="25"/>
      <c r="H206" s="25"/>
      <c r="I206" s="25"/>
      <c r="J206" s="25"/>
      <c r="K206" s="25"/>
      <c r="L206" s="25"/>
      <c r="M206" s="25"/>
      <c r="N206" s="25"/>
      <c r="O206" s="25"/>
      <c r="P206" s="25"/>
      <c r="Q206" s="25"/>
      <c r="R206" s="25"/>
      <c r="S206" s="25"/>
      <c r="T206" s="25"/>
      <c r="U206" s="25"/>
      <c r="V206" s="25"/>
      <c r="W206" s="25"/>
    </row>
    <row r="207" spans="1:23" s="8" customFormat="1" x14ac:dyDescent="0.25">
      <c r="A207" s="250"/>
      <c r="B207" s="8" t="s">
        <v>1062</v>
      </c>
      <c r="D207" s="8" t="s">
        <v>588</v>
      </c>
      <c r="E207" s="8" t="s">
        <v>1065</v>
      </c>
      <c r="F207" s="25"/>
      <c r="G207" s="25"/>
      <c r="H207" s="25"/>
      <c r="I207" s="25"/>
      <c r="J207" s="25"/>
      <c r="K207" s="25"/>
      <c r="L207" s="25"/>
      <c r="M207" s="25"/>
      <c r="N207" s="25"/>
      <c r="O207" s="25"/>
      <c r="P207" s="25"/>
      <c r="Q207" s="25"/>
      <c r="R207" s="25"/>
      <c r="S207" s="25"/>
      <c r="T207" s="25"/>
      <c r="U207" s="25"/>
      <c r="V207" s="25"/>
      <c r="W207" s="25"/>
    </row>
    <row r="208" spans="1:23" s="8" customFormat="1" x14ac:dyDescent="0.25">
      <c r="A208" s="250"/>
    </row>
    <row r="209" spans="1:23" s="8" customFormat="1" x14ac:dyDescent="0.25">
      <c r="A209" s="250"/>
      <c r="B209" s="51" t="s">
        <v>1052</v>
      </c>
      <c r="C209" s="51"/>
      <c r="D209" s="51" t="s">
        <v>590</v>
      </c>
      <c r="E209" s="46"/>
      <c r="F209" s="46"/>
      <c r="G209" s="46"/>
      <c r="H209" s="46"/>
      <c r="I209" s="46"/>
      <c r="J209" s="46"/>
      <c r="K209" s="46"/>
      <c r="L209" s="46"/>
      <c r="M209" s="46"/>
      <c r="N209" s="46"/>
      <c r="O209" s="46"/>
      <c r="P209" s="46"/>
      <c r="Q209" s="46"/>
      <c r="R209" s="46"/>
      <c r="S209" s="46"/>
      <c r="T209" s="46"/>
      <c r="U209" s="46"/>
      <c r="V209" s="46"/>
      <c r="W209" s="46"/>
    </row>
    <row r="210" spans="1:23" s="8" customFormat="1" x14ac:dyDescent="0.25">
      <c r="A210" s="250"/>
      <c r="B210" s="8" t="s">
        <v>1053</v>
      </c>
      <c r="C210" s="8" t="s">
        <v>1054</v>
      </c>
      <c r="D210" s="8" t="s">
        <v>590</v>
      </c>
      <c r="E210" s="8" t="s">
        <v>1065</v>
      </c>
      <c r="F210" s="25">
        <v>3</v>
      </c>
      <c r="G210" s="25">
        <v>3</v>
      </c>
      <c r="H210" s="25">
        <v>3</v>
      </c>
      <c r="I210" s="25">
        <v>3</v>
      </c>
      <c r="J210" s="25">
        <v>3</v>
      </c>
      <c r="K210" s="25">
        <v>3</v>
      </c>
      <c r="L210" s="25">
        <v>3</v>
      </c>
      <c r="M210" s="25">
        <v>3</v>
      </c>
      <c r="N210" s="25">
        <v>3</v>
      </c>
      <c r="O210" s="25">
        <v>3</v>
      </c>
      <c r="P210" s="25">
        <v>3</v>
      </c>
      <c r="Q210" s="25">
        <v>3</v>
      </c>
      <c r="R210" s="25">
        <v>3</v>
      </c>
      <c r="S210" s="25">
        <v>3</v>
      </c>
      <c r="T210" s="25">
        <v>3</v>
      </c>
      <c r="U210" s="25">
        <v>3</v>
      </c>
      <c r="V210" s="25">
        <v>3</v>
      </c>
      <c r="W210" s="25">
        <v>3</v>
      </c>
    </row>
    <row r="211" spans="1:23" s="8" customFormat="1" x14ac:dyDescent="0.25">
      <c r="A211" s="250"/>
      <c r="B211" s="8" t="s">
        <v>1053</v>
      </c>
      <c r="C211" s="8" t="s">
        <v>1055</v>
      </c>
      <c r="D211" s="8" t="s">
        <v>590</v>
      </c>
      <c r="E211" s="8" t="s">
        <v>1065</v>
      </c>
      <c r="F211" s="25">
        <v>3</v>
      </c>
      <c r="G211" s="25">
        <v>3</v>
      </c>
      <c r="H211" s="25">
        <v>3</v>
      </c>
      <c r="I211" s="25">
        <v>3</v>
      </c>
      <c r="J211" s="25">
        <v>3</v>
      </c>
      <c r="K211" s="25">
        <v>3</v>
      </c>
      <c r="L211" s="25">
        <v>3</v>
      </c>
      <c r="M211" s="25">
        <v>3</v>
      </c>
      <c r="N211" s="25">
        <v>3</v>
      </c>
      <c r="O211" s="25">
        <v>3</v>
      </c>
      <c r="P211" s="25">
        <v>3</v>
      </c>
      <c r="Q211" s="25">
        <v>3</v>
      </c>
      <c r="R211" s="25">
        <v>3</v>
      </c>
      <c r="S211" s="25">
        <v>3</v>
      </c>
      <c r="T211" s="25">
        <v>3</v>
      </c>
      <c r="U211" s="25">
        <v>3</v>
      </c>
      <c r="V211" s="25">
        <v>3</v>
      </c>
      <c r="W211" s="25">
        <v>3</v>
      </c>
    </row>
    <row r="212" spans="1:23" s="8" customFormat="1" x14ac:dyDescent="0.25">
      <c r="A212" s="250"/>
      <c r="B212" s="8" t="s">
        <v>1053</v>
      </c>
      <c r="C212" s="8" t="s">
        <v>1056</v>
      </c>
      <c r="D212" s="8" t="s">
        <v>590</v>
      </c>
      <c r="E212" s="8" t="s">
        <v>1065</v>
      </c>
      <c r="F212" s="25">
        <v>1</v>
      </c>
      <c r="G212" s="25">
        <v>1</v>
      </c>
      <c r="H212" s="25">
        <v>1</v>
      </c>
      <c r="I212" s="25">
        <v>1</v>
      </c>
      <c r="J212" s="25">
        <v>1</v>
      </c>
      <c r="K212" s="25">
        <v>1</v>
      </c>
      <c r="L212" s="25">
        <v>1</v>
      </c>
      <c r="M212" s="25">
        <v>1</v>
      </c>
      <c r="N212" s="25">
        <v>1</v>
      </c>
      <c r="O212" s="25">
        <v>1</v>
      </c>
      <c r="P212" s="25">
        <v>1</v>
      </c>
      <c r="Q212" s="25">
        <v>1</v>
      </c>
      <c r="R212" s="25">
        <v>1</v>
      </c>
      <c r="S212" s="25">
        <v>1</v>
      </c>
      <c r="T212" s="25">
        <v>1</v>
      </c>
      <c r="U212" s="25">
        <v>1</v>
      </c>
      <c r="V212" s="25">
        <v>1</v>
      </c>
      <c r="W212" s="25">
        <v>1</v>
      </c>
    </row>
    <row r="213" spans="1:23" s="8" customFormat="1" x14ac:dyDescent="0.25">
      <c r="A213" s="250"/>
      <c r="B213" s="8" t="s">
        <v>1053</v>
      </c>
      <c r="C213" s="8" t="s">
        <v>595</v>
      </c>
      <c r="D213" s="8" t="s">
        <v>590</v>
      </c>
      <c r="E213" s="8" t="s">
        <v>1065</v>
      </c>
      <c r="F213" s="25">
        <v>3</v>
      </c>
      <c r="G213" s="25">
        <v>3</v>
      </c>
      <c r="H213" s="25">
        <v>3</v>
      </c>
      <c r="I213" s="25">
        <v>3</v>
      </c>
      <c r="J213" s="25">
        <v>3</v>
      </c>
      <c r="K213" s="25">
        <v>3</v>
      </c>
      <c r="L213" s="25">
        <v>3</v>
      </c>
      <c r="M213" s="25">
        <v>3</v>
      </c>
      <c r="N213" s="25">
        <v>3</v>
      </c>
      <c r="O213" s="25">
        <v>3</v>
      </c>
      <c r="P213" s="25">
        <v>3</v>
      </c>
      <c r="Q213" s="25">
        <v>3</v>
      </c>
      <c r="R213" s="25">
        <v>3</v>
      </c>
      <c r="S213" s="25">
        <v>3</v>
      </c>
      <c r="T213" s="25">
        <v>3</v>
      </c>
      <c r="U213" s="25">
        <v>3</v>
      </c>
      <c r="V213" s="25">
        <v>3</v>
      </c>
      <c r="W213" s="25">
        <v>3</v>
      </c>
    </row>
    <row r="214" spans="1:23" s="8" customFormat="1" x14ac:dyDescent="0.25">
      <c r="A214" s="250"/>
      <c r="B214" s="8" t="s">
        <v>1057</v>
      </c>
      <c r="C214" s="8" t="s">
        <v>1056</v>
      </c>
      <c r="D214" s="8" t="s">
        <v>590</v>
      </c>
      <c r="E214" s="8" t="s">
        <v>1065</v>
      </c>
      <c r="F214" s="25">
        <v>1</v>
      </c>
      <c r="G214" s="25">
        <v>1</v>
      </c>
      <c r="H214" s="25">
        <v>1</v>
      </c>
      <c r="I214" s="25">
        <v>1</v>
      </c>
      <c r="J214" s="25">
        <v>1</v>
      </c>
      <c r="K214" s="25">
        <v>1</v>
      </c>
      <c r="L214" s="25">
        <v>1</v>
      </c>
      <c r="M214" s="25">
        <v>1</v>
      </c>
      <c r="N214" s="25">
        <v>1</v>
      </c>
      <c r="O214" s="25">
        <v>1</v>
      </c>
      <c r="P214" s="25">
        <v>1</v>
      </c>
      <c r="Q214" s="25">
        <v>1</v>
      </c>
      <c r="R214" s="25">
        <v>1</v>
      </c>
      <c r="S214" s="25">
        <v>1</v>
      </c>
      <c r="T214" s="25">
        <v>1</v>
      </c>
      <c r="U214" s="25">
        <v>1</v>
      </c>
      <c r="V214" s="25">
        <v>1</v>
      </c>
      <c r="W214" s="25">
        <v>1</v>
      </c>
    </row>
    <row r="215" spans="1:23" s="8" customFormat="1" x14ac:dyDescent="0.25">
      <c r="A215" s="250"/>
      <c r="B215" s="51" t="s">
        <v>1058</v>
      </c>
      <c r="C215" s="46"/>
      <c r="D215" s="51" t="s">
        <v>590</v>
      </c>
      <c r="E215" s="46"/>
      <c r="F215" s="46"/>
      <c r="G215" s="46"/>
      <c r="H215" s="46"/>
      <c r="I215" s="46"/>
      <c r="J215" s="46"/>
      <c r="K215" s="46"/>
      <c r="L215" s="46"/>
      <c r="M215" s="46"/>
      <c r="N215" s="46"/>
      <c r="O215" s="46"/>
      <c r="P215" s="46"/>
      <c r="Q215" s="46"/>
      <c r="R215" s="46"/>
      <c r="S215" s="46"/>
      <c r="T215" s="46"/>
      <c r="U215" s="46"/>
      <c r="V215" s="46"/>
      <c r="W215" s="46"/>
    </row>
    <row r="216" spans="1:23" s="8" customFormat="1" x14ac:dyDescent="0.25">
      <c r="A216" s="250"/>
      <c r="B216" s="8" t="s">
        <v>981</v>
      </c>
      <c r="C216" s="8" t="s">
        <v>598</v>
      </c>
      <c r="D216" s="8" t="s">
        <v>590</v>
      </c>
      <c r="E216" s="8" t="s">
        <v>1065</v>
      </c>
      <c r="F216" s="25">
        <v>3</v>
      </c>
      <c r="G216" s="25">
        <v>3</v>
      </c>
      <c r="H216" s="25">
        <v>3</v>
      </c>
      <c r="I216" s="25">
        <v>3</v>
      </c>
      <c r="J216" s="25">
        <v>3</v>
      </c>
      <c r="K216" s="25">
        <v>3</v>
      </c>
      <c r="L216" s="25">
        <v>3</v>
      </c>
      <c r="M216" s="25">
        <v>3</v>
      </c>
      <c r="N216" s="25">
        <v>3</v>
      </c>
      <c r="O216" s="25">
        <v>3</v>
      </c>
      <c r="P216" s="25">
        <v>3</v>
      </c>
      <c r="Q216" s="25">
        <v>3</v>
      </c>
      <c r="R216" s="25">
        <v>3</v>
      </c>
      <c r="S216" s="25">
        <v>3</v>
      </c>
      <c r="T216" s="25">
        <v>3</v>
      </c>
      <c r="U216" s="25">
        <v>3</v>
      </c>
      <c r="V216" s="25">
        <v>3</v>
      </c>
      <c r="W216" s="25">
        <v>3</v>
      </c>
    </row>
    <row r="217" spans="1:23" s="8" customFormat="1" x14ac:dyDescent="0.25">
      <c r="A217" s="250"/>
      <c r="B217" s="8" t="s">
        <v>981</v>
      </c>
      <c r="C217" s="8" t="s">
        <v>599</v>
      </c>
      <c r="D217" s="8" t="s">
        <v>590</v>
      </c>
      <c r="E217" s="8" t="s">
        <v>1065</v>
      </c>
      <c r="F217" s="25">
        <v>3</v>
      </c>
      <c r="G217" s="25">
        <v>3</v>
      </c>
      <c r="H217" s="25">
        <v>3</v>
      </c>
      <c r="I217" s="25">
        <v>3</v>
      </c>
      <c r="J217" s="25">
        <v>3</v>
      </c>
      <c r="K217" s="25">
        <v>3</v>
      </c>
      <c r="L217" s="25">
        <v>3</v>
      </c>
      <c r="M217" s="25">
        <v>3</v>
      </c>
      <c r="N217" s="25">
        <v>3</v>
      </c>
      <c r="O217" s="25">
        <v>3</v>
      </c>
      <c r="P217" s="25">
        <v>3</v>
      </c>
      <c r="Q217" s="25">
        <v>3</v>
      </c>
      <c r="R217" s="25">
        <v>3</v>
      </c>
      <c r="S217" s="25">
        <v>3</v>
      </c>
      <c r="T217" s="25">
        <v>3</v>
      </c>
      <c r="U217" s="25">
        <v>3</v>
      </c>
      <c r="V217" s="25">
        <v>3</v>
      </c>
      <c r="W217" s="25">
        <v>3</v>
      </c>
    </row>
    <row r="218" spans="1:23" s="8" customFormat="1" x14ac:dyDescent="0.25">
      <c r="A218" s="250"/>
      <c r="B218" s="8" t="s">
        <v>981</v>
      </c>
      <c r="C218" s="8" t="s">
        <v>1059</v>
      </c>
      <c r="D218" s="8" t="s">
        <v>590</v>
      </c>
      <c r="E218" s="8" t="s">
        <v>1065</v>
      </c>
      <c r="F218" s="25">
        <v>1</v>
      </c>
      <c r="G218" s="25">
        <v>1</v>
      </c>
      <c r="H218" s="25">
        <v>1</v>
      </c>
      <c r="I218" s="25">
        <v>1</v>
      </c>
      <c r="J218" s="25">
        <v>1</v>
      </c>
      <c r="K218" s="25">
        <v>1</v>
      </c>
      <c r="L218" s="25">
        <v>1</v>
      </c>
      <c r="M218" s="25">
        <v>1</v>
      </c>
      <c r="N218" s="25">
        <v>1</v>
      </c>
      <c r="O218" s="25">
        <v>1</v>
      </c>
      <c r="P218" s="25">
        <v>1</v>
      </c>
      <c r="Q218" s="25">
        <v>1</v>
      </c>
      <c r="R218" s="25">
        <v>1</v>
      </c>
      <c r="S218" s="25">
        <v>1</v>
      </c>
      <c r="T218" s="25">
        <v>1</v>
      </c>
      <c r="U218" s="25">
        <v>1</v>
      </c>
      <c r="V218" s="25">
        <v>1</v>
      </c>
      <c r="W218" s="25">
        <v>1</v>
      </c>
    </row>
    <row r="219" spans="1:23" s="8" customFormat="1" x14ac:dyDescent="0.25">
      <c r="A219" s="250"/>
      <c r="B219" s="51" t="s">
        <v>1060</v>
      </c>
      <c r="C219" s="46"/>
      <c r="D219" s="51" t="s">
        <v>590</v>
      </c>
      <c r="E219" s="46"/>
      <c r="F219" s="46"/>
      <c r="G219" s="46"/>
      <c r="H219" s="46"/>
      <c r="I219" s="46"/>
      <c r="J219" s="46"/>
      <c r="K219" s="46"/>
      <c r="L219" s="46"/>
      <c r="M219" s="46"/>
      <c r="N219" s="46"/>
      <c r="O219" s="46"/>
      <c r="P219" s="46"/>
      <c r="Q219" s="46"/>
      <c r="R219" s="46"/>
      <c r="S219" s="46"/>
      <c r="T219" s="46"/>
      <c r="U219" s="46"/>
      <c r="V219" s="46"/>
      <c r="W219" s="46"/>
    </row>
    <row r="220" spans="1:23" s="8" customFormat="1" x14ac:dyDescent="0.25">
      <c r="A220" s="250"/>
      <c r="B220" s="8" t="s">
        <v>1061</v>
      </c>
      <c r="D220" s="8" t="s">
        <v>590</v>
      </c>
      <c r="E220" s="8" t="s">
        <v>1065</v>
      </c>
      <c r="F220" s="25"/>
      <c r="G220" s="25"/>
      <c r="H220" s="25"/>
      <c r="I220" s="25"/>
      <c r="J220" s="25"/>
      <c r="K220" s="25"/>
      <c r="L220" s="25"/>
      <c r="M220" s="25"/>
      <c r="N220" s="25"/>
      <c r="O220" s="25"/>
      <c r="P220" s="25"/>
      <c r="Q220" s="25"/>
      <c r="R220" s="25"/>
      <c r="S220" s="25"/>
      <c r="T220" s="25"/>
      <c r="U220" s="25"/>
      <c r="V220" s="25"/>
      <c r="W220" s="25"/>
    </row>
    <row r="221" spans="1:23" s="8" customFormat="1" x14ac:dyDescent="0.25">
      <c r="A221" s="250"/>
      <c r="B221" s="8" t="s">
        <v>1062</v>
      </c>
      <c r="D221" s="8" t="s">
        <v>590</v>
      </c>
      <c r="E221" s="8" t="s">
        <v>1065</v>
      </c>
      <c r="F221" s="25"/>
      <c r="G221" s="25"/>
      <c r="H221" s="25"/>
      <c r="I221" s="25"/>
      <c r="J221" s="25"/>
      <c r="K221" s="25"/>
      <c r="L221" s="25"/>
      <c r="M221" s="25"/>
      <c r="N221" s="25"/>
      <c r="O221" s="25"/>
      <c r="P221" s="25"/>
      <c r="Q221" s="25"/>
      <c r="R221" s="25"/>
      <c r="S221" s="25"/>
      <c r="T221" s="25"/>
      <c r="U221" s="25"/>
      <c r="V221" s="25"/>
      <c r="W221" s="25"/>
    </row>
    <row r="222" spans="1:23" s="8" customFormat="1" x14ac:dyDescent="0.25">
      <c r="A222" s="250"/>
    </row>
    <row r="223" spans="1:23" s="8" customFormat="1" x14ac:dyDescent="0.25">
      <c r="A223" s="250"/>
      <c r="B223" s="51" t="s">
        <v>1052</v>
      </c>
      <c r="C223" s="51"/>
      <c r="D223" s="51" t="s">
        <v>593</v>
      </c>
      <c r="E223" s="46"/>
      <c r="F223" s="46"/>
      <c r="G223" s="46"/>
      <c r="H223" s="46"/>
      <c r="I223" s="46"/>
      <c r="J223" s="46"/>
      <c r="K223" s="46"/>
      <c r="L223" s="46"/>
      <c r="M223" s="46"/>
      <c r="N223" s="46"/>
      <c r="O223" s="46"/>
      <c r="P223" s="46"/>
      <c r="Q223" s="46"/>
      <c r="R223" s="46"/>
      <c r="S223" s="46"/>
      <c r="T223" s="46"/>
      <c r="U223" s="46"/>
      <c r="V223" s="46"/>
      <c r="W223" s="46"/>
    </row>
    <row r="224" spans="1:23" s="8" customFormat="1" x14ac:dyDescent="0.25">
      <c r="A224" s="250"/>
      <c r="B224" s="8" t="s">
        <v>1053</v>
      </c>
      <c r="C224" s="8" t="s">
        <v>1054</v>
      </c>
      <c r="D224" s="8" t="s">
        <v>593</v>
      </c>
      <c r="E224" s="8" t="s">
        <v>1065</v>
      </c>
      <c r="F224" s="25">
        <v>0.6</v>
      </c>
      <c r="G224" s="25">
        <v>0.6</v>
      </c>
      <c r="H224" s="25">
        <v>0.6</v>
      </c>
      <c r="I224" s="25">
        <v>0.6</v>
      </c>
      <c r="J224" s="25">
        <v>0.6</v>
      </c>
      <c r="K224" s="25">
        <v>0.6</v>
      </c>
      <c r="L224" s="25">
        <v>0.6</v>
      </c>
      <c r="M224" s="25">
        <v>0.6</v>
      </c>
      <c r="N224" s="25">
        <v>0.6</v>
      </c>
      <c r="O224" s="25">
        <v>0.6</v>
      </c>
      <c r="P224" s="25">
        <v>0.6</v>
      </c>
      <c r="Q224" s="25">
        <v>0.6</v>
      </c>
      <c r="R224" s="25">
        <v>0.6</v>
      </c>
      <c r="S224" s="25">
        <v>0.6</v>
      </c>
      <c r="T224" s="25">
        <v>0.6</v>
      </c>
      <c r="U224" s="25">
        <v>0.6</v>
      </c>
      <c r="V224" s="25">
        <v>0.6</v>
      </c>
      <c r="W224" s="25">
        <v>0.6</v>
      </c>
    </row>
    <row r="225" spans="1:23" s="8" customFormat="1" x14ac:dyDescent="0.25">
      <c r="A225" s="250"/>
      <c r="B225" s="8" t="s">
        <v>1053</v>
      </c>
      <c r="C225" s="8" t="s">
        <v>1055</v>
      </c>
      <c r="D225" s="8" t="s">
        <v>593</v>
      </c>
      <c r="E225" s="8" t="s">
        <v>1065</v>
      </c>
      <c r="F225" s="25">
        <v>0.6</v>
      </c>
      <c r="G225" s="25">
        <v>0.6</v>
      </c>
      <c r="H225" s="25">
        <v>0.6</v>
      </c>
      <c r="I225" s="25">
        <v>0.6</v>
      </c>
      <c r="J225" s="25">
        <v>0.6</v>
      </c>
      <c r="K225" s="25">
        <v>0.6</v>
      </c>
      <c r="L225" s="25">
        <v>0.6</v>
      </c>
      <c r="M225" s="25">
        <v>0.6</v>
      </c>
      <c r="N225" s="25">
        <v>0.6</v>
      </c>
      <c r="O225" s="25">
        <v>0.6</v>
      </c>
      <c r="P225" s="25">
        <v>0.6</v>
      </c>
      <c r="Q225" s="25">
        <v>0.6</v>
      </c>
      <c r="R225" s="25">
        <v>0.6</v>
      </c>
      <c r="S225" s="25">
        <v>0.6</v>
      </c>
      <c r="T225" s="25">
        <v>0.6</v>
      </c>
      <c r="U225" s="25">
        <v>0.6</v>
      </c>
      <c r="V225" s="25">
        <v>0.6</v>
      </c>
      <c r="W225" s="25">
        <v>0.6</v>
      </c>
    </row>
    <row r="226" spans="1:23" s="8" customFormat="1" x14ac:dyDescent="0.25">
      <c r="A226" s="250"/>
      <c r="B226" s="8" t="s">
        <v>1053</v>
      </c>
      <c r="C226" s="8" t="s">
        <v>1056</v>
      </c>
      <c r="D226" s="8" t="s">
        <v>593</v>
      </c>
      <c r="E226" s="8" t="s">
        <v>1065</v>
      </c>
      <c r="F226" s="25">
        <v>1.5</v>
      </c>
      <c r="G226" s="25">
        <v>1.5</v>
      </c>
      <c r="H226" s="25">
        <v>1.5</v>
      </c>
      <c r="I226" s="25">
        <v>1.5</v>
      </c>
      <c r="J226" s="25">
        <v>1.5</v>
      </c>
      <c r="K226" s="25">
        <v>1.5</v>
      </c>
      <c r="L226" s="25">
        <v>1.5</v>
      </c>
      <c r="M226" s="25">
        <v>1.5</v>
      </c>
      <c r="N226" s="25">
        <v>1.5</v>
      </c>
      <c r="O226" s="25">
        <v>1.5</v>
      </c>
      <c r="P226" s="25">
        <v>1.5</v>
      </c>
      <c r="Q226" s="25">
        <v>1.5</v>
      </c>
      <c r="R226" s="25">
        <v>1.5</v>
      </c>
      <c r="S226" s="25">
        <v>1.5</v>
      </c>
      <c r="T226" s="25">
        <v>1.5</v>
      </c>
      <c r="U226" s="25">
        <v>1.5</v>
      </c>
      <c r="V226" s="25">
        <v>1.5</v>
      </c>
      <c r="W226" s="25">
        <v>1.5</v>
      </c>
    </row>
    <row r="227" spans="1:23" s="8" customFormat="1" x14ac:dyDescent="0.25">
      <c r="A227" s="250"/>
      <c r="B227" s="8" t="s">
        <v>1053</v>
      </c>
      <c r="C227" s="8" t="s">
        <v>595</v>
      </c>
      <c r="D227" s="8" t="s">
        <v>593</v>
      </c>
      <c r="E227" s="8" t="s">
        <v>1065</v>
      </c>
      <c r="F227" s="25">
        <v>0.6</v>
      </c>
      <c r="G227" s="25">
        <v>0.6</v>
      </c>
      <c r="H227" s="25">
        <v>0.6</v>
      </c>
      <c r="I227" s="25">
        <v>0.6</v>
      </c>
      <c r="J227" s="25">
        <v>0.6</v>
      </c>
      <c r="K227" s="25">
        <v>0.6</v>
      </c>
      <c r="L227" s="25">
        <v>0.6</v>
      </c>
      <c r="M227" s="25">
        <v>0.6</v>
      </c>
      <c r="N227" s="25">
        <v>0.6</v>
      </c>
      <c r="O227" s="25">
        <v>0.6</v>
      </c>
      <c r="P227" s="25">
        <v>0.6</v>
      </c>
      <c r="Q227" s="25">
        <v>0.6</v>
      </c>
      <c r="R227" s="25">
        <v>0.6</v>
      </c>
      <c r="S227" s="25">
        <v>0.6</v>
      </c>
      <c r="T227" s="25">
        <v>0.6</v>
      </c>
      <c r="U227" s="25">
        <v>0.6</v>
      </c>
      <c r="V227" s="25">
        <v>0.6</v>
      </c>
      <c r="W227" s="25">
        <v>0.6</v>
      </c>
    </row>
    <row r="228" spans="1:23" s="8" customFormat="1" x14ac:dyDescent="0.25">
      <c r="A228" s="250"/>
      <c r="B228" s="8" t="s">
        <v>1057</v>
      </c>
      <c r="C228" s="8" t="s">
        <v>1056</v>
      </c>
      <c r="D228" s="8" t="s">
        <v>593</v>
      </c>
      <c r="E228" s="8" t="s">
        <v>1065</v>
      </c>
      <c r="F228" s="25">
        <v>1.5</v>
      </c>
      <c r="G228" s="25">
        <v>1.5</v>
      </c>
      <c r="H228" s="25">
        <v>1.5</v>
      </c>
      <c r="I228" s="25">
        <v>1.5</v>
      </c>
      <c r="J228" s="25">
        <v>1.5</v>
      </c>
      <c r="K228" s="25">
        <v>1.5</v>
      </c>
      <c r="L228" s="25">
        <v>1.5</v>
      </c>
      <c r="M228" s="25">
        <v>1.5</v>
      </c>
      <c r="N228" s="25">
        <v>1.5</v>
      </c>
      <c r="O228" s="25">
        <v>1.5</v>
      </c>
      <c r="P228" s="25">
        <v>1.5</v>
      </c>
      <c r="Q228" s="25">
        <v>1.5</v>
      </c>
      <c r="R228" s="25">
        <v>1.5</v>
      </c>
      <c r="S228" s="25">
        <v>1.5</v>
      </c>
      <c r="T228" s="25">
        <v>1.5</v>
      </c>
      <c r="U228" s="25">
        <v>1.5</v>
      </c>
      <c r="V228" s="25">
        <v>1.5</v>
      </c>
      <c r="W228" s="25">
        <v>1.5</v>
      </c>
    </row>
    <row r="229" spans="1:23" s="8" customFormat="1" x14ac:dyDescent="0.25">
      <c r="A229" s="250"/>
      <c r="B229" s="51" t="s">
        <v>1058</v>
      </c>
      <c r="C229" s="46"/>
      <c r="D229" s="51" t="s">
        <v>593</v>
      </c>
      <c r="E229" s="46"/>
      <c r="F229" s="46"/>
      <c r="G229" s="46"/>
      <c r="H229" s="46"/>
      <c r="I229" s="46"/>
      <c r="J229" s="46"/>
      <c r="K229" s="46"/>
      <c r="L229" s="46"/>
      <c r="M229" s="46"/>
      <c r="N229" s="46"/>
      <c r="O229" s="46"/>
      <c r="P229" s="46"/>
      <c r="Q229" s="46"/>
      <c r="R229" s="46"/>
      <c r="S229" s="46"/>
      <c r="T229" s="46"/>
      <c r="U229" s="46"/>
      <c r="V229" s="46"/>
      <c r="W229" s="46"/>
    </row>
    <row r="230" spans="1:23" s="8" customFormat="1" x14ac:dyDescent="0.25">
      <c r="A230" s="250"/>
      <c r="B230" s="8" t="s">
        <v>981</v>
      </c>
      <c r="C230" s="8" t="s">
        <v>598</v>
      </c>
      <c r="D230" s="8" t="s">
        <v>593</v>
      </c>
      <c r="E230" s="8" t="s">
        <v>1065</v>
      </c>
      <c r="F230" s="25">
        <v>0.6</v>
      </c>
      <c r="G230" s="25">
        <v>0.6</v>
      </c>
      <c r="H230" s="25">
        <v>0.6</v>
      </c>
      <c r="I230" s="25">
        <v>0.6</v>
      </c>
      <c r="J230" s="25">
        <v>0.6</v>
      </c>
      <c r="K230" s="25">
        <v>0.6</v>
      </c>
      <c r="L230" s="25">
        <v>0.6</v>
      </c>
      <c r="M230" s="25">
        <v>0.6</v>
      </c>
      <c r="N230" s="25">
        <v>0.6</v>
      </c>
      <c r="O230" s="25">
        <v>0.6</v>
      </c>
      <c r="P230" s="25">
        <v>0.6</v>
      </c>
      <c r="Q230" s="25">
        <v>0.6</v>
      </c>
      <c r="R230" s="25">
        <v>0.6</v>
      </c>
      <c r="S230" s="25">
        <v>0.6</v>
      </c>
      <c r="T230" s="25">
        <v>0.6</v>
      </c>
      <c r="U230" s="25">
        <v>0.6</v>
      </c>
      <c r="V230" s="25">
        <v>0.6</v>
      </c>
      <c r="W230" s="25">
        <v>0.6</v>
      </c>
    </row>
    <row r="231" spans="1:23" s="8" customFormat="1" x14ac:dyDescent="0.25">
      <c r="A231" s="250"/>
      <c r="B231" s="8" t="s">
        <v>981</v>
      </c>
      <c r="C231" s="8" t="s">
        <v>599</v>
      </c>
      <c r="D231" s="8" t="s">
        <v>593</v>
      </c>
      <c r="E231" s="8" t="s">
        <v>1065</v>
      </c>
      <c r="F231" s="25">
        <v>0.6</v>
      </c>
      <c r="G231" s="25">
        <v>0.6</v>
      </c>
      <c r="H231" s="25">
        <v>0.6</v>
      </c>
      <c r="I231" s="25">
        <v>0.6</v>
      </c>
      <c r="J231" s="25">
        <v>0.6</v>
      </c>
      <c r="K231" s="25">
        <v>0.6</v>
      </c>
      <c r="L231" s="25">
        <v>0.6</v>
      </c>
      <c r="M231" s="25">
        <v>0.6</v>
      </c>
      <c r="N231" s="25">
        <v>0.6</v>
      </c>
      <c r="O231" s="25">
        <v>0.6</v>
      </c>
      <c r="P231" s="25">
        <v>0.6</v>
      </c>
      <c r="Q231" s="25">
        <v>0.6</v>
      </c>
      <c r="R231" s="25">
        <v>0.6</v>
      </c>
      <c r="S231" s="25">
        <v>0.6</v>
      </c>
      <c r="T231" s="25">
        <v>0.6</v>
      </c>
      <c r="U231" s="25">
        <v>0.6</v>
      </c>
      <c r="V231" s="25">
        <v>0.6</v>
      </c>
      <c r="W231" s="25">
        <v>0.6</v>
      </c>
    </row>
    <row r="232" spans="1:23" s="8" customFormat="1" x14ac:dyDescent="0.25">
      <c r="A232" s="250"/>
      <c r="B232" s="8" t="s">
        <v>981</v>
      </c>
      <c r="C232" s="8" t="s">
        <v>1059</v>
      </c>
      <c r="D232" s="8" t="s">
        <v>593</v>
      </c>
      <c r="E232" s="8" t="s">
        <v>1065</v>
      </c>
      <c r="F232" s="25">
        <v>0.1</v>
      </c>
      <c r="G232" s="25">
        <v>0.1</v>
      </c>
      <c r="H232" s="25">
        <v>0.1</v>
      </c>
      <c r="I232" s="25">
        <v>0.1</v>
      </c>
      <c r="J232" s="25">
        <v>0.1</v>
      </c>
      <c r="K232" s="25">
        <v>0.1</v>
      </c>
      <c r="L232" s="25">
        <v>0.1</v>
      </c>
      <c r="M232" s="25">
        <v>0.1</v>
      </c>
      <c r="N232" s="25">
        <v>0.1</v>
      </c>
      <c r="O232" s="25">
        <v>0.1</v>
      </c>
      <c r="P232" s="25">
        <v>0.1</v>
      </c>
      <c r="Q232" s="25">
        <v>0.1</v>
      </c>
      <c r="R232" s="25">
        <v>0.1</v>
      </c>
      <c r="S232" s="25">
        <v>0.1</v>
      </c>
      <c r="T232" s="25">
        <v>0.1</v>
      </c>
      <c r="U232" s="25">
        <v>0.1</v>
      </c>
      <c r="V232" s="25">
        <v>0.1</v>
      </c>
      <c r="W232" s="25">
        <v>0.1</v>
      </c>
    </row>
    <row r="233" spans="1:23" s="8" customFormat="1" x14ac:dyDescent="0.25">
      <c r="A233" s="250"/>
      <c r="B233" s="51" t="s">
        <v>1060</v>
      </c>
      <c r="C233" s="46"/>
      <c r="D233" s="51" t="s">
        <v>593</v>
      </c>
      <c r="E233" s="46"/>
      <c r="F233" s="46"/>
      <c r="G233" s="46"/>
      <c r="H233" s="46"/>
      <c r="I233" s="46"/>
      <c r="J233" s="46"/>
      <c r="K233" s="46"/>
      <c r="L233" s="46"/>
      <c r="M233" s="46"/>
      <c r="N233" s="46"/>
      <c r="O233" s="46"/>
      <c r="P233" s="46"/>
      <c r="Q233" s="46"/>
      <c r="R233" s="46"/>
      <c r="S233" s="46"/>
      <c r="T233" s="46"/>
      <c r="U233" s="46"/>
      <c r="V233" s="46"/>
      <c r="W233" s="46"/>
    </row>
    <row r="234" spans="1:23" s="8" customFormat="1" x14ac:dyDescent="0.25">
      <c r="A234" s="250"/>
      <c r="B234" s="8" t="s">
        <v>1061</v>
      </c>
      <c r="D234" s="8" t="s">
        <v>593</v>
      </c>
      <c r="E234" s="8" t="s">
        <v>1065</v>
      </c>
      <c r="F234" s="25"/>
      <c r="G234" s="25"/>
      <c r="H234" s="25"/>
      <c r="I234" s="25"/>
      <c r="J234" s="25"/>
      <c r="K234" s="25"/>
      <c r="L234" s="25"/>
      <c r="M234" s="25"/>
      <c r="N234" s="25"/>
      <c r="O234" s="25"/>
      <c r="P234" s="25"/>
      <c r="Q234" s="25"/>
      <c r="R234" s="25"/>
      <c r="S234" s="25"/>
      <c r="T234" s="25"/>
      <c r="U234" s="25"/>
      <c r="V234" s="25"/>
      <c r="W234" s="25"/>
    </row>
    <row r="235" spans="1:23" s="8" customFormat="1" x14ac:dyDescent="0.25">
      <c r="A235" s="250"/>
      <c r="B235" s="8" t="s">
        <v>1062</v>
      </c>
      <c r="D235" s="8" t="s">
        <v>593</v>
      </c>
      <c r="E235" s="8" t="s">
        <v>1065</v>
      </c>
      <c r="F235" s="25"/>
      <c r="G235" s="25"/>
      <c r="H235" s="25"/>
      <c r="I235" s="25"/>
      <c r="J235" s="25"/>
      <c r="K235" s="25"/>
      <c r="L235" s="25"/>
      <c r="M235" s="25"/>
      <c r="N235" s="25"/>
      <c r="O235" s="25"/>
      <c r="P235" s="25"/>
      <c r="Q235" s="25"/>
      <c r="R235" s="25"/>
      <c r="S235" s="25"/>
      <c r="T235" s="25"/>
      <c r="U235" s="25"/>
      <c r="V235" s="25"/>
      <c r="W235" s="25"/>
    </row>
    <row r="236" spans="1:23" s="8" customFormat="1" x14ac:dyDescent="0.25">
      <c r="A236" s="250"/>
    </row>
    <row r="237" spans="1:23" s="52" customFormat="1" ht="21" x14ac:dyDescent="0.35">
      <c r="A237" s="251"/>
      <c r="C237" s="53" t="s">
        <v>629</v>
      </c>
      <c r="F237" s="52" t="s">
        <v>1068</v>
      </c>
    </row>
    <row r="238" spans="1:23" s="8" customFormat="1" x14ac:dyDescent="0.25">
      <c r="A238" s="250"/>
    </row>
    <row r="239" spans="1:23" s="8" customFormat="1" x14ac:dyDescent="0.25">
      <c r="A239" s="250"/>
      <c r="B239" s="51" t="s">
        <v>1052</v>
      </c>
      <c r="C239" s="51"/>
      <c r="D239" s="51" t="s">
        <v>588</v>
      </c>
      <c r="E239" s="46"/>
      <c r="F239" s="46"/>
      <c r="G239" s="46"/>
      <c r="H239" s="46"/>
      <c r="I239" s="46"/>
      <c r="J239" s="46"/>
      <c r="K239" s="46"/>
      <c r="L239" s="46"/>
      <c r="M239" s="46"/>
      <c r="N239" s="46"/>
      <c r="O239" s="46"/>
      <c r="P239" s="46"/>
      <c r="Q239" s="46"/>
      <c r="R239" s="46"/>
      <c r="S239" s="46"/>
      <c r="T239" s="46"/>
      <c r="U239" s="46"/>
      <c r="V239" s="46"/>
      <c r="W239" s="46"/>
    </row>
    <row r="240" spans="1:23" s="8" customFormat="1" x14ac:dyDescent="0.25">
      <c r="A240" s="250"/>
      <c r="B240" s="8" t="s">
        <v>1053</v>
      </c>
      <c r="C240" s="8" t="s">
        <v>1054</v>
      </c>
      <c r="D240" s="8" t="s">
        <v>588</v>
      </c>
      <c r="E240" s="8" t="s">
        <v>882</v>
      </c>
      <c r="F240" s="25">
        <v>0</v>
      </c>
      <c r="G240" s="25">
        <v>0</v>
      </c>
      <c r="H240" s="25">
        <v>0</v>
      </c>
      <c r="I240" s="25">
        <v>0</v>
      </c>
      <c r="J240" s="25">
        <v>0</v>
      </c>
      <c r="K240" s="25">
        <v>0</v>
      </c>
      <c r="L240" s="25">
        <v>0</v>
      </c>
      <c r="M240" s="25">
        <v>0</v>
      </c>
      <c r="N240" s="25">
        <v>33.344999999999999</v>
      </c>
      <c r="O240" s="25">
        <v>31.4925</v>
      </c>
      <c r="P240" s="25">
        <v>134.78790000000001</v>
      </c>
      <c r="Q240" s="25">
        <v>615.51524849609757</v>
      </c>
      <c r="R240" s="25">
        <v>1678.2140573465094</v>
      </c>
      <c r="S240" s="25">
        <v>2529.8481000000002</v>
      </c>
      <c r="T240" s="25">
        <v>2970.5207999999998</v>
      </c>
      <c r="U240" s="25">
        <v>4351.5965999999999</v>
      </c>
      <c r="V240" s="25">
        <v>4302.0977999999996</v>
      </c>
      <c r="W240" s="25">
        <v>4302.0977999999996</v>
      </c>
    </row>
    <row r="241" spans="1:23" s="8" customFormat="1" x14ac:dyDescent="0.25">
      <c r="A241" s="250"/>
      <c r="B241" s="8" t="s">
        <v>1053</v>
      </c>
      <c r="C241" s="8" t="s">
        <v>1055</v>
      </c>
      <c r="D241" s="8" t="s">
        <v>588</v>
      </c>
      <c r="E241" s="8" t="s">
        <v>882</v>
      </c>
      <c r="F241" s="25">
        <v>0</v>
      </c>
      <c r="G241" s="25">
        <v>0</v>
      </c>
      <c r="H241" s="25">
        <v>0</v>
      </c>
      <c r="I241" s="25">
        <v>0</v>
      </c>
      <c r="J241" s="25">
        <v>0</v>
      </c>
      <c r="K241" s="25">
        <v>0</v>
      </c>
      <c r="L241" s="25">
        <v>0</v>
      </c>
      <c r="M241" s="25">
        <v>0</v>
      </c>
      <c r="N241" s="25">
        <v>440.58015</v>
      </c>
      <c r="O241" s="25">
        <v>623.35251000000005</v>
      </c>
      <c r="P241" s="25">
        <v>699.45992999999999</v>
      </c>
      <c r="Q241" s="25">
        <v>699.45992999999999</v>
      </c>
      <c r="R241" s="25">
        <v>699.45992999999999</v>
      </c>
      <c r="S241" s="25">
        <v>915.10019999999997</v>
      </c>
      <c r="T241" s="25">
        <v>978.33600000000001</v>
      </c>
      <c r="U241" s="25">
        <v>1013.6304</v>
      </c>
      <c r="V241" s="25">
        <v>927.63900000000001</v>
      </c>
      <c r="W241" s="25">
        <v>757.74599999999998</v>
      </c>
    </row>
    <row r="242" spans="1:23" s="8" customFormat="1" x14ac:dyDescent="0.25">
      <c r="A242" s="250"/>
      <c r="B242" s="8" t="s">
        <v>1053</v>
      </c>
      <c r="C242" s="8" t="s">
        <v>1056</v>
      </c>
      <c r="D242" s="8" t="s">
        <v>588</v>
      </c>
      <c r="E242" s="8" t="s">
        <v>882</v>
      </c>
      <c r="F242" s="25">
        <v>173858.01307874999</v>
      </c>
      <c r="G242" s="25">
        <v>175474.973271675</v>
      </c>
      <c r="H242" s="25">
        <v>181306.977361125</v>
      </c>
      <c r="I242" s="25">
        <v>194984.92014539998</v>
      </c>
      <c r="J242" s="25">
        <v>204689.80281749999</v>
      </c>
      <c r="K242" s="25">
        <v>206139.08339639998</v>
      </c>
      <c r="L242" s="25">
        <v>207464.61697500001</v>
      </c>
      <c r="M242" s="25">
        <v>228111.3840852</v>
      </c>
      <c r="N242" s="25">
        <v>218068.67260062497</v>
      </c>
      <c r="O242" s="25">
        <v>223885.05625062497</v>
      </c>
      <c r="P242" s="25">
        <v>230420.70365737501</v>
      </c>
      <c r="Q242" s="25">
        <v>231724.11685836446</v>
      </c>
      <c r="R242" s="25">
        <v>240969.71236799998</v>
      </c>
      <c r="S242" s="25">
        <v>232999.88250000001</v>
      </c>
      <c r="T242" s="25">
        <v>227128.92125000001</v>
      </c>
      <c r="U242" s="25">
        <v>217596.80249999999</v>
      </c>
      <c r="V242" s="25">
        <v>222422.39249999999</v>
      </c>
      <c r="W242" s="25">
        <v>218162.27124999999</v>
      </c>
    </row>
    <row r="243" spans="1:23" s="8" customFormat="1" x14ac:dyDescent="0.25">
      <c r="A243" s="250"/>
      <c r="B243" s="8" t="s">
        <v>1053</v>
      </c>
      <c r="C243" s="8" t="s">
        <v>595</v>
      </c>
      <c r="D243" s="8" t="s">
        <v>588</v>
      </c>
      <c r="E243" s="8" t="s">
        <v>882</v>
      </c>
      <c r="F243" s="25">
        <v>0</v>
      </c>
      <c r="G243" s="25">
        <v>0.201683356875</v>
      </c>
      <c r="H243" s="25">
        <v>1.7927409499999998E-2</v>
      </c>
      <c r="I243" s="25">
        <v>0.30566233197500003</v>
      </c>
      <c r="J243" s="25">
        <v>0.1470047579</v>
      </c>
      <c r="K243" s="25">
        <v>69.86490756245</v>
      </c>
      <c r="L243" s="25">
        <v>0</v>
      </c>
      <c r="M243" s="25">
        <v>0</v>
      </c>
      <c r="N243" s="25">
        <v>0</v>
      </c>
      <c r="O243" s="25">
        <v>38.875361322038628</v>
      </c>
      <c r="P243" s="25">
        <v>150.03247208359298</v>
      </c>
      <c r="Q243" s="25">
        <v>150.03247208359298</v>
      </c>
      <c r="R243" s="25">
        <v>150.03247208359298</v>
      </c>
      <c r="S243" s="25">
        <v>83.798000000000002</v>
      </c>
      <c r="T243" s="25">
        <v>124.9105</v>
      </c>
      <c r="U243" s="25">
        <v>163.73500000000001</v>
      </c>
      <c r="V243" s="25">
        <v>108.90165</v>
      </c>
      <c r="W243" s="25">
        <v>106.813135</v>
      </c>
    </row>
    <row r="244" spans="1:23" s="8" customFormat="1" x14ac:dyDescent="0.25">
      <c r="A244" s="250"/>
      <c r="B244" s="8" t="s">
        <v>1057</v>
      </c>
      <c r="C244" s="8" t="s">
        <v>1056</v>
      </c>
      <c r="D244" s="8" t="s">
        <v>588</v>
      </c>
      <c r="E244" s="8" t="s">
        <v>882</v>
      </c>
      <c r="F244" s="25">
        <v>11169.4275</v>
      </c>
      <c r="G244" s="25">
        <v>4557.0284375000001</v>
      </c>
      <c r="H244" s="25">
        <v>4938.7030000000004</v>
      </c>
      <c r="I244" s="25">
        <v>7895.9698125000004</v>
      </c>
      <c r="J244" s="25">
        <v>6192.0714625000001</v>
      </c>
      <c r="K244" s="25">
        <v>2697.743125</v>
      </c>
      <c r="L244" s="25">
        <v>3814.1285874999999</v>
      </c>
      <c r="M244" s="25">
        <v>4642.4618625000003</v>
      </c>
      <c r="N244" s="25">
        <v>3856.3062999999997</v>
      </c>
      <c r="O244" s="25">
        <v>4249.3836000000001</v>
      </c>
      <c r="P244" s="25">
        <v>4251.4987735191644</v>
      </c>
      <c r="Q244" s="25">
        <v>882.03114999999991</v>
      </c>
      <c r="R244" s="25">
        <v>1184.3158249999999</v>
      </c>
      <c r="S244" s="25">
        <v>1136.3678530810409</v>
      </c>
      <c r="T244" s="25">
        <v>992.97999353785531</v>
      </c>
      <c r="U244" s="25">
        <v>883.48167290266031</v>
      </c>
      <c r="V244" s="25">
        <v>796.95</v>
      </c>
      <c r="W244" s="25">
        <v>796.95</v>
      </c>
    </row>
    <row r="245" spans="1:23" s="8" customFormat="1" x14ac:dyDescent="0.25">
      <c r="A245" s="250"/>
      <c r="B245" s="51" t="s">
        <v>1058</v>
      </c>
      <c r="C245" s="46"/>
      <c r="D245" s="51" t="s">
        <v>588</v>
      </c>
      <c r="E245" s="46"/>
      <c r="F245" s="46"/>
      <c r="G245" s="46"/>
      <c r="H245" s="46"/>
      <c r="I245" s="46"/>
      <c r="J245" s="46"/>
      <c r="K245" s="46"/>
      <c r="L245" s="46"/>
      <c r="M245" s="46"/>
      <c r="N245" s="46"/>
      <c r="O245" s="46"/>
      <c r="P245" s="46"/>
      <c r="Q245" s="46"/>
      <c r="R245" s="46"/>
      <c r="S245" s="46"/>
      <c r="T245" s="46"/>
      <c r="U245" s="46"/>
      <c r="V245" s="46"/>
      <c r="W245" s="46"/>
    </row>
    <row r="246" spans="1:23" s="8" customFormat="1" x14ac:dyDescent="0.25">
      <c r="A246" s="250"/>
      <c r="B246" s="8" t="s">
        <v>981</v>
      </c>
      <c r="C246" s="8" t="s">
        <v>598</v>
      </c>
      <c r="D246" s="8" t="s">
        <v>588</v>
      </c>
      <c r="E246" s="8" t="s">
        <v>882</v>
      </c>
      <c r="F246" s="25">
        <v>669.98368800000014</v>
      </c>
      <c r="G246" s="25">
        <v>795.922776</v>
      </c>
      <c r="H246" s="25">
        <v>359.47346399999998</v>
      </c>
      <c r="I246" s="25">
        <v>481.23295199999995</v>
      </c>
      <c r="J246" s="25">
        <v>302.08910400000002</v>
      </c>
      <c r="K246" s="25">
        <v>254.98656</v>
      </c>
      <c r="L246" s="25">
        <v>424.68451199999998</v>
      </c>
      <c r="M246" s="25">
        <v>428.263488</v>
      </c>
      <c r="N246" s="25">
        <v>431.70933600000001</v>
      </c>
      <c r="O246" s="25">
        <v>484.34752800000001</v>
      </c>
      <c r="P246" s="25">
        <v>355.09571999999997</v>
      </c>
      <c r="Q246" s="25">
        <v>308.83838400000002</v>
      </c>
      <c r="R246" s="25">
        <v>307.56283200000001</v>
      </c>
      <c r="S246" s="25">
        <v>270.10897200000005</v>
      </c>
      <c r="T246" s="25">
        <v>247.11111000000002</v>
      </c>
      <c r="U246" s="25">
        <v>224.11324800000003</v>
      </c>
      <c r="V246" s="25">
        <v>201.08519999999999</v>
      </c>
      <c r="W246" s="25">
        <v>178.09739999999999</v>
      </c>
    </row>
    <row r="247" spans="1:23" s="8" customFormat="1" x14ac:dyDescent="0.25">
      <c r="A247" s="250"/>
      <c r="B247" s="8" t="s">
        <v>981</v>
      </c>
      <c r="C247" s="8" t="s">
        <v>599</v>
      </c>
      <c r="D247" s="8" t="s">
        <v>588</v>
      </c>
      <c r="E247" s="8" t="s">
        <v>882</v>
      </c>
      <c r="F247" s="25">
        <v>1065.5260668000001</v>
      </c>
      <c r="G247" s="25">
        <v>919.57436999999993</v>
      </c>
      <c r="H247" s="25">
        <v>912.54779459999997</v>
      </c>
      <c r="I247" s="25">
        <v>1086.3981647999999</v>
      </c>
      <c r="J247" s="25">
        <v>1016.740725</v>
      </c>
      <c r="K247" s="25">
        <v>915.26517419999993</v>
      </c>
      <c r="L247" s="25">
        <v>941.75051880000012</v>
      </c>
      <c r="M247" s="25">
        <v>1029.8941536</v>
      </c>
      <c r="N247" s="25">
        <v>1036.2249924</v>
      </c>
      <c r="O247" s="25">
        <v>1018.4964581999999</v>
      </c>
      <c r="P247" s="25">
        <v>1049.8046052</v>
      </c>
      <c r="Q247" s="25">
        <v>888.7944</v>
      </c>
      <c r="R247" s="25">
        <v>879.43291799999997</v>
      </c>
      <c r="S247" s="25">
        <v>951.92116499999997</v>
      </c>
      <c r="T247" s="25">
        <v>947.68196250000005</v>
      </c>
      <c r="U247" s="25">
        <v>943.44275999999991</v>
      </c>
      <c r="V247" s="25">
        <v>939.21749999999997</v>
      </c>
      <c r="W247" s="25">
        <v>934.92750000000001</v>
      </c>
    </row>
    <row r="248" spans="1:23" s="8" customFormat="1" x14ac:dyDescent="0.25">
      <c r="A248" s="250"/>
      <c r="B248" s="8" t="s">
        <v>981</v>
      </c>
      <c r="C248" s="8" t="s">
        <v>1059</v>
      </c>
      <c r="D248" s="8" t="s">
        <v>588</v>
      </c>
      <c r="E248" s="8" t="s">
        <v>882</v>
      </c>
      <c r="F248" s="25">
        <v>2307.0693024000002</v>
      </c>
      <c r="G248" s="25">
        <v>2182.1165856000002</v>
      </c>
      <c r="H248" s="25">
        <v>2112.5531808000001</v>
      </c>
      <c r="I248" s="25">
        <v>2311.285104</v>
      </c>
      <c r="J248" s="25">
        <v>2244.1322592000001</v>
      </c>
      <c r="K248" s="25">
        <v>2242.2680928</v>
      </c>
      <c r="L248" s="25">
        <v>2302.5936959999999</v>
      </c>
      <c r="M248" s="25">
        <v>2302.6552991999997</v>
      </c>
      <c r="N248" s="25">
        <v>2399.8678272000002</v>
      </c>
      <c r="O248" s="25">
        <v>2293.6049856000004</v>
      </c>
      <c r="P248" s="25">
        <v>2140.6817375999999</v>
      </c>
      <c r="Q248" s="25">
        <v>2138.6220480000002</v>
      </c>
      <c r="R248" s="25">
        <v>2192.0159520000002</v>
      </c>
      <c r="S248" s="25">
        <v>2225.4739199999999</v>
      </c>
      <c r="T248" s="25">
        <v>2222.8560000000002</v>
      </c>
      <c r="U248" s="25">
        <v>2220.2380800000001</v>
      </c>
      <c r="V248" s="25">
        <v>2217.6201599999999</v>
      </c>
      <c r="W248" s="25">
        <v>2215.0022399999998</v>
      </c>
    </row>
    <row r="249" spans="1:23" s="8" customFormat="1" x14ac:dyDescent="0.25">
      <c r="A249" s="250"/>
      <c r="B249" s="51" t="s">
        <v>1060</v>
      </c>
      <c r="C249" s="46"/>
      <c r="D249" s="51" t="s">
        <v>588</v>
      </c>
      <c r="E249" s="46"/>
      <c r="F249" s="46"/>
      <c r="G249" s="46"/>
      <c r="H249" s="46"/>
      <c r="I249" s="46"/>
      <c r="J249" s="46"/>
      <c r="K249" s="46"/>
      <c r="L249" s="46"/>
      <c r="M249" s="46"/>
      <c r="N249" s="46"/>
      <c r="O249" s="46"/>
      <c r="P249" s="46"/>
      <c r="Q249" s="46"/>
      <c r="R249" s="46"/>
      <c r="S249" s="46"/>
      <c r="T249" s="46"/>
      <c r="U249" s="46"/>
      <c r="V249" s="46"/>
      <c r="W249" s="46"/>
    </row>
    <row r="250" spans="1:23" s="8" customFormat="1" x14ac:dyDescent="0.25">
      <c r="A250" s="250"/>
      <c r="B250" s="8" t="s">
        <v>1061</v>
      </c>
      <c r="D250" s="8" t="s">
        <v>588</v>
      </c>
      <c r="E250" s="8" t="s">
        <v>882</v>
      </c>
      <c r="F250" s="25">
        <v>955.66316016755047</v>
      </c>
      <c r="G250" s="25">
        <v>1008.0816475875247</v>
      </c>
      <c r="H250" s="25">
        <v>1065.0704214262021</v>
      </c>
      <c r="I250" s="25">
        <v>687.82245750790401</v>
      </c>
      <c r="J250" s="25">
        <v>1061.5380104339833</v>
      </c>
      <c r="K250" s="25">
        <v>1060.289880530172</v>
      </c>
      <c r="L250" s="25">
        <v>1001.5299942524935</v>
      </c>
      <c r="M250" s="25">
        <v>990.60908485708933</v>
      </c>
      <c r="N250" s="25">
        <v>978.40831653123166</v>
      </c>
      <c r="O250" s="25">
        <v>767.33674685081382</v>
      </c>
      <c r="P250" s="25">
        <v>932.09416028604949</v>
      </c>
      <c r="Q250" s="25">
        <v>816.57148631121368</v>
      </c>
      <c r="R250" s="25">
        <v>795.40800720807056</v>
      </c>
      <c r="S250" s="25">
        <v>962.31500000000005</v>
      </c>
      <c r="T250" s="25">
        <v>924.63</v>
      </c>
      <c r="U250" s="25">
        <v>886.95</v>
      </c>
      <c r="V250" s="25">
        <v>849.26</v>
      </c>
      <c r="W250" s="25">
        <v>811.58</v>
      </c>
    </row>
    <row r="251" spans="1:23" s="8" customFormat="1" x14ac:dyDescent="0.25">
      <c r="A251" s="250"/>
      <c r="B251" s="8" t="s">
        <v>1062</v>
      </c>
      <c r="D251" s="8" t="s">
        <v>588</v>
      </c>
      <c r="E251" s="8" t="s">
        <v>882</v>
      </c>
      <c r="F251" s="25">
        <v>29499.068021184652</v>
      </c>
      <c r="G251" s="25">
        <v>29907.501087070774</v>
      </c>
      <c r="H251" s="25">
        <v>29414.746167423305</v>
      </c>
      <c r="I251" s="25">
        <v>30282.406163793039</v>
      </c>
      <c r="J251" s="25">
        <v>29980.06215671555</v>
      </c>
      <c r="K251" s="25">
        <v>28230.097992700659</v>
      </c>
      <c r="L251" s="25">
        <v>27697.401714428568</v>
      </c>
      <c r="M251" s="25">
        <v>29203.82828064949</v>
      </c>
      <c r="N251" s="25">
        <v>28720.743077967432</v>
      </c>
      <c r="O251" s="25">
        <v>28999.530546574682</v>
      </c>
      <c r="P251" s="25">
        <v>28483.070343884028</v>
      </c>
      <c r="Q251" s="25">
        <v>28362.321408004882</v>
      </c>
      <c r="R251" s="25">
        <v>29107.906712723187</v>
      </c>
      <c r="S251" s="25">
        <v>29593.129290151595</v>
      </c>
      <c r="T251" s="25">
        <v>29660.778012384078</v>
      </c>
      <c r="U251" s="25">
        <v>30412.241216136932</v>
      </c>
      <c r="V251" s="25">
        <v>29356.582900267109</v>
      </c>
      <c r="W251" s="25">
        <v>28459</v>
      </c>
    </row>
    <row r="252" spans="1:23" s="8" customFormat="1" x14ac:dyDescent="0.25">
      <c r="A252" s="250"/>
      <c r="B252" s="7" t="s">
        <v>1075</v>
      </c>
      <c r="C252" s="7" t="s">
        <v>1030</v>
      </c>
      <c r="D252" s="7" t="s">
        <v>588</v>
      </c>
      <c r="E252" s="7" t="s">
        <v>882</v>
      </c>
      <c r="F252" s="54">
        <v>219524.75081730218</v>
      </c>
      <c r="G252" s="54">
        <v>214845.39985879013</v>
      </c>
      <c r="H252" s="54">
        <v>220110.089316784</v>
      </c>
      <c r="I252" s="54">
        <v>237730.34046233288</v>
      </c>
      <c r="J252" s="54">
        <v>245486.58354010744</v>
      </c>
      <c r="K252" s="54">
        <v>241609.59912919326</v>
      </c>
      <c r="L252" s="54">
        <v>243646.70599798104</v>
      </c>
      <c r="M252" s="54">
        <v>266709.09625400661</v>
      </c>
      <c r="N252" s="54">
        <v>255965.85760072363</v>
      </c>
      <c r="O252" s="54">
        <v>262391.47648717253</v>
      </c>
      <c r="P252" s="54">
        <v>268617.22929994785</v>
      </c>
      <c r="Q252" s="54">
        <v>266586.30338526028</v>
      </c>
      <c r="R252" s="54">
        <v>277964.06107436132</v>
      </c>
      <c r="S252" s="54">
        <v>271667.9450002326</v>
      </c>
      <c r="T252" s="54">
        <v>266198.72562842199</v>
      </c>
      <c r="U252" s="54">
        <v>258696.2314770396</v>
      </c>
      <c r="V252" s="54">
        <v>262121.74671026715</v>
      </c>
      <c r="W252" s="54">
        <v>256724.48532499999</v>
      </c>
    </row>
    <row r="253" spans="1:23" s="8" customFormat="1" x14ac:dyDescent="0.25">
      <c r="A253" s="250"/>
    </row>
    <row r="254" spans="1:23" s="8" customFormat="1" x14ac:dyDescent="0.25">
      <c r="A254" s="250"/>
      <c r="B254" s="51" t="s">
        <v>1052</v>
      </c>
      <c r="C254" s="51"/>
      <c r="D254" s="51" t="s">
        <v>590</v>
      </c>
      <c r="E254" s="46"/>
      <c r="F254" s="46"/>
      <c r="G254" s="46"/>
      <c r="H254" s="46"/>
      <c r="I254" s="46"/>
      <c r="J254" s="46"/>
      <c r="K254" s="46"/>
      <c r="L254" s="46"/>
      <c r="M254" s="46"/>
      <c r="N254" s="46"/>
      <c r="O254" s="46"/>
      <c r="P254" s="46"/>
      <c r="Q254" s="46"/>
      <c r="R254" s="46"/>
      <c r="S254" s="46"/>
      <c r="T254" s="46"/>
      <c r="U254" s="46"/>
      <c r="V254" s="46"/>
      <c r="W254" s="46"/>
    </row>
    <row r="255" spans="1:23" s="8" customFormat="1" x14ac:dyDescent="0.25">
      <c r="A255" s="250"/>
      <c r="B255" s="8" t="s">
        <v>1053</v>
      </c>
      <c r="C255" s="8" t="s">
        <v>1054</v>
      </c>
      <c r="D255" s="8" t="s">
        <v>590</v>
      </c>
      <c r="E255" s="8" t="s">
        <v>883</v>
      </c>
      <c r="F255" s="25">
        <v>0</v>
      </c>
      <c r="G255" s="25">
        <v>0</v>
      </c>
      <c r="H255" s="25">
        <v>0</v>
      </c>
      <c r="I255" s="25">
        <v>0</v>
      </c>
      <c r="J255" s="25">
        <v>0</v>
      </c>
      <c r="K255" s="25">
        <v>0</v>
      </c>
      <c r="L255" s="25">
        <v>0</v>
      </c>
      <c r="M255" s="25">
        <v>0</v>
      </c>
      <c r="N255" s="25">
        <v>1.3500000000000001E-3</v>
      </c>
      <c r="O255" s="25">
        <v>1.2750000000000001E-3</v>
      </c>
      <c r="P255" s="25">
        <v>5.457E-3</v>
      </c>
      <c r="Q255" s="25">
        <v>2.4919645688101118E-2</v>
      </c>
      <c r="R255" s="25">
        <v>6.7943888961397136E-2</v>
      </c>
      <c r="S255" s="25">
        <v>0.102423</v>
      </c>
      <c r="T255" s="25">
        <v>0.120264</v>
      </c>
      <c r="U255" s="25">
        <v>0.176178</v>
      </c>
      <c r="V255" s="25">
        <v>0.174174</v>
      </c>
      <c r="W255" s="25">
        <v>0.174174</v>
      </c>
    </row>
    <row r="256" spans="1:23" s="8" customFormat="1" x14ac:dyDescent="0.25">
      <c r="A256" s="250"/>
      <c r="B256" s="8" t="s">
        <v>1053</v>
      </c>
      <c r="C256" s="8" t="s">
        <v>1055</v>
      </c>
      <c r="D256" s="8" t="s">
        <v>590</v>
      </c>
      <c r="E256" s="8" t="s">
        <v>883</v>
      </c>
      <c r="F256" s="25">
        <v>0</v>
      </c>
      <c r="G256" s="25">
        <v>0</v>
      </c>
      <c r="H256" s="25">
        <v>0</v>
      </c>
      <c r="I256" s="25">
        <v>0</v>
      </c>
      <c r="J256" s="25">
        <v>0</v>
      </c>
      <c r="K256" s="25">
        <v>0</v>
      </c>
      <c r="L256" s="25">
        <v>0</v>
      </c>
      <c r="M256" s="25">
        <v>0</v>
      </c>
      <c r="N256" s="25">
        <v>1.7076750000000002E-2</v>
      </c>
      <c r="O256" s="25">
        <v>2.4160949999999997E-2</v>
      </c>
      <c r="P256" s="25">
        <v>2.7110850000000002E-2</v>
      </c>
      <c r="Q256" s="25">
        <v>2.7110850000000002E-2</v>
      </c>
      <c r="R256" s="25">
        <v>2.7110850000000002E-2</v>
      </c>
      <c r="S256" s="25">
        <v>3.5469000000000001E-2</v>
      </c>
      <c r="T256" s="25">
        <v>3.7920000000000002E-2</v>
      </c>
      <c r="U256" s="25">
        <v>3.9287999999999997E-2</v>
      </c>
      <c r="V256" s="25">
        <v>3.5955000000000001E-2</v>
      </c>
      <c r="W256" s="25">
        <v>2.937E-2</v>
      </c>
    </row>
    <row r="257" spans="1:23" s="8" customFormat="1" x14ac:dyDescent="0.25">
      <c r="A257" s="250"/>
      <c r="B257" s="8" t="s">
        <v>1053</v>
      </c>
      <c r="C257" s="8" t="s">
        <v>1056</v>
      </c>
      <c r="D257" s="8" t="s">
        <v>590</v>
      </c>
      <c r="E257" s="8" t="s">
        <v>883</v>
      </c>
      <c r="F257" s="25">
        <v>1.8063170190000002</v>
      </c>
      <c r="G257" s="25">
        <v>1.8231166054199999</v>
      </c>
      <c r="H257" s="25">
        <v>1.8837088556999999</v>
      </c>
      <c r="I257" s="25">
        <v>2.0258173521599998</v>
      </c>
      <c r="J257" s="25">
        <v>2.1266473020000003</v>
      </c>
      <c r="K257" s="25">
        <v>2.1417047625599999</v>
      </c>
      <c r="L257" s="25">
        <v>2.15547654</v>
      </c>
      <c r="M257" s="25">
        <v>2.3699884060800001</v>
      </c>
      <c r="N257" s="25">
        <v>2.2656485464999996</v>
      </c>
      <c r="O257" s="25">
        <v>2.3260785064999996</v>
      </c>
      <c r="P257" s="25">
        <v>2.3939813367</v>
      </c>
      <c r="Q257" s="25">
        <v>2.4075232920349556</v>
      </c>
      <c r="R257" s="25">
        <v>2.5035814271999999</v>
      </c>
      <c r="S257" s="25">
        <v>2.4207779999999999</v>
      </c>
      <c r="T257" s="25">
        <v>2.3597809999999999</v>
      </c>
      <c r="U257" s="25">
        <v>2.2607460000000001</v>
      </c>
      <c r="V257" s="25">
        <v>2.3108819999999999</v>
      </c>
      <c r="W257" s="25">
        <v>2.2666210000000002</v>
      </c>
    </row>
    <row r="258" spans="1:23" s="8" customFormat="1" x14ac:dyDescent="0.25">
      <c r="A258" s="250"/>
      <c r="B258" s="8" t="s">
        <v>1053</v>
      </c>
      <c r="C258" s="8" t="s">
        <v>595</v>
      </c>
      <c r="D258" s="8" t="s">
        <v>590</v>
      </c>
      <c r="E258" s="8" t="s">
        <v>883</v>
      </c>
      <c r="F258" s="25">
        <v>0</v>
      </c>
      <c r="G258" s="25">
        <v>8.4622387500000011E-6</v>
      </c>
      <c r="H258" s="25">
        <v>7.5219899999999994E-7</v>
      </c>
      <c r="I258" s="25">
        <v>1.2824992950000002E-5</v>
      </c>
      <c r="J258" s="25">
        <v>6.1680317999999994E-6</v>
      </c>
      <c r="K258" s="25">
        <v>2.9313947229000002E-3</v>
      </c>
      <c r="L258" s="25">
        <v>0</v>
      </c>
      <c r="M258" s="25">
        <v>0</v>
      </c>
      <c r="N258" s="25">
        <v>0</v>
      </c>
      <c r="O258" s="25">
        <v>1.6311340414841384E-3</v>
      </c>
      <c r="P258" s="25">
        <v>6.2950687587521523E-3</v>
      </c>
      <c r="Q258" s="25">
        <v>6.2950687587521523E-3</v>
      </c>
      <c r="R258" s="25">
        <v>6.2950687587521523E-3</v>
      </c>
      <c r="S258" s="25">
        <v>3.516E-3</v>
      </c>
      <c r="T258" s="25">
        <v>5.241E-3</v>
      </c>
      <c r="U258" s="25">
        <v>6.8700000000000002E-3</v>
      </c>
      <c r="V258" s="25">
        <v>4.5692999999999992E-3</v>
      </c>
      <c r="W258" s="25">
        <v>4.4816700000000001E-3</v>
      </c>
    </row>
    <row r="259" spans="1:23" s="8" customFormat="1" x14ac:dyDescent="0.25">
      <c r="A259" s="250"/>
      <c r="B259" s="8" t="s">
        <v>1057</v>
      </c>
      <c r="C259" s="8" t="s">
        <v>1056</v>
      </c>
      <c r="D259" s="8" t="s">
        <v>590</v>
      </c>
      <c r="E259" s="8" t="s">
        <v>883</v>
      </c>
      <c r="F259" s="25">
        <v>0.116046</v>
      </c>
      <c r="G259" s="25">
        <v>4.7345749999999999E-2</v>
      </c>
      <c r="H259" s="25">
        <v>5.1311199999999994E-2</v>
      </c>
      <c r="I259" s="25">
        <v>8.2036049999999999E-2</v>
      </c>
      <c r="J259" s="25">
        <v>6.4333210000000002E-2</v>
      </c>
      <c r="K259" s="25">
        <v>2.8028500000000001E-2</v>
      </c>
      <c r="L259" s="25">
        <v>3.9627309999999999E-2</v>
      </c>
      <c r="M259" s="25">
        <v>4.8233370000000005E-2</v>
      </c>
      <c r="N259" s="25">
        <v>4.0065519999999993E-2</v>
      </c>
      <c r="O259" s="25">
        <v>4.4149440000000005E-2</v>
      </c>
      <c r="P259" s="25">
        <v>4.4171415828770537E-2</v>
      </c>
      <c r="Q259" s="25">
        <v>9.1639599999999988E-3</v>
      </c>
      <c r="R259" s="25">
        <v>1.2304580000000001E-2</v>
      </c>
      <c r="S259" s="25">
        <v>1.1806419252790034E-2</v>
      </c>
      <c r="T259" s="25">
        <v>1.0316675257536158E-2</v>
      </c>
      <c r="U259" s="25">
        <v>9.179030367819847E-3</v>
      </c>
      <c r="V259" s="25">
        <v>8.2799999999999992E-3</v>
      </c>
      <c r="W259" s="25">
        <v>8.2799999999999992E-3</v>
      </c>
    </row>
    <row r="260" spans="1:23" s="8" customFormat="1" x14ac:dyDescent="0.25">
      <c r="A260" s="250"/>
      <c r="B260" s="51" t="s">
        <v>1058</v>
      </c>
      <c r="C260" s="46"/>
      <c r="D260" s="51" t="s">
        <v>590</v>
      </c>
      <c r="E260" s="46"/>
      <c r="F260" s="46"/>
      <c r="G260" s="46"/>
      <c r="H260" s="46"/>
      <c r="I260" s="46"/>
      <c r="J260" s="46"/>
      <c r="K260" s="46"/>
      <c r="L260" s="46"/>
      <c r="M260" s="46"/>
      <c r="N260" s="46"/>
      <c r="O260" s="46"/>
      <c r="P260" s="46"/>
      <c r="Q260" s="46"/>
      <c r="R260" s="46"/>
      <c r="S260" s="46"/>
      <c r="T260" s="46"/>
      <c r="U260" s="46"/>
      <c r="V260" s="46"/>
      <c r="W260" s="46"/>
    </row>
    <row r="261" spans="1:23" s="8" customFormat="1" x14ac:dyDescent="0.25">
      <c r="A261" s="250"/>
      <c r="B261" s="8" t="s">
        <v>981</v>
      </c>
      <c r="C261" s="8" t="s">
        <v>598</v>
      </c>
      <c r="D261" s="8" t="s">
        <v>590</v>
      </c>
      <c r="E261" s="8" t="s">
        <v>883</v>
      </c>
      <c r="F261" s="25">
        <v>2.5968359999999999E-2</v>
      </c>
      <c r="G261" s="25">
        <v>3.0849720000000001E-2</v>
      </c>
      <c r="H261" s="25">
        <v>1.3933079999999999E-2</v>
      </c>
      <c r="I261" s="25">
        <v>1.8652439999999999E-2</v>
      </c>
      <c r="J261" s="25">
        <v>1.1708880000000001E-2</v>
      </c>
      <c r="K261" s="25">
        <v>9.8832E-3</v>
      </c>
      <c r="L261" s="25">
        <v>1.6460639999999999E-2</v>
      </c>
      <c r="M261" s="25">
        <v>1.6599360000000001E-2</v>
      </c>
      <c r="N261" s="25">
        <v>1.6732920000000002E-2</v>
      </c>
      <c r="O261" s="25">
        <v>1.8773160000000001E-2</v>
      </c>
      <c r="P261" s="25">
        <v>1.3763400000000002E-2</v>
      </c>
      <c r="Q261" s="25">
        <v>1.197048E-2</v>
      </c>
      <c r="R261" s="25">
        <v>1.1921039999999999E-2</v>
      </c>
      <c r="S261" s="25">
        <v>1.0469340000000002E-2</v>
      </c>
      <c r="T261" s="25">
        <v>9.57795E-3</v>
      </c>
      <c r="U261" s="25">
        <v>8.6865600000000012E-3</v>
      </c>
      <c r="V261" s="25">
        <v>7.7939999999999997E-3</v>
      </c>
      <c r="W261" s="25">
        <v>6.9030000000000003E-3</v>
      </c>
    </row>
    <row r="262" spans="1:23" s="8" customFormat="1" x14ac:dyDescent="0.25">
      <c r="A262" s="250"/>
      <c r="B262" s="8" t="s">
        <v>981</v>
      </c>
      <c r="C262" s="8" t="s">
        <v>599</v>
      </c>
      <c r="D262" s="8" t="s">
        <v>590</v>
      </c>
      <c r="E262" s="8" t="s">
        <v>883</v>
      </c>
      <c r="F262" s="25">
        <v>3.2785417440000006E-2</v>
      </c>
      <c r="G262" s="25">
        <v>2.8294595999999998E-2</v>
      </c>
      <c r="H262" s="25">
        <v>2.8078393680000001E-2</v>
      </c>
      <c r="I262" s="25">
        <v>3.3427635839999997E-2</v>
      </c>
      <c r="J262" s="25">
        <v>3.1284329999999999E-2</v>
      </c>
      <c r="K262" s="25">
        <v>2.8162005359999999E-2</v>
      </c>
      <c r="L262" s="25">
        <v>2.897693904E-2</v>
      </c>
      <c r="M262" s="25">
        <v>3.1689050879999993E-2</v>
      </c>
      <c r="N262" s="25">
        <v>3.1883845920000001E-2</v>
      </c>
      <c r="O262" s="25">
        <v>3.1338352559999998E-2</v>
      </c>
      <c r="P262" s="25">
        <v>3.2301680160000006E-2</v>
      </c>
      <c r="Q262" s="25">
        <v>2.734752E-2</v>
      </c>
      <c r="R262" s="25">
        <v>2.7059474399999998E-2</v>
      </c>
      <c r="S262" s="25">
        <v>2.9289881999999996E-2</v>
      </c>
      <c r="T262" s="25">
        <v>2.9159444999999999E-2</v>
      </c>
      <c r="U262" s="25">
        <v>2.9029007999999999E-2</v>
      </c>
      <c r="V262" s="25">
        <v>2.8899000000000001E-2</v>
      </c>
      <c r="W262" s="25">
        <v>2.8767000000000001E-2</v>
      </c>
    </row>
    <row r="263" spans="1:23" s="8" customFormat="1" x14ac:dyDescent="0.25">
      <c r="A263" s="250"/>
      <c r="B263" s="8" t="s">
        <v>981</v>
      </c>
      <c r="C263" s="8" t="s">
        <v>1059</v>
      </c>
      <c r="D263" s="8" t="s">
        <v>590</v>
      </c>
      <c r="E263" s="8" t="s">
        <v>883</v>
      </c>
      <c r="F263" s="25">
        <v>4.00532865E-2</v>
      </c>
      <c r="G263" s="25">
        <v>3.7883968500000004E-2</v>
      </c>
      <c r="H263" s="25">
        <v>3.6676270499999997E-2</v>
      </c>
      <c r="I263" s="25">
        <v>4.01264775E-2</v>
      </c>
      <c r="J263" s="25">
        <v>3.8960629500000003E-2</v>
      </c>
      <c r="K263" s="25">
        <v>3.8928265500000003E-2</v>
      </c>
      <c r="L263" s="25">
        <v>3.9975585000000001E-2</v>
      </c>
      <c r="M263" s="25">
        <v>3.99766545E-2</v>
      </c>
      <c r="N263" s="25">
        <v>4.1664372000000005E-2</v>
      </c>
      <c r="O263" s="25">
        <v>3.9819531000000005E-2</v>
      </c>
      <c r="P263" s="25">
        <v>3.7164613499999999E-2</v>
      </c>
      <c r="Q263" s="25">
        <v>3.7128855000000002E-2</v>
      </c>
      <c r="R263" s="25">
        <v>3.8055832499999998E-2</v>
      </c>
      <c r="S263" s="25">
        <v>3.8636699999999996E-2</v>
      </c>
      <c r="T263" s="25">
        <v>3.8591250000000001E-2</v>
      </c>
      <c r="U263" s="25">
        <v>3.8545800000000005E-2</v>
      </c>
      <c r="V263" s="25">
        <v>3.8500349999999996E-2</v>
      </c>
      <c r="W263" s="25">
        <v>3.84549E-2</v>
      </c>
    </row>
    <row r="264" spans="1:23" s="8" customFormat="1" x14ac:dyDescent="0.25">
      <c r="A264" s="250"/>
      <c r="B264" s="51" t="s">
        <v>1060</v>
      </c>
      <c r="C264" s="46"/>
      <c r="D264" s="51" t="s">
        <v>590</v>
      </c>
      <c r="E264" s="46"/>
      <c r="F264" s="46"/>
      <c r="G264" s="46"/>
      <c r="H264" s="46"/>
      <c r="I264" s="46"/>
      <c r="J264" s="46"/>
      <c r="K264" s="46"/>
      <c r="L264" s="46"/>
      <c r="M264" s="46"/>
      <c r="N264" s="46"/>
      <c r="O264" s="46"/>
      <c r="P264" s="46"/>
      <c r="Q264" s="46"/>
      <c r="R264" s="46"/>
      <c r="S264" s="46"/>
      <c r="T264" s="46"/>
      <c r="U264" s="46"/>
      <c r="V264" s="46"/>
      <c r="W264" s="46"/>
    </row>
    <row r="265" spans="1:23" s="8" customFormat="1" x14ac:dyDescent="0.25">
      <c r="A265" s="250"/>
      <c r="B265" s="8" t="s">
        <v>1061</v>
      </c>
      <c r="D265" s="8" t="s">
        <v>590</v>
      </c>
      <c r="E265" s="8" t="s">
        <v>883</v>
      </c>
      <c r="F265" s="25"/>
      <c r="G265" s="25"/>
      <c r="H265" s="25"/>
      <c r="I265" s="25"/>
      <c r="J265" s="25"/>
      <c r="K265" s="25"/>
      <c r="L265" s="25"/>
      <c r="M265" s="25"/>
      <c r="N265" s="25"/>
      <c r="O265" s="25"/>
      <c r="P265" s="25"/>
      <c r="Q265" s="25"/>
      <c r="R265" s="25"/>
      <c r="S265" s="25"/>
      <c r="T265" s="25"/>
      <c r="U265" s="25"/>
      <c r="V265" s="25"/>
      <c r="W265" s="25"/>
    </row>
    <row r="266" spans="1:23" s="8" customFormat="1" x14ac:dyDescent="0.25">
      <c r="A266" s="250"/>
      <c r="B266" s="8" t="s">
        <v>1062</v>
      </c>
      <c r="D266" s="8" t="s">
        <v>590</v>
      </c>
      <c r="E266" s="8" t="s">
        <v>883</v>
      </c>
      <c r="F266" s="25">
        <v>0.50631414984426182</v>
      </c>
      <c r="G266" s="25">
        <v>0.51427668035593666</v>
      </c>
      <c r="H266" s="25">
        <v>0.50719001063028013</v>
      </c>
      <c r="I266" s="25">
        <v>0.54056451616647239</v>
      </c>
      <c r="J266" s="25">
        <v>0.51424929852068213</v>
      </c>
      <c r="K266" s="25">
        <v>0.48190863245220633</v>
      </c>
      <c r="L266" s="25">
        <v>0.47350882687386808</v>
      </c>
      <c r="M266" s="25">
        <v>0.50558460702958119</v>
      </c>
      <c r="N266" s="25">
        <v>0.49155801268760457</v>
      </c>
      <c r="O266" s="25">
        <v>0.49444478297570665</v>
      </c>
      <c r="P266" s="25">
        <v>0.47554189757168963</v>
      </c>
      <c r="Q266" s="25">
        <v>0.46423267182228789</v>
      </c>
      <c r="R266" s="25">
        <v>0.36583309072464798</v>
      </c>
      <c r="S266" s="25">
        <v>0.36862021952674601</v>
      </c>
      <c r="T266" s="25">
        <v>0.38860064007883321</v>
      </c>
      <c r="U266" s="25">
        <v>0.37859597485177693</v>
      </c>
      <c r="V266" s="25">
        <v>0.38134807424289707</v>
      </c>
      <c r="W266" s="25">
        <v>0.36040000000000005</v>
      </c>
    </row>
    <row r="267" spans="1:23" s="8" customFormat="1" x14ac:dyDescent="0.25">
      <c r="A267" s="250"/>
      <c r="B267" s="7" t="s">
        <v>1075</v>
      </c>
      <c r="C267" s="7" t="s">
        <v>1082</v>
      </c>
      <c r="D267" s="7" t="s">
        <v>590</v>
      </c>
      <c r="E267" s="7" t="s">
        <v>1083</v>
      </c>
      <c r="F267" s="54">
        <v>53.077168888469508</v>
      </c>
      <c r="G267" s="54">
        <v>52.117291432808422</v>
      </c>
      <c r="H267" s="54">
        <v>52.938869816894879</v>
      </c>
      <c r="I267" s="54">
        <v>57.55338322984786</v>
      </c>
      <c r="J267" s="54">
        <v>58.530986179102129</v>
      </c>
      <c r="K267" s="54">
        <v>57.362481972497228</v>
      </c>
      <c r="L267" s="54">
        <v>57.834542659191243</v>
      </c>
      <c r="M267" s="54">
        <v>63.253500418281206</v>
      </c>
      <c r="N267" s="54">
        <v>61.025579309259697</v>
      </c>
      <c r="O267" s="54">
        <v>62.615087998621</v>
      </c>
      <c r="P267" s="54">
        <v>63.751532512903452</v>
      </c>
      <c r="Q267" s="54">
        <v>63.329539209386041</v>
      </c>
      <c r="R267" s="54">
        <v>64.262210303440739</v>
      </c>
      <c r="S267" s="54">
        <v>63.441179776370262</v>
      </c>
      <c r="T267" s="54">
        <v>62.988491167063756</v>
      </c>
      <c r="U267" s="54">
        <v>61.889485837611552</v>
      </c>
      <c r="V267" s="54">
        <v>62.798436209100842</v>
      </c>
      <c r="W267" s="54">
        <v>61.266482970000013</v>
      </c>
    </row>
    <row r="268" spans="1:23" s="8" customFormat="1" x14ac:dyDescent="0.25">
      <c r="A268" s="250"/>
    </row>
    <row r="269" spans="1:23" s="8" customFormat="1" x14ac:dyDescent="0.25">
      <c r="A269" s="250"/>
      <c r="B269" s="51" t="s">
        <v>1052</v>
      </c>
      <c r="C269" s="51"/>
      <c r="D269" s="51" t="s">
        <v>593</v>
      </c>
      <c r="E269" s="46"/>
      <c r="F269" s="46"/>
      <c r="G269" s="46"/>
      <c r="H269" s="46"/>
      <c r="I269" s="46"/>
      <c r="J269" s="46"/>
      <c r="K269" s="46"/>
      <c r="L269" s="46"/>
      <c r="M269" s="46"/>
      <c r="N269" s="46"/>
      <c r="O269" s="46"/>
      <c r="P269" s="46"/>
      <c r="Q269" s="46"/>
      <c r="R269" s="46"/>
      <c r="S269" s="46"/>
      <c r="T269" s="46"/>
      <c r="U269" s="46"/>
      <c r="V269" s="46"/>
      <c r="W269" s="46"/>
    </row>
    <row r="270" spans="1:23" s="8" customFormat="1" x14ac:dyDescent="0.25">
      <c r="A270" s="250"/>
      <c r="B270" s="8" t="s">
        <v>1053</v>
      </c>
      <c r="C270" s="8" t="s">
        <v>1054</v>
      </c>
      <c r="D270" s="8" t="s">
        <v>593</v>
      </c>
      <c r="E270" s="8" t="s">
        <v>884</v>
      </c>
      <c r="F270" s="25">
        <v>0</v>
      </c>
      <c r="G270" s="25">
        <v>0</v>
      </c>
      <c r="H270" s="25">
        <v>0</v>
      </c>
      <c r="I270" s="25">
        <v>0</v>
      </c>
      <c r="J270" s="25">
        <v>0</v>
      </c>
      <c r="K270" s="25">
        <v>0</v>
      </c>
      <c r="L270" s="25">
        <v>0</v>
      </c>
      <c r="M270" s="25">
        <v>0</v>
      </c>
      <c r="N270" s="25">
        <v>2.7E-4</v>
      </c>
      <c r="O270" s="25">
        <v>2.5500000000000002E-4</v>
      </c>
      <c r="P270" s="25">
        <v>1.0914E-3</v>
      </c>
      <c r="Q270" s="25">
        <v>4.983929137620224E-3</v>
      </c>
      <c r="R270" s="25">
        <v>1.3588777792279428E-2</v>
      </c>
      <c r="S270" s="25">
        <v>2.0484599999999999E-2</v>
      </c>
      <c r="T270" s="25">
        <v>2.4052799999999999E-2</v>
      </c>
      <c r="U270" s="25">
        <v>3.5235599999999999E-2</v>
      </c>
      <c r="V270" s="25">
        <v>3.4834799999999999E-2</v>
      </c>
      <c r="W270" s="25">
        <v>3.4834799999999999E-2</v>
      </c>
    </row>
    <row r="271" spans="1:23" s="8" customFormat="1" x14ac:dyDescent="0.25">
      <c r="A271" s="250"/>
      <c r="B271" s="8" t="s">
        <v>1053</v>
      </c>
      <c r="C271" s="8" t="s">
        <v>1055</v>
      </c>
      <c r="D271" s="8" t="s">
        <v>593</v>
      </c>
      <c r="E271" s="8" t="s">
        <v>884</v>
      </c>
      <c r="F271" s="25">
        <v>0</v>
      </c>
      <c r="G271" s="25">
        <v>0</v>
      </c>
      <c r="H271" s="25">
        <v>0</v>
      </c>
      <c r="I271" s="25">
        <v>0</v>
      </c>
      <c r="J271" s="25">
        <v>0</v>
      </c>
      <c r="K271" s="25">
        <v>0</v>
      </c>
      <c r="L271" s="25">
        <v>0</v>
      </c>
      <c r="M271" s="25">
        <v>0</v>
      </c>
      <c r="N271" s="25">
        <v>3.4153499999999997E-3</v>
      </c>
      <c r="O271" s="25">
        <v>4.8321899999999992E-3</v>
      </c>
      <c r="P271" s="25">
        <v>5.4221700000000005E-3</v>
      </c>
      <c r="Q271" s="25">
        <v>5.4221700000000005E-3</v>
      </c>
      <c r="R271" s="25">
        <v>5.4221700000000005E-3</v>
      </c>
      <c r="S271" s="25">
        <v>7.0937999999999999E-3</v>
      </c>
      <c r="T271" s="25">
        <v>7.5839999999999996E-3</v>
      </c>
      <c r="U271" s="25">
        <v>7.8575999999999993E-3</v>
      </c>
      <c r="V271" s="25">
        <v>7.1910000000000003E-3</v>
      </c>
      <c r="W271" s="25">
        <v>5.8739999999999999E-3</v>
      </c>
    </row>
    <row r="272" spans="1:23" s="8" customFormat="1" x14ac:dyDescent="0.25">
      <c r="A272" s="250"/>
      <c r="B272" s="8" t="s">
        <v>1053</v>
      </c>
      <c r="C272" s="8" t="s">
        <v>1056</v>
      </c>
      <c r="D272" s="8" t="s">
        <v>593</v>
      </c>
      <c r="E272" s="8" t="s">
        <v>884</v>
      </c>
      <c r="F272" s="25">
        <v>2.7094755285000001</v>
      </c>
      <c r="G272" s="25">
        <v>2.7346749081299997</v>
      </c>
      <c r="H272" s="25">
        <v>2.8255632835499997</v>
      </c>
      <c r="I272" s="25">
        <v>3.0387260282399997</v>
      </c>
      <c r="J272" s="25">
        <v>3.189970953</v>
      </c>
      <c r="K272" s="25">
        <v>3.2125571438399994</v>
      </c>
      <c r="L272" s="25">
        <v>3.2332148100000002</v>
      </c>
      <c r="M272" s="25">
        <v>3.5549826091200001</v>
      </c>
      <c r="N272" s="25">
        <v>3.3984728197499998</v>
      </c>
      <c r="O272" s="25">
        <v>3.4891177597499992</v>
      </c>
      <c r="P272" s="25">
        <v>3.5909720050499998</v>
      </c>
      <c r="Q272" s="25">
        <v>3.6112849380524334</v>
      </c>
      <c r="R272" s="25">
        <v>3.7553721407999996</v>
      </c>
      <c r="S272" s="25">
        <v>3.631167</v>
      </c>
      <c r="T272" s="25">
        <v>3.5396714999999999</v>
      </c>
      <c r="U272" s="25">
        <v>3.3911190000000002</v>
      </c>
      <c r="V272" s="25">
        <v>3.466323</v>
      </c>
      <c r="W272" s="25">
        <v>3.3999315000000001</v>
      </c>
    </row>
    <row r="273" spans="1:23" s="8" customFormat="1" x14ac:dyDescent="0.25">
      <c r="A273" s="250"/>
      <c r="B273" s="8" t="s">
        <v>1053</v>
      </c>
      <c r="C273" s="8" t="s">
        <v>595</v>
      </c>
      <c r="D273" s="8" t="s">
        <v>593</v>
      </c>
      <c r="E273" s="8" t="s">
        <v>884</v>
      </c>
      <c r="F273" s="25">
        <v>0</v>
      </c>
      <c r="G273" s="25">
        <v>1.6924477499999999E-6</v>
      </c>
      <c r="H273" s="25">
        <v>1.5043979999999998E-7</v>
      </c>
      <c r="I273" s="25">
        <v>2.5649985900000002E-6</v>
      </c>
      <c r="J273" s="25">
        <v>1.2336063599999999E-6</v>
      </c>
      <c r="K273" s="25">
        <v>5.8627894458000002E-4</v>
      </c>
      <c r="L273" s="25">
        <v>0</v>
      </c>
      <c r="M273" s="25">
        <v>0</v>
      </c>
      <c r="N273" s="25">
        <v>0</v>
      </c>
      <c r="O273" s="25">
        <v>3.2622680829682763E-4</v>
      </c>
      <c r="P273" s="25">
        <v>1.2590137517504304E-3</v>
      </c>
      <c r="Q273" s="25">
        <v>1.2590137517504304E-3</v>
      </c>
      <c r="R273" s="25">
        <v>1.2590137517504304E-3</v>
      </c>
      <c r="S273" s="25">
        <v>7.0319999999999996E-4</v>
      </c>
      <c r="T273" s="25">
        <v>1.0482E-3</v>
      </c>
      <c r="U273" s="25">
        <v>1.374E-3</v>
      </c>
      <c r="V273" s="25">
        <v>9.1385999999999985E-4</v>
      </c>
      <c r="W273" s="25">
        <v>8.9633400000000004E-4</v>
      </c>
    </row>
    <row r="274" spans="1:23" s="8" customFormat="1" x14ac:dyDescent="0.25">
      <c r="A274" s="250"/>
      <c r="B274" s="8" t="s">
        <v>1057</v>
      </c>
      <c r="C274" s="8" t="s">
        <v>1056</v>
      </c>
      <c r="D274" s="8" t="s">
        <v>593</v>
      </c>
      <c r="E274" s="8" t="s">
        <v>884</v>
      </c>
      <c r="F274" s="25">
        <v>0.174069</v>
      </c>
      <c r="G274" s="25">
        <v>7.1018625000000002E-2</v>
      </c>
      <c r="H274" s="25">
        <v>7.6966799999999988E-2</v>
      </c>
      <c r="I274" s="25">
        <v>0.12305407500000001</v>
      </c>
      <c r="J274" s="25">
        <v>9.6499815000000003E-2</v>
      </c>
      <c r="K274" s="25">
        <v>4.2042749999999997E-2</v>
      </c>
      <c r="L274" s="25">
        <v>5.9440964999999998E-2</v>
      </c>
      <c r="M274" s="25">
        <v>7.235005500000001E-2</v>
      </c>
      <c r="N274" s="25">
        <v>6.0098279999999997E-2</v>
      </c>
      <c r="O274" s="25">
        <v>6.6224160000000004E-2</v>
      </c>
      <c r="P274" s="25">
        <v>6.6257123743155802E-2</v>
      </c>
      <c r="Q274" s="25">
        <v>1.3745939999999998E-2</v>
      </c>
      <c r="R274" s="25">
        <v>1.845687E-2</v>
      </c>
      <c r="S274" s="25">
        <v>1.7709628879185053E-2</v>
      </c>
      <c r="T274" s="25">
        <v>1.5475012886304238E-2</v>
      </c>
      <c r="U274" s="25">
        <v>1.3768545551729771E-2</v>
      </c>
      <c r="V274" s="25">
        <v>1.242E-2</v>
      </c>
      <c r="W274" s="25">
        <v>1.242E-2</v>
      </c>
    </row>
    <row r="275" spans="1:23" s="8" customFormat="1" x14ac:dyDescent="0.25">
      <c r="A275" s="250"/>
      <c r="B275" s="51" t="s">
        <v>1058</v>
      </c>
      <c r="C275" s="46"/>
      <c r="D275" s="51" t="s">
        <v>593</v>
      </c>
      <c r="E275" s="46"/>
      <c r="F275" s="46"/>
      <c r="G275" s="46"/>
      <c r="H275" s="46"/>
      <c r="I275" s="46"/>
      <c r="J275" s="46"/>
      <c r="K275" s="46"/>
      <c r="L275" s="46"/>
      <c r="M275" s="46"/>
      <c r="N275" s="46"/>
      <c r="O275" s="46"/>
      <c r="P275" s="46"/>
      <c r="Q275" s="46"/>
      <c r="R275" s="46"/>
      <c r="S275" s="46"/>
      <c r="T275" s="46"/>
      <c r="U275" s="46"/>
      <c r="V275" s="46"/>
      <c r="W275" s="46"/>
    </row>
    <row r="276" spans="1:23" s="8" customFormat="1" x14ac:dyDescent="0.25">
      <c r="A276" s="250"/>
      <c r="B276" s="8" t="s">
        <v>981</v>
      </c>
      <c r="C276" s="8" t="s">
        <v>598</v>
      </c>
      <c r="D276" s="8" t="s">
        <v>593</v>
      </c>
      <c r="E276" s="8" t="s">
        <v>884</v>
      </c>
      <c r="F276" s="25">
        <v>5.1936720000000007E-3</v>
      </c>
      <c r="G276" s="25">
        <v>6.1699439999999993E-3</v>
      </c>
      <c r="H276" s="25">
        <v>2.7866159999999996E-3</v>
      </c>
      <c r="I276" s="25">
        <v>3.7304879999999993E-3</v>
      </c>
      <c r="J276" s="25">
        <v>2.3417759999999998E-3</v>
      </c>
      <c r="K276" s="25">
        <v>1.97664E-3</v>
      </c>
      <c r="L276" s="25">
        <v>3.2921280000000001E-3</v>
      </c>
      <c r="M276" s="25">
        <v>3.3198719999999998E-3</v>
      </c>
      <c r="N276" s="25">
        <v>3.3465840000000001E-3</v>
      </c>
      <c r="O276" s="25">
        <v>3.7546319999999999E-3</v>
      </c>
      <c r="P276" s="25">
        <v>2.75268E-3</v>
      </c>
      <c r="Q276" s="25">
        <v>2.3940960000000001E-3</v>
      </c>
      <c r="R276" s="25">
        <v>2.3842079999999996E-3</v>
      </c>
      <c r="S276" s="25">
        <v>2.0938680000000005E-3</v>
      </c>
      <c r="T276" s="25">
        <v>1.9155900000000002E-3</v>
      </c>
      <c r="U276" s="25">
        <v>1.7373120000000002E-3</v>
      </c>
      <c r="V276" s="25">
        <v>1.5587999999999999E-3</v>
      </c>
      <c r="W276" s="25">
        <v>1.3805999999999998E-3</v>
      </c>
    </row>
    <row r="277" spans="1:23" s="8" customFormat="1" x14ac:dyDescent="0.25">
      <c r="A277" s="250"/>
      <c r="B277" s="8" t="s">
        <v>981</v>
      </c>
      <c r="C277" s="8" t="s">
        <v>599</v>
      </c>
      <c r="D277" s="8" t="s">
        <v>593</v>
      </c>
      <c r="E277" s="8" t="s">
        <v>884</v>
      </c>
      <c r="F277" s="25">
        <v>6.5570834879999998E-3</v>
      </c>
      <c r="G277" s="25">
        <v>5.6589191999999993E-3</v>
      </c>
      <c r="H277" s="25">
        <v>5.6156787359999995E-3</v>
      </c>
      <c r="I277" s="25">
        <v>6.6855271679999986E-3</v>
      </c>
      <c r="J277" s="25">
        <v>6.2568659999999998E-3</v>
      </c>
      <c r="K277" s="25">
        <v>5.6324010719999993E-3</v>
      </c>
      <c r="L277" s="25">
        <v>5.7953878080000002E-3</v>
      </c>
      <c r="M277" s="25">
        <v>6.3378101759999994E-3</v>
      </c>
      <c r="N277" s="25">
        <v>6.3767691840000001E-3</v>
      </c>
      <c r="O277" s="25">
        <v>6.267670512E-3</v>
      </c>
      <c r="P277" s="25">
        <v>6.4603360320000004E-3</v>
      </c>
      <c r="Q277" s="25">
        <v>5.469504E-3</v>
      </c>
      <c r="R277" s="25">
        <v>5.4118948799999995E-3</v>
      </c>
      <c r="S277" s="25">
        <v>5.8579763999999993E-3</v>
      </c>
      <c r="T277" s="25">
        <v>5.8318889999999998E-3</v>
      </c>
      <c r="U277" s="25">
        <v>5.8058015999999995E-3</v>
      </c>
      <c r="V277" s="25">
        <v>5.7797999999999999E-3</v>
      </c>
      <c r="W277" s="25">
        <v>5.7533999999999997E-3</v>
      </c>
    </row>
    <row r="278" spans="1:23" s="8" customFormat="1" x14ac:dyDescent="0.25">
      <c r="A278" s="250"/>
      <c r="B278" s="8" t="s">
        <v>981</v>
      </c>
      <c r="C278" s="8" t="s">
        <v>1059</v>
      </c>
      <c r="D278" s="8" t="s">
        <v>593</v>
      </c>
      <c r="E278" s="8" t="s">
        <v>884</v>
      </c>
      <c r="F278" s="25">
        <v>4.0053286500000007E-3</v>
      </c>
      <c r="G278" s="25">
        <v>3.7883968500000004E-3</v>
      </c>
      <c r="H278" s="25">
        <v>3.6676270499999999E-3</v>
      </c>
      <c r="I278" s="25">
        <v>4.0126477499999999E-3</v>
      </c>
      <c r="J278" s="25">
        <v>3.8960629500000006E-3</v>
      </c>
      <c r="K278" s="25">
        <v>3.8928265500000002E-3</v>
      </c>
      <c r="L278" s="25">
        <v>3.9975584999999998E-3</v>
      </c>
      <c r="M278" s="25">
        <v>3.99766545E-3</v>
      </c>
      <c r="N278" s="25">
        <v>4.1664372000000003E-3</v>
      </c>
      <c r="O278" s="25">
        <v>3.9819531000000003E-3</v>
      </c>
      <c r="P278" s="25">
        <v>3.7164613500000002E-3</v>
      </c>
      <c r="Q278" s="25">
        <v>3.7128855000000001E-3</v>
      </c>
      <c r="R278" s="25">
        <v>3.8055832499999998E-3</v>
      </c>
      <c r="S278" s="25">
        <v>3.86367E-3</v>
      </c>
      <c r="T278" s="25">
        <v>3.8591250000000001E-3</v>
      </c>
      <c r="U278" s="25">
        <v>3.8545800000000002E-3</v>
      </c>
      <c r="V278" s="25">
        <v>3.8500349999999999E-3</v>
      </c>
      <c r="W278" s="25">
        <v>3.8454900000000005E-3</v>
      </c>
    </row>
    <row r="279" spans="1:23" s="8" customFormat="1" x14ac:dyDescent="0.25">
      <c r="A279" s="250"/>
      <c r="B279" s="51" t="s">
        <v>1060</v>
      </c>
      <c r="C279" s="46"/>
      <c r="D279" s="51" t="s">
        <v>593</v>
      </c>
      <c r="E279" s="46"/>
      <c r="F279" s="46"/>
      <c r="G279" s="46"/>
      <c r="H279" s="46"/>
      <c r="I279" s="46"/>
      <c r="J279" s="46"/>
      <c r="K279" s="46"/>
      <c r="L279" s="46"/>
      <c r="M279" s="46"/>
      <c r="N279" s="46"/>
      <c r="O279" s="46"/>
      <c r="P279" s="46"/>
      <c r="Q279" s="46"/>
      <c r="R279" s="46"/>
      <c r="S279" s="46"/>
      <c r="T279" s="46"/>
      <c r="U279" s="46"/>
      <c r="V279" s="46"/>
      <c r="W279" s="46"/>
    </row>
    <row r="280" spans="1:23" s="8" customFormat="1" x14ac:dyDescent="0.25">
      <c r="A280" s="250"/>
      <c r="B280" s="8" t="s">
        <v>1061</v>
      </c>
      <c r="D280" s="8" t="s">
        <v>593</v>
      </c>
      <c r="E280" s="8" t="s">
        <v>884</v>
      </c>
      <c r="F280" s="25"/>
      <c r="G280" s="25"/>
      <c r="H280" s="25"/>
      <c r="I280" s="25"/>
      <c r="J280" s="25"/>
      <c r="K280" s="25"/>
      <c r="L280" s="25"/>
      <c r="M280" s="25"/>
      <c r="N280" s="25"/>
      <c r="O280" s="25"/>
      <c r="P280" s="25"/>
      <c r="Q280" s="25"/>
      <c r="R280" s="25"/>
      <c r="S280" s="25"/>
      <c r="T280" s="25"/>
      <c r="U280" s="25"/>
      <c r="V280" s="25"/>
      <c r="W280" s="25"/>
    </row>
    <row r="281" spans="1:23" s="8" customFormat="1" x14ac:dyDescent="0.25">
      <c r="A281" s="250"/>
      <c r="B281" s="8" t="s">
        <v>1062</v>
      </c>
      <c r="D281" s="8" t="s">
        <v>593</v>
      </c>
      <c r="E281" s="8" t="s">
        <v>884</v>
      </c>
      <c r="F281" s="25">
        <v>0.35596067658243657</v>
      </c>
      <c r="G281" s="25">
        <v>0.36126859409464851</v>
      </c>
      <c r="H281" s="25">
        <v>0.35683714524063836</v>
      </c>
      <c r="I281" s="25">
        <v>0.37843291933237033</v>
      </c>
      <c r="J281" s="25">
        <v>0.36201921715279445</v>
      </c>
      <c r="K281" s="25">
        <v>0.34313550510810159</v>
      </c>
      <c r="L281" s="25">
        <v>0.33764294667257672</v>
      </c>
      <c r="M281" s="25">
        <v>0.35873379222046664</v>
      </c>
      <c r="N281" s="25">
        <v>0.35143415650341048</v>
      </c>
      <c r="O281" s="25">
        <v>0.35457198164396186</v>
      </c>
      <c r="P281" s="25">
        <v>0.35355728792168883</v>
      </c>
      <c r="Q281" s="25">
        <v>0.35355079088370139</v>
      </c>
      <c r="R281" s="25">
        <v>0.47836288952231321</v>
      </c>
      <c r="S281" s="25">
        <v>0.4754456156132697</v>
      </c>
      <c r="T281" s="25">
        <v>0.49786256009255342</v>
      </c>
      <c r="U281" s="25">
        <v>0.48464455134304607</v>
      </c>
      <c r="V281" s="25">
        <v>0.47968514581093646</v>
      </c>
      <c r="W281" s="25">
        <v>0.45622999999999997</v>
      </c>
    </row>
    <row r="282" spans="1:23" s="8" customFormat="1" x14ac:dyDescent="0.25">
      <c r="A282" s="250"/>
      <c r="B282" s="7" t="s">
        <v>1075</v>
      </c>
      <c r="C282" s="7" t="s">
        <v>1032</v>
      </c>
      <c r="D282" s="7" t="s">
        <v>593</v>
      </c>
      <c r="E282" s="7" t="s">
        <v>1083</v>
      </c>
      <c r="F282" s="54">
        <v>1009.1309996583352</v>
      </c>
      <c r="G282" s="54">
        <v>986.60013471394336</v>
      </c>
      <c r="H282" s="54">
        <v>1014.1455633150958</v>
      </c>
      <c r="I282" s="54">
        <v>1101.9397176515777</v>
      </c>
      <c r="J282" s="54">
        <v>1134.905636349838</v>
      </c>
      <c r="K282" s="54">
        <v>1119.045299109551</v>
      </c>
      <c r="L282" s="54">
        <v>1129.4489767539787</v>
      </c>
      <c r="M282" s="54">
        <v>1239.9137592296045</v>
      </c>
      <c r="N282" s="54">
        <v>1186.5499229575971</v>
      </c>
      <c r="O282" s="54">
        <v>1218.09278788242</v>
      </c>
      <c r="P282" s="54">
        <v>1249.7614281330643</v>
      </c>
      <c r="Q282" s="54">
        <v>1240.5652128709066</v>
      </c>
      <c r="R282" s="54">
        <v>1328.0596998788665</v>
      </c>
      <c r="S282" s="54">
        <v>1290.9700012566611</v>
      </c>
      <c r="T282" s="54">
        <v>1270.1632098634459</v>
      </c>
      <c r="U282" s="54">
        <v>1223.0730670533808</v>
      </c>
      <c r="V282" s="54">
        <v>1243.8924966513905</v>
      </c>
      <c r="W282" s="54">
        <v>1215.5614984400002</v>
      </c>
    </row>
    <row r="283" spans="1:23" s="8" customFormat="1" x14ac:dyDescent="0.25">
      <c r="A283" s="250"/>
      <c r="B283" s="7"/>
      <c r="C283" s="7"/>
      <c r="D283" s="7"/>
      <c r="E283" s="7"/>
    </row>
    <row r="284" spans="1:23" s="8" customFormat="1" x14ac:dyDescent="0.25">
      <c r="A284" s="250"/>
      <c r="B284" s="7" t="s">
        <v>1075</v>
      </c>
      <c r="C284" s="7" t="s">
        <v>1090</v>
      </c>
      <c r="D284" s="7" t="s">
        <v>588</v>
      </c>
      <c r="E284" s="7" t="s">
        <v>1091</v>
      </c>
      <c r="F284" s="54">
        <v>220586.95898584899</v>
      </c>
      <c r="G284" s="54">
        <v>215884.11728493689</v>
      </c>
      <c r="H284" s="54">
        <v>221177.17374991599</v>
      </c>
      <c r="I284" s="54">
        <v>238889.83356321431</v>
      </c>
      <c r="J284" s="54">
        <v>246680.02016263639</v>
      </c>
      <c r="K284" s="54">
        <v>242786.00691027529</v>
      </c>
      <c r="L284" s="54">
        <v>244833.98951739422</v>
      </c>
      <c r="M284" s="54">
        <v>268012.26351365447</v>
      </c>
      <c r="N284" s="54">
        <v>257213.4331029905</v>
      </c>
      <c r="O284" s="54">
        <v>263672.18436305359</v>
      </c>
      <c r="P284" s="54">
        <v>269930.7422605938</v>
      </c>
      <c r="Q284" s="54">
        <v>267890.19813734054</v>
      </c>
      <c r="R284" s="54">
        <v>279356.38298454363</v>
      </c>
      <c r="S284" s="54">
        <v>273022.35618126567</v>
      </c>
      <c r="T284" s="54">
        <v>267531.87732945255</v>
      </c>
      <c r="U284" s="54">
        <v>259981.19402993057</v>
      </c>
      <c r="V284" s="54">
        <v>263428.43764312763</v>
      </c>
      <c r="W284" s="54">
        <v>258001.31330640998</v>
      </c>
    </row>
    <row r="285" spans="1:23" s="8" customFormat="1" x14ac:dyDescent="0.25">
      <c r="A285" s="250"/>
    </row>
    <row r="286" spans="1:23" x14ac:dyDescent="0.25">
      <c r="B286" s="221"/>
      <c r="C286" s="11"/>
      <c r="D286" s="221"/>
      <c r="E286" s="221"/>
      <c r="F286" s="221"/>
      <c r="G286" s="221"/>
      <c r="H286" s="221"/>
      <c r="I286" s="221"/>
      <c r="J286" s="221"/>
      <c r="K286" s="221"/>
      <c r="L286" s="221"/>
      <c r="M286" s="221"/>
      <c r="N286" s="221"/>
      <c r="O286" s="221"/>
      <c r="P286" s="221"/>
      <c r="Q286" s="221"/>
      <c r="R286" s="221"/>
      <c r="S286" s="221"/>
      <c r="T286" s="221"/>
      <c r="W286" s="221"/>
    </row>
    <row r="287" spans="1:23" ht="18.75" x14ac:dyDescent="0.3">
      <c r="B287" s="10" t="s">
        <v>331</v>
      </c>
      <c r="C287" s="221"/>
      <c r="D287" s="221"/>
      <c r="E287" s="221"/>
      <c r="F287" s="221"/>
      <c r="G287" s="221"/>
      <c r="H287" s="221"/>
      <c r="I287" s="221"/>
      <c r="J287" s="221"/>
      <c r="K287" s="221"/>
      <c r="L287" s="221"/>
      <c r="M287" s="221"/>
      <c r="N287" s="221"/>
      <c r="O287" s="221"/>
      <c r="P287" s="221"/>
      <c r="Q287" s="221"/>
      <c r="R287" s="221"/>
      <c r="S287" s="221"/>
      <c r="T287" s="221"/>
      <c r="W287" s="221"/>
    </row>
    <row r="288" spans="1:23" s="19" customFormat="1" x14ac:dyDescent="0.25">
      <c r="A288" s="252"/>
      <c r="B288" s="5"/>
      <c r="C288" s="6" t="s">
        <v>1048</v>
      </c>
      <c r="D288" s="5"/>
      <c r="E288" s="5" t="s">
        <v>977</v>
      </c>
      <c r="F288" s="5"/>
      <c r="G288" s="5"/>
      <c r="H288" s="5"/>
      <c r="I288" s="5"/>
      <c r="J288" s="5"/>
      <c r="K288" s="5"/>
      <c r="L288" s="5"/>
      <c r="M288" s="5"/>
      <c r="N288" s="5"/>
      <c r="O288" s="5"/>
      <c r="P288" s="5"/>
      <c r="Q288" s="5"/>
      <c r="R288" s="5"/>
      <c r="S288" s="5"/>
      <c r="T288" s="5"/>
      <c r="U288" s="5"/>
      <c r="V288" s="5"/>
      <c r="W288" s="5"/>
    </row>
    <row r="290" spans="1:24" x14ac:dyDescent="0.25">
      <c r="B290" s="7" t="s">
        <v>1050</v>
      </c>
      <c r="C290" s="7" t="s">
        <v>1051</v>
      </c>
      <c r="D290" s="7" t="s">
        <v>581</v>
      </c>
      <c r="E290" s="7" t="s">
        <v>935</v>
      </c>
      <c r="F290" s="7">
        <v>2000</v>
      </c>
      <c r="G290" s="7">
        <v>2001</v>
      </c>
      <c r="H290" s="7">
        <v>2002</v>
      </c>
      <c r="I290" s="7">
        <v>2003</v>
      </c>
      <c r="J290" s="7">
        <v>2004</v>
      </c>
      <c r="K290" s="7">
        <v>2005</v>
      </c>
      <c r="L290" s="7">
        <v>2006</v>
      </c>
      <c r="M290" s="7">
        <v>2007</v>
      </c>
      <c r="N290" s="7">
        <v>2008</v>
      </c>
      <c r="O290" s="7">
        <v>2009</v>
      </c>
      <c r="P290" s="7">
        <v>2010</v>
      </c>
      <c r="Q290" s="7">
        <v>2011</v>
      </c>
      <c r="R290" s="7">
        <v>2012</v>
      </c>
      <c r="S290" s="7">
        <v>2013</v>
      </c>
      <c r="T290" s="7">
        <v>2014</v>
      </c>
      <c r="U290" s="7">
        <v>2015</v>
      </c>
      <c r="V290" s="7">
        <v>2016</v>
      </c>
      <c r="W290" s="7">
        <v>2017</v>
      </c>
      <c r="X290" s="221"/>
    </row>
    <row r="291" spans="1:24" s="19" customFormat="1" x14ac:dyDescent="0.25">
      <c r="A291" s="252"/>
      <c r="B291" s="51" t="s">
        <v>1052</v>
      </c>
      <c r="C291" s="51"/>
      <c r="D291" s="51"/>
      <c r="E291" s="51"/>
    </row>
    <row r="292" spans="1:24" x14ac:dyDescent="0.25">
      <c r="B292" s="8" t="s">
        <v>1053</v>
      </c>
      <c r="C292" s="8" t="s">
        <v>1054</v>
      </c>
      <c r="D292" s="8"/>
      <c r="E292" s="8" t="s">
        <v>881</v>
      </c>
      <c r="F292" s="31" t="str">
        <f>IFERROR(((F15/F180)-1),"CHECK")</f>
        <v>CHECK</v>
      </c>
      <c r="G292" s="31" t="str">
        <f t="shared" ref="G292:T292" si="26">IFERROR(((G15/G180)-1),"CHECK")</f>
        <v>CHECK</v>
      </c>
      <c r="H292" s="31" t="str">
        <f t="shared" si="26"/>
        <v>CHECK</v>
      </c>
      <c r="I292" s="31" t="str">
        <f t="shared" si="26"/>
        <v>CHECK</v>
      </c>
      <c r="J292" s="31" t="str">
        <f t="shared" si="26"/>
        <v>CHECK</v>
      </c>
      <c r="K292" s="31" t="str">
        <f t="shared" si="26"/>
        <v>CHECK</v>
      </c>
      <c r="L292" s="31" t="str">
        <f t="shared" si="26"/>
        <v>CHECK</v>
      </c>
      <c r="M292" s="31" t="str">
        <f t="shared" si="26"/>
        <v>CHECK</v>
      </c>
      <c r="N292" s="31">
        <f t="shared" si="26"/>
        <v>0</v>
      </c>
      <c r="O292" s="31">
        <f t="shared" si="26"/>
        <v>0</v>
      </c>
      <c r="P292" s="31">
        <f t="shared" si="26"/>
        <v>0</v>
      </c>
      <c r="Q292" s="31">
        <f t="shared" si="26"/>
        <v>0</v>
      </c>
      <c r="R292" s="31">
        <f t="shared" si="26"/>
        <v>0</v>
      </c>
      <c r="S292" s="31">
        <f t="shared" si="26"/>
        <v>0</v>
      </c>
      <c r="T292" s="31">
        <f t="shared" si="26"/>
        <v>0</v>
      </c>
      <c r="U292" s="31">
        <f>IFERROR(((U15/U180)-1),"CHECK")</f>
        <v>0</v>
      </c>
      <c r="V292" s="31"/>
      <c r="W292" s="31"/>
      <c r="X292" s="31"/>
    </row>
    <row r="293" spans="1:24" x14ac:dyDescent="0.25">
      <c r="B293" s="8" t="s">
        <v>1053</v>
      </c>
      <c r="C293" s="8" t="s">
        <v>1055</v>
      </c>
      <c r="D293" s="8"/>
      <c r="E293" s="8" t="s">
        <v>881</v>
      </c>
      <c r="F293" s="31" t="str">
        <f>IFERROR(((F16/F181)-1),"CHECK")</f>
        <v>CHECK</v>
      </c>
      <c r="G293" s="31" t="str">
        <f t="shared" ref="G293:U293" si="27">IFERROR(((G16/G181)-1),"CHECK")</f>
        <v>CHECK</v>
      </c>
      <c r="H293" s="31" t="str">
        <f t="shared" si="27"/>
        <v>CHECK</v>
      </c>
      <c r="I293" s="31" t="str">
        <f t="shared" si="27"/>
        <v>CHECK</v>
      </c>
      <c r="J293" s="31" t="str">
        <f t="shared" si="27"/>
        <v>CHECK</v>
      </c>
      <c r="K293" s="31" t="str">
        <f t="shared" si="27"/>
        <v>CHECK</v>
      </c>
      <c r="L293" s="31" t="str">
        <f t="shared" si="27"/>
        <v>CHECK</v>
      </c>
      <c r="M293" s="31" t="str">
        <f t="shared" si="27"/>
        <v>CHECK</v>
      </c>
      <c r="N293" s="31">
        <f t="shared" si="27"/>
        <v>0</v>
      </c>
      <c r="O293" s="31">
        <f t="shared" si="27"/>
        <v>0</v>
      </c>
      <c r="P293" s="31">
        <f t="shared" si="27"/>
        <v>0</v>
      </c>
      <c r="Q293" s="31">
        <f t="shared" si="27"/>
        <v>0</v>
      </c>
      <c r="R293" s="31">
        <f t="shared" si="27"/>
        <v>0</v>
      </c>
      <c r="S293" s="31">
        <f t="shared" si="27"/>
        <v>0</v>
      </c>
      <c r="T293" s="31">
        <f t="shared" si="27"/>
        <v>0</v>
      </c>
      <c r="U293" s="31">
        <f t="shared" si="27"/>
        <v>0</v>
      </c>
      <c r="V293" s="31"/>
      <c r="W293" s="31"/>
      <c r="X293" s="31"/>
    </row>
    <row r="294" spans="1:24" x14ac:dyDescent="0.25">
      <c r="B294" s="8" t="s">
        <v>1053</v>
      </c>
      <c r="C294" s="8" t="s">
        <v>1056</v>
      </c>
      <c r="D294" s="8"/>
      <c r="E294" s="8" t="s">
        <v>881</v>
      </c>
      <c r="F294" s="31">
        <f>IFERROR(((F17/F182)-1),"CHECK")</f>
        <v>0</v>
      </c>
      <c r="G294" s="31">
        <f t="shared" ref="G294:U294" si="28">IFERROR(((G17/G182)-1),"CHECK")</f>
        <v>0</v>
      </c>
      <c r="H294" s="31">
        <f t="shared" si="28"/>
        <v>0</v>
      </c>
      <c r="I294" s="31">
        <f t="shared" si="28"/>
        <v>0</v>
      </c>
      <c r="J294" s="31">
        <f t="shared" si="28"/>
        <v>0</v>
      </c>
      <c r="K294" s="31">
        <f t="shared" si="28"/>
        <v>0</v>
      </c>
      <c r="L294" s="31">
        <f t="shared" si="28"/>
        <v>0</v>
      </c>
      <c r="M294" s="31">
        <f t="shared" si="28"/>
        <v>0</v>
      </c>
      <c r="N294" s="31">
        <f t="shared" si="28"/>
        <v>0</v>
      </c>
      <c r="O294" s="31">
        <f t="shared" si="28"/>
        <v>0</v>
      </c>
      <c r="P294" s="31">
        <f t="shared" si="28"/>
        <v>0</v>
      </c>
      <c r="Q294" s="31">
        <f t="shared" si="28"/>
        <v>0</v>
      </c>
      <c r="R294" s="31">
        <f t="shared" si="28"/>
        <v>0</v>
      </c>
      <c r="S294" s="31">
        <f t="shared" si="28"/>
        <v>0</v>
      </c>
      <c r="T294" s="31">
        <f t="shared" si="28"/>
        <v>0</v>
      </c>
      <c r="U294" s="31">
        <f t="shared" si="28"/>
        <v>0</v>
      </c>
      <c r="V294" s="31"/>
      <c r="W294" s="31"/>
      <c r="X294" s="31"/>
    </row>
    <row r="295" spans="1:24" x14ac:dyDescent="0.25">
      <c r="B295" s="8" t="s">
        <v>1053</v>
      </c>
      <c r="C295" s="8" t="s">
        <v>595</v>
      </c>
      <c r="D295" s="8"/>
      <c r="E295" s="8" t="s">
        <v>881</v>
      </c>
      <c r="F295" s="31" t="str">
        <f>IFERROR(((F18/F183)-1),"CHECK")</f>
        <v>CHECK</v>
      </c>
      <c r="G295" s="31">
        <f t="shared" ref="G295:U295" si="29">IFERROR(((G18/G183)-1),"CHECK")</f>
        <v>0</v>
      </c>
      <c r="H295" s="31">
        <f t="shared" si="29"/>
        <v>0</v>
      </c>
      <c r="I295" s="31">
        <f t="shared" si="29"/>
        <v>0</v>
      </c>
      <c r="J295" s="31">
        <f t="shared" si="29"/>
        <v>0</v>
      </c>
      <c r="K295" s="31">
        <f t="shared" si="29"/>
        <v>0</v>
      </c>
      <c r="L295" s="31" t="str">
        <f t="shared" si="29"/>
        <v>CHECK</v>
      </c>
      <c r="M295" s="31" t="str">
        <f t="shared" si="29"/>
        <v>CHECK</v>
      </c>
      <c r="N295" s="31" t="str">
        <f t="shared" si="29"/>
        <v>CHECK</v>
      </c>
      <c r="O295" s="31">
        <f t="shared" si="29"/>
        <v>0</v>
      </c>
      <c r="P295" s="31">
        <f t="shared" si="29"/>
        <v>0</v>
      </c>
      <c r="Q295" s="31">
        <f t="shared" si="29"/>
        <v>0</v>
      </c>
      <c r="R295" s="31">
        <f t="shared" si="29"/>
        <v>0</v>
      </c>
      <c r="S295" s="31">
        <f t="shared" si="29"/>
        <v>0</v>
      </c>
      <c r="T295" s="31">
        <f t="shared" si="29"/>
        <v>0</v>
      </c>
      <c r="U295" s="31">
        <f t="shared" si="29"/>
        <v>0</v>
      </c>
      <c r="V295" s="31"/>
      <c r="W295" s="31"/>
      <c r="X295" s="31"/>
    </row>
    <row r="296" spans="1:24" x14ac:dyDescent="0.25">
      <c r="B296" s="8" t="s">
        <v>1057</v>
      </c>
      <c r="C296" s="8" t="s">
        <v>1056</v>
      </c>
      <c r="D296" s="8"/>
      <c r="E296" s="8" t="s">
        <v>881</v>
      </c>
      <c r="F296" s="31">
        <f>IFERROR(((F19/F184)-1),"CHECK")</f>
        <v>0</v>
      </c>
      <c r="G296" s="31">
        <f t="shared" ref="G296:U296" si="30">IFERROR(((G19/G184)-1),"CHECK")</f>
        <v>0</v>
      </c>
      <c r="H296" s="31">
        <f t="shared" si="30"/>
        <v>0</v>
      </c>
      <c r="I296" s="31">
        <f t="shared" si="30"/>
        <v>0</v>
      </c>
      <c r="J296" s="31">
        <f t="shared" si="30"/>
        <v>0</v>
      </c>
      <c r="K296" s="31">
        <f t="shared" si="30"/>
        <v>0</v>
      </c>
      <c r="L296" s="31">
        <f t="shared" si="30"/>
        <v>0</v>
      </c>
      <c r="M296" s="31">
        <f t="shared" si="30"/>
        <v>0</v>
      </c>
      <c r="N296" s="31">
        <f t="shared" si="30"/>
        <v>0</v>
      </c>
      <c r="O296" s="31">
        <f t="shared" si="30"/>
        <v>0</v>
      </c>
      <c r="P296" s="31">
        <f t="shared" si="30"/>
        <v>0</v>
      </c>
      <c r="Q296" s="31">
        <f t="shared" si="30"/>
        <v>0</v>
      </c>
      <c r="R296" s="31">
        <f t="shared" si="30"/>
        <v>0</v>
      </c>
      <c r="S296" s="31">
        <f t="shared" si="30"/>
        <v>0</v>
      </c>
      <c r="T296" s="31">
        <f t="shared" si="30"/>
        <v>0</v>
      </c>
      <c r="U296" s="31">
        <f t="shared" si="30"/>
        <v>0</v>
      </c>
      <c r="V296" s="31"/>
      <c r="W296" s="31"/>
      <c r="X296" s="31"/>
    </row>
    <row r="297" spans="1:24" s="19" customFormat="1" x14ac:dyDescent="0.25">
      <c r="A297" s="252"/>
      <c r="B297" s="51" t="s">
        <v>1058</v>
      </c>
      <c r="C297" s="46"/>
      <c r="D297" s="46"/>
      <c r="E297" s="46"/>
    </row>
    <row r="298" spans="1:24" x14ac:dyDescent="0.25">
      <c r="B298" s="8" t="s">
        <v>981</v>
      </c>
      <c r="C298" s="8" t="s">
        <v>598</v>
      </c>
      <c r="D298" s="8"/>
      <c r="E298" s="8" t="s">
        <v>881</v>
      </c>
      <c r="F298" s="31">
        <f t="shared" ref="F298:U298" si="31">IFERROR(((F21/F186)-1),"CHECK")</f>
        <v>0</v>
      </c>
      <c r="G298" s="31">
        <f t="shared" si="31"/>
        <v>0</v>
      </c>
      <c r="H298" s="31">
        <f t="shared" si="31"/>
        <v>0</v>
      </c>
      <c r="I298" s="31">
        <f t="shared" si="31"/>
        <v>0</v>
      </c>
      <c r="J298" s="31">
        <f t="shared" si="31"/>
        <v>0</v>
      </c>
      <c r="K298" s="31">
        <f t="shared" si="31"/>
        <v>0</v>
      </c>
      <c r="L298" s="31">
        <f t="shared" si="31"/>
        <v>0</v>
      </c>
      <c r="M298" s="31">
        <f t="shared" si="31"/>
        <v>0</v>
      </c>
      <c r="N298" s="31">
        <f t="shared" si="31"/>
        <v>0</v>
      </c>
      <c r="O298" s="31">
        <f t="shared" si="31"/>
        <v>0</v>
      </c>
      <c r="P298" s="31">
        <f t="shared" si="31"/>
        <v>0</v>
      </c>
      <c r="Q298" s="31">
        <f t="shared" si="31"/>
        <v>0</v>
      </c>
      <c r="R298" s="31">
        <f t="shared" si="31"/>
        <v>0</v>
      </c>
      <c r="S298" s="31">
        <f t="shared" si="31"/>
        <v>0</v>
      </c>
      <c r="T298" s="31">
        <f t="shared" si="31"/>
        <v>0</v>
      </c>
      <c r="U298" s="31">
        <f t="shared" si="31"/>
        <v>0</v>
      </c>
      <c r="V298" s="31"/>
      <c r="W298" s="31"/>
      <c r="X298" s="31"/>
    </row>
    <row r="299" spans="1:24" x14ac:dyDescent="0.25">
      <c r="B299" s="8" t="s">
        <v>981</v>
      </c>
      <c r="C299" s="8" t="s">
        <v>599</v>
      </c>
      <c r="D299" s="8"/>
      <c r="E299" s="8" t="s">
        <v>881</v>
      </c>
      <c r="F299" s="31">
        <f t="shared" ref="F299:U299" si="32">IFERROR(((F22/F187)-1),"CHECK")</f>
        <v>0</v>
      </c>
      <c r="G299" s="31">
        <f t="shared" si="32"/>
        <v>0</v>
      </c>
      <c r="H299" s="31">
        <f t="shared" si="32"/>
        <v>0</v>
      </c>
      <c r="I299" s="31">
        <f t="shared" si="32"/>
        <v>0</v>
      </c>
      <c r="J299" s="31">
        <f t="shared" si="32"/>
        <v>0</v>
      </c>
      <c r="K299" s="31">
        <f t="shared" si="32"/>
        <v>0</v>
      </c>
      <c r="L299" s="31">
        <f t="shared" si="32"/>
        <v>0</v>
      </c>
      <c r="M299" s="31">
        <f t="shared" si="32"/>
        <v>0</v>
      </c>
      <c r="N299" s="31">
        <f t="shared" si="32"/>
        <v>0</v>
      </c>
      <c r="O299" s="31">
        <f t="shared" si="32"/>
        <v>0</v>
      </c>
      <c r="P299" s="31">
        <f t="shared" si="32"/>
        <v>0</v>
      </c>
      <c r="Q299" s="31">
        <f t="shared" si="32"/>
        <v>0</v>
      </c>
      <c r="R299" s="31">
        <f t="shared" si="32"/>
        <v>0</v>
      </c>
      <c r="S299" s="31">
        <f t="shared" si="32"/>
        <v>0</v>
      </c>
      <c r="T299" s="31">
        <f t="shared" si="32"/>
        <v>0</v>
      </c>
      <c r="U299" s="31">
        <f t="shared" si="32"/>
        <v>0</v>
      </c>
      <c r="V299" s="31"/>
      <c r="W299" s="31"/>
      <c r="X299" s="31"/>
    </row>
    <row r="300" spans="1:24" x14ac:dyDescent="0.25">
      <c r="B300" s="8" t="s">
        <v>981</v>
      </c>
      <c r="C300" s="8" t="s">
        <v>1059</v>
      </c>
      <c r="D300" s="8"/>
      <c r="E300" s="8" t="s">
        <v>881</v>
      </c>
      <c r="F300" s="31">
        <f t="shared" ref="F300:U300" si="33">IFERROR(((F23/F188)-1),"CHECK")</f>
        <v>0</v>
      </c>
      <c r="G300" s="31">
        <f t="shared" si="33"/>
        <v>0</v>
      </c>
      <c r="H300" s="31">
        <f t="shared" si="33"/>
        <v>0</v>
      </c>
      <c r="I300" s="31">
        <f t="shared" si="33"/>
        <v>0</v>
      </c>
      <c r="J300" s="31">
        <f t="shared" si="33"/>
        <v>0</v>
      </c>
      <c r="K300" s="31">
        <f t="shared" si="33"/>
        <v>0</v>
      </c>
      <c r="L300" s="31">
        <f t="shared" si="33"/>
        <v>0</v>
      </c>
      <c r="M300" s="31">
        <f t="shared" si="33"/>
        <v>0</v>
      </c>
      <c r="N300" s="31">
        <f t="shared" si="33"/>
        <v>0</v>
      </c>
      <c r="O300" s="31">
        <f t="shared" si="33"/>
        <v>0</v>
      </c>
      <c r="P300" s="31">
        <f t="shared" si="33"/>
        <v>0</v>
      </c>
      <c r="Q300" s="31">
        <f t="shared" si="33"/>
        <v>0</v>
      </c>
      <c r="R300" s="31">
        <f t="shared" si="33"/>
        <v>0</v>
      </c>
      <c r="S300" s="31">
        <f t="shared" si="33"/>
        <v>0</v>
      </c>
      <c r="T300" s="31">
        <f t="shared" si="33"/>
        <v>0</v>
      </c>
      <c r="U300" s="31">
        <f t="shared" si="33"/>
        <v>0</v>
      </c>
      <c r="V300" s="31"/>
      <c r="W300" s="31"/>
      <c r="X300" s="31"/>
    </row>
    <row r="301" spans="1:24" s="19" customFormat="1" x14ac:dyDescent="0.25">
      <c r="A301" s="252"/>
      <c r="B301" s="51" t="s">
        <v>1060</v>
      </c>
      <c r="C301" s="46"/>
      <c r="D301" s="46"/>
      <c r="E301" s="46"/>
    </row>
    <row r="302" spans="1:24" x14ac:dyDescent="0.25">
      <c r="B302" s="8" t="s">
        <v>1061</v>
      </c>
      <c r="C302" s="8"/>
      <c r="D302" s="8"/>
      <c r="E302" s="8" t="s">
        <v>881</v>
      </c>
      <c r="F302" s="31" t="str">
        <f>IFERROR(((F26/F190)-1),"CHECK")</f>
        <v>CHECK</v>
      </c>
      <c r="G302" s="31" t="str">
        <f t="shared" ref="G302:U302" si="34">IFERROR(((G25/G190)-1),"CHECK")</f>
        <v>CHECK</v>
      </c>
      <c r="H302" s="31" t="str">
        <f t="shared" si="34"/>
        <v>CHECK</v>
      </c>
      <c r="I302" s="31" t="str">
        <f t="shared" si="34"/>
        <v>CHECK</v>
      </c>
      <c r="J302" s="31" t="str">
        <f t="shared" si="34"/>
        <v>CHECK</v>
      </c>
      <c r="K302" s="31" t="str">
        <f t="shared" si="34"/>
        <v>CHECK</v>
      </c>
      <c r="L302" s="31" t="str">
        <f t="shared" si="34"/>
        <v>CHECK</v>
      </c>
      <c r="M302" s="31" t="str">
        <f t="shared" si="34"/>
        <v>CHECK</v>
      </c>
      <c r="N302" s="31" t="str">
        <f t="shared" si="34"/>
        <v>CHECK</v>
      </c>
      <c r="O302" s="31" t="str">
        <f t="shared" si="34"/>
        <v>CHECK</v>
      </c>
      <c r="P302" s="31" t="str">
        <f t="shared" si="34"/>
        <v>CHECK</v>
      </c>
      <c r="Q302" s="31" t="str">
        <f t="shared" si="34"/>
        <v>CHECK</v>
      </c>
      <c r="R302" s="31" t="str">
        <f t="shared" si="34"/>
        <v>CHECK</v>
      </c>
      <c r="S302" s="31" t="str">
        <f t="shared" si="34"/>
        <v>CHECK</v>
      </c>
      <c r="T302" s="31" t="str">
        <f t="shared" si="34"/>
        <v>CHECK</v>
      </c>
      <c r="U302" s="31" t="str">
        <f t="shared" si="34"/>
        <v>CHECK</v>
      </c>
      <c r="V302" s="31"/>
      <c r="W302" s="31"/>
      <c r="X302" s="31"/>
    </row>
    <row r="303" spans="1:24" x14ac:dyDescent="0.25">
      <c r="B303" s="8" t="s">
        <v>1062</v>
      </c>
      <c r="C303" s="8"/>
      <c r="D303" s="8"/>
      <c r="E303" s="8" t="s">
        <v>881</v>
      </c>
      <c r="F303" s="31" t="str">
        <f>IFERROR(((#REF!/F191)-1),"CHECK")</f>
        <v>CHECK</v>
      </c>
      <c r="G303" s="31" t="str">
        <f t="shared" ref="G303:U303" si="35">IFERROR(((G26/G191)-1),"CHECK")</f>
        <v>CHECK</v>
      </c>
      <c r="H303" s="31" t="str">
        <f t="shared" si="35"/>
        <v>CHECK</v>
      </c>
      <c r="I303" s="31" t="str">
        <f t="shared" si="35"/>
        <v>CHECK</v>
      </c>
      <c r="J303" s="31" t="str">
        <f t="shared" si="35"/>
        <v>CHECK</v>
      </c>
      <c r="K303" s="31" t="str">
        <f t="shared" si="35"/>
        <v>CHECK</v>
      </c>
      <c r="L303" s="31" t="str">
        <f t="shared" si="35"/>
        <v>CHECK</v>
      </c>
      <c r="M303" s="31" t="str">
        <f t="shared" si="35"/>
        <v>CHECK</v>
      </c>
      <c r="N303" s="31" t="str">
        <f t="shared" si="35"/>
        <v>CHECK</v>
      </c>
      <c r="O303" s="31" t="str">
        <f t="shared" si="35"/>
        <v>CHECK</v>
      </c>
      <c r="P303" s="31" t="str">
        <f t="shared" si="35"/>
        <v>CHECK</v>
      </c>
      <c r="Q303" s="31" t="str">
        <f t="shared" si="35"/>
        <v>CHECK</v>
      </c>
      <c r="R303" s="31" t="str">
        <f t="shared" si="35"/>
        <v>CHECK</v>
      </c>
      <c r="S303" s="31" t="str">
        <f t="shared" si="35"/>
        <v>CHECK</v>
      </c>
      <c r="T303" s="31" t="str">
        <f t="shared" si="35"/>
        <v>CHECK</v>
      </c>
      <c r="U303" s="31" t="str">
        <f t="shared" si="35"/>
        <v>CHECK</v>
      </c>
      <c r="V303" s="31"/>
      <c r="W303" s="31"/>
      <c r="X303" s="31"/>
    </row>
    <row r="304" spans="1:24" x14ac:dyDescent="0.25">
      <c r="B304" s="8"/>
      <c r="C304" s="8"/>
      <c r="D304" s="8"/>
      <c r="E304" s="8"/>
      <c r="F304" s="221"/>
      <c r="G304" s="221"/>
      <c r="H304" s="221"/>
      <c r="I304" s="221"/>
      <c r="J304" s="221"/>
      <c r="K304" s="221"/>
      <c r="L304" s="221"/>
      <c r="M304" s="221"/>
      <c r="N304" s="221"/>
      <c r="O304" s="221"/>
      <c r="P304" s="221"/>
      <c r="Q304" s="221"/>
      <c r="R304" s="221"/>
      <c r="S304" s="221"/>
      <c r="T304" s="221"/>
      <c r="W304" s="221"/>
      <c r="X304" s="221"/>
    </row>
    <row r="305" spans="1:24" s="19" customFormat="1" ht="21" x14ac:dyDescent="0.35">
      <c r="A305" s="252"/>
      <c r="B305" s="46"/>
      <c r="C305" s="55" t="s">
        <v>1063</v>
      </c>
      <c r="D305" s="46"/>
      <c r="E305" s="46"/>
    </row>
    <row r="306" spans="1:24" x14ac:dyDescent="0.25">
      <c r="B306" s="8"/>
      <c r="C306" s="8"/>
      <c r="D306" s="8"/>
      <c r="E306" s="8"/>
      <c r="F306" s="221"/>
      <c r="G306" s="221"/>
      <c r="H306" s="221"/>
      <c r="I306" s="221"/>
      <c r="J306" s="221"/>
      <c r="K306" s="221"/>
      <c r="L306" s="221"/>
      <c r="M306" s="221"/>
      <c r="N306" s="221"/>
      <c r="O306" s="221"/>
      <c r="P306" s="221"/>
      <c r="Q306" s="221"/>
      <c r="R306" s="221"/>
      <c r="S306" s="221"/>
      <c r="T306" s="221"/>
      <c r="W306" s="221"/>
      <c r="X306" s="221"/>
    </row>
    <row r="307" spans="1:24" s="19" customFormat="1" x14ac:dyDescent="0.25">
      <c r="A307" s="252"/>
      <c r="B307" s="51" t="s">
        <v>1052</v>
      </c>
      <c r="C307" s="51"/>
      <c r="D307" s="51" t="s">
        <v>588</v>
      </c>
      <c r="E307" s="46"/>
    </row>
    <row r="308" spans="1:24" x14ac:dyDescent="0.25">
      <c r="B308" s="8" t="s">
        <v>1053</v>
      </c>
      <c r="C308" s="8" t="s">
        <v>1054</v>
      </c>
      <c r="D308" s="8" t="s">
        <v>588</v>
      </c>
      <c r="E308" s="8" t="s">
        <v>1065</v>
      </c>
      <c r="F308" s="31">
        <f t="shared" ref="F308:U308" si="36">IFERROR(((F31/F196)-1),"CHECK")</f>
        <v>0</v>
      </c>
      <c r="G308" s="31">
        <f t="shared" si="36"/>
        <v>0</v>
      </c>
      <c r="H308" s="31">
        <f t="shared" si="36"/>
        <v>0</v>
      </c>
      <c r="I308" s="31">
        <f t="shared" si="36"/>
        <v>0</v>
      </c>
      <c r="J308" s="31">
        <f t="shared" si="36"/>
        <v>0</v>
      </c>
      <c r="K308" s="31">
        <f t="shared" si="36"/>
        <v>0</v>
      </c>
      <c r="L308" s="31">
        <f t="shared" si="36"/>
        <v>0</v>
      </c>
      <c r="M308" s="31">
        <f t="shared" si="36"/>
        <v>0</v>
      </c>
      <c r="N308" s="31">
        <f t="shared" si="36"/>
        <v>0</v>
      </c>
      <c r="O308" s="31">
        <f t="shared" si="36"/>
        <v>0</v>
      </c>
      <c r="P308" s="31">
        <f t="shared" si="36"/>
        <v>0</v>
      </c>
      <c r="Q308" s="31">
        <f t="shared" si="36"/>
        <v>0</v>
      </c>
      <c r="R308" s="31">
        <f t="shared" si="36"/>
        <v>0</v>
      </c>
      <c r="S308" s="31">
        <f t="shared" si="36"/>
        <v>0</v>
      </c>
      <c r="T308" s="31">
        <f t="shared" si="36"/>
        <v>0</v>
      </c>
      <c r="U308" s="31">
        <f t="shared" si="36"/>
        <v>0</v>
      </c>
      <c r="V308" s="31"/>
      <c r="W308" s="31"/>
      <c r="X308" s="31"/>
    </row>
    <row r="309" spans="1:24" x14ac:dyDescent="0.25">
      <c r="B309" s="8" t="s">
        <v>1053</v>
      </c>
      <c r="C309" s="8" t="s">
        <v>1055</v>
      </c>
      <c r="D309" s="8" t="s">
        <v>588</v>
      </c>
      <c r="E309" s="8" t="s">
        <v>1065</v>
      </c>
      <c r="F309" s="31">
        <f t="shared" ref="F309:U309" si="37">IFERROR(((F32/F197)-1),"CHECK")</f>
        <v>0</v>
      </c>
      <c r="G309" s="31">
        <f t="shared" si="37"/>
        <v>0</v>
      </c>
      <c r="H309" s="31">
        <f t="shared" si="37"/>
        <v>0</v>
      </c>
      <c r="I309" s="31">
        <f t="shared" si="37"/>
        <v>0</v>
      </c>
      <c r="J309" s="31">
        <f t="shared" si="37"/>
        <v>0</v>
      </c>
      <c r="K309" s="31">
        <f t="shared" si="37"/>
        <v>0</v>
      </c>
      <c r="L309" s="31">
        <f t="shared" si="37"/>
        <v>0</v>
      </c>
      <c r="M309" s="31">
        <f t="shared" si="37"/>
        <v>0</v>
      </c>
      <c r="N309" s="31">
        <f t="shared" si="37"/>
        <v>0</v>
      </c>
      <c r="O309" s="31">
        <f t="shared" si="37"/>
        <v>0</v>
      </c>
      <c r="P309" s="31">
        <f t="shared" si="37"/>
        <v>0</v>
      </c>
      <c r="Q309" s="31">
        <f t="shared" si="37"/>
        <v>0</v>
      </c>
      <c r="R309" s="31">
        <f t="shared" si="37"/>
        <v>0</v>
      </c>
      <c r="S309" s="31">
        <f t="shared" si="37"/>
        <v>0</v>
      </c>
      <c r="T309" s="31">
        <f t="shared" si="37"/>
        <v>0</v>
      </c>
      <c r="U309" s="31">
        <f t="shared" si="37"/>
        <v>0</v>
      </c>
      <c r="V309" s="31"/>
      <c r="W309" s="31"/>
      <c r="X309" s="31"/>
    </row>
    <row r="310" spans="1:24" x14ac:dyDescent="0.25">
      <c r="B310" s="8" t="s">
        <v>1053</v>
      </c>
      <c r="C310" s="8" t="s">
        <v>1056</v>
      </c>
      <c r="D310" s="8" t="s">
        <v>588</v>
      </c>
      <c r="E310" s="8" t="s">
        <v>1065</v>
      </c>
      <c r="F310" s="31">
        <f t="shared" ref="F310:U310" si="38">IFERROR(((F33/F198)-1),"CHECK")</f>
        <v>0</v>
      </c>
      <c r="G310" s="31">
        <f t="shared" si="38"/>
        <v>0</v>
      </c>
      <c r="H310" s="31">
        <f t="shared" si="38"/>
        <v>0</v>
      </c>
      <c r="I310" s="31">
        <f t="shared" si="38"/>
        <v>0</v>
      </c>
      <c r="J310" s="31">
        <f t="shared" si="38"/>
        <v>0</v>
      </c>
      <c r="K310" s="31">
        <f t="shared" si="38"/>
        <v>0</v>
      </c>
      <c r="L310" s="31">
        <f t="shared" si="38"/>
        <v>0</v>
      </c>
      <c r="M310" s="31">
        <f t="shared" si="38"/>
        <v>0</v>
      </c>
      <c r="N310" s="31">
        <f t="shared" si="38"/>
        <v>0</v>
      </c>
      <c r="O310" s="31">
        <f t="shared" si="38"/>
        <v>0</v>
      </c>
      <c r="P310" s="31">
        <f t="shared" si="38"/>
        <v>0</v>
      </c>
      <c r="Q310" s="31">
        <f t="shared" si="38"/>
        <v>0</v>
      </c>
      <c r="R310" s="31">
        <f t="shared" si="38"/>
        <v>0</v>
      </c>
      <c r="S310" s="31">
        <f t="shared" si="38"/>
        <v>0</v>
      </c>
      <c r="T310" s="31">
        <f t="shared" si="38"/>
        <v>0</v>
      </c>
      <c r="U310" s="31">
        <f t="shared" si="38"/>
        <v>0</v>
      </c>
      <c r="V310" s="31"/>
      <c r="W310" s="31"/>
      <c r="X310" s="31"/>
    </row>
    <row r="311" spans="1:24" x14ac:dyDescent="0.25">
      <c r="B311" s="8" t="s">
        <v>1053</v>
      </c>
      <c r="C311" s="8" t="s">
        <v>595</v>
      </c>
      <c r="D311" s="8" t="s">
        <v>588</v>
      </c>
      <c r="E311" s="8" t="s">
        <v>1065</v>
      </c>
      <c r="F311" s="31">
        <f t="shared" ref="F311:U311" si="39">IFERROR(((F34/F199)-1),"CHECK")</f>
        <v>0</v>
      </c>
      <c r="G311" s="31">
        <f t="shared" si="39"/>
        <v>0</v>
      </c>
      <c r="H311" s="31">
        <f t="shared" si="39"/>
        <v>0</v>
      </c>
      <c r="I311" s="31">
        <f t="shared" si="39"/>
        <v>0</v>
      </c>
      <c r="J311" s="31">
        <f t="shared" si="39"/>
        <v>0</v>
      </c>
      <c r="K311" s="31">
        <f t="shared" si="39"/>
        <v>0</v>
      </c>
      <c r="L311" s="31">
        <f t="shared" si="39"/>
        <v>0</v>
      </c>
      <c r="M311" s="31">
        <f t="shared" si="39"/>
        <v>0</v>
      </c>
      <c r="N311" s="31">
        <f t="shared" si="39"/>
        <v>0</v>
      </c>
      <c r="O311" s="31">
        <f t="shared" si="39"/>
        <v>0</v>
      </c>
      <c r="P311" s="31">
        <f t="shared" si="39"/>
        <v>0</v>
      </c>
      <c r="Q311" s="31">
        <f t="shared" si="39"/>
        <v>0</v>
      </c>
      <c r="R311" s="31">
        <f t="shared" si="39"/>
        <v>0</v>
      </c>
      <c r="S311" s="31">
        <f t="shared" si="39"/>
        <v>0</v>
      </c>
      <c r="T311" s="31">
        <f t="shared" si="39"/>
        <v>0</v>
      </c>
      <c r="U311" s="31">
        <f t="shared" si="39"/>
        <v>0</v>
      </c>
      <c r="V311" s="31"/>
      <c r="W311" s="31"/>
      <c r="X311" s="31"/>
    </row>
    <row r="312" spans="1:24" x14ac:dyDescent="0.25">
      <c r="B312" s="8" t="s">
        <v>1057</v>
      </c>
      <c r="C312" s="8" t="s">
        <v>1056</v>
      </c>
      <c r="D312" s="8" t="s">
        <v>588</v>
      </c>
      <c r="E312" s="8" t="s">
        <v>1065</v>
      </c>
      <c r="F312" s="31">
        <f t="shared" ref="F312:U312" si="40">IFERROR(((F35/F200)-1),"CHECK")</f>
        <v>0</v>
      </c>
      <c r="G312" s="31">
        <f t="shared" si="40"/>
        <v>0</v>
      </c>
      <c r="H312" s="31">
        <f t="shared" si="40"/>
        <v>0</v>
      </c>
      <c r="I312" s="31">
        <f t="shared" si="40"/>
        <v>0</v>
      </c>
      <c r="J312" s="31">
        <f t="shared" si="40"/>
        <v>0</v>
      </c>
      <c r="K312" s="31">
        <f t="shared" si="40"/>
        <v>0</v>
      </c>
      <c r="L312" s="31">
        <f t="shared" si="40"/>
        <v>0</v>
      </c>
      <c r="M312" s="31">
        <f t="shared" si="40"/>
        <v>0</v>
      </c>
      <c r="N312" s="31">
        <f t="shared" si="40"/>
        <v>0</v>
      </c>
      <c r="O312" s="31">
        <f t="shared" si="40"/>
        <v>0</v>
      </c>
      <c r="P312" s="31">
        <f t="shared" si="40"/>
        <v>0</v>
      </c>
      <c r="Q312" s="31">
        <f t="shared" si="40"/>
        <v>0</v>
      </c>
      <c r="R312" s="31">
        <f t="shared" si="40"/>
        <v>0</v>
      </c>
      <c r="S312" s="31">
        <f t="shared" si="40"/>
        <v>0</v>
      </c>
      <c r="T312" s="31">
        <f t="shared" si="40"/>
        <v>0</v>
      </c>
      <c r="U312" s="31">
        <f t="shared" si="40"/>
        <v>0</v>
      </c>
      <c r="V312" s="31"/>
      <c r="W312" s="31"/>
      <c r="X312" s="31"/>
    </row>
    <row r="313" spans="1:24" s="19" customFormat="1" x14ac:dyDescent="0.25">
      <c r="A313" s="252"/>
      <c r="B313" s="51" t="s">
        <v>1058</v>
      </c>
      <c r="C313" s="46"/>
      <c r="D313" s="51" t="s">
        <v>588</v>
      </c>
      <c r="E313" s="46"/>
    </row>
    <row r="314" spans="1:24" x14ac:dyDescent="0.25">
      <c r="B314" s="8" t="s">
        <v>981</v>
      </c>
      <c r="C314" s="8" t="s">
        <v>598</v>
      </c>
      <c r="D314" s="8" t="s">
        <v>588</v>
      </c>
      <c r="E314" s="8" t="s">
        <v>1065</v>
      </c>
      <c r="F314" s="31">
        <f t="shared" ref="F314:U314" si="41">IFERROR(((F37/F202)-1),"CHECK")</f>
        <v>0</v>
      </c>
      <c r="G314" s="31">
        <f t="shared" si="41"/>
        <v>0</v>
      </c>
      <c r="H314" s="31">
        <f t="shared" si="41"/>
        <v>0</v>
      </c>
      <c r="I314" s="31">
        <f t="shared" si="41"/>
        <v>0</v>
      </c>
      <c r="J314" s="31">
        <f t="shared" si="41"/>
        <v>0</v>
      </c>
      <c r="K314" s="31">
        <f t="shared" si="41"/>
        <v>0</v>
      </c>
      <c r="L314" s="31">
        <f t="shared" si="41"/>
        <v>0</v>
      </c>
      <c r="M314" s="31">
        <f t="shared" si="41"/>
        <v>0</v>
      </c>
      <c r="N314" s="31">
        <f t="shared" si="41"/>
        <v>0</v>
      </c>
      <c r="O314" s="31">
        <f t="shared" si="41"/>
        <v>0</v>
      </c>
      <c r="P314" s="31">
        <f t="shared" si="41"/>
        <v>0</v>
      </c>
      <c r="Q314" s="31">
        <f t="shared" si="41"/>
        <v>0</v>
      </c>
      <c r="R314" s="31">
        <f t="shared" si="41"/>
        <v>0</v>
      </c>
      <c r="S314" s="31">
        <f t="shared" si="41"/>
        <v>0</v>
      </c>
      <c r="T314" s="31">
        <f t="shared" si="41"/>
        <v>0</v>
      </c>
      <c r="U314" s="31">
        <f t="shared" si="41"/>
        <v>0</v>
      </c>
      <c r="V314" s="31"/>
      <c r="W314" s="31"/>
      <c r="X314" s="31"/>
    </row>
    <row r="315" spans="1:24" x14ac:dyDescent="0.25">
      <c r="B315" s="8" t="s">
        <v>981</v>
      </c>
      <c r="C315" s="8" t="s">
        <v>599</v>
      </c>
      <c r="D315" s="8" t="s">
        <v>588</v>
      </c>
      <c r="E315" s="8" t="s">
        <v>1065</v>
      </c>
      <c r="F315" s="31">
        <f t="shared" ref="F315:U315" si="42">IFERROR(((F38/F203)-1),"CHECK")</f>
        <v>0</v>
      </c>
      <c r="G315" s="31">
        <f t="shared" si="42"/>
        <v>0</v>
      </c>
      <c r="H315" s="31">
        <f t="shared" si="42"/>
        <v>0</v>
      </c>
      <c r="I315" s="31">
        <f t="shared" si="42"/>
        <v>0</v>
      </c>
      <c r="J315" s="31">
        <f t="shared" si="42"/>
        <v>0</v>
      </c>
      <c r="K315" s="31">
        <f t="shared" si="42"/>
        <v>0</v>
      </c>
      <c r="L315" s="31">
        <f t="shared" si="42"/>
        <v>0</v>
      </c>
      <c r="M315" s="31">
        <f t="shared" si="42"/>
        <v>0</v>
      </c>
      <c r="N315" s="31">
        <f t="shared" si="42"/>
        <v>0</v>
      </c>
      <c r="O315" s="31">
        <f t="shared" si="42"/>
        <v>0</v>
      </c>
      <c r="P315" s="31">
        <f t="shared" si="42"/>
        <v>0</v>
      </c>
      <c r="Q315" s="31">
        <f t="shared" si="42"/>
        <v>0</v>
      </c>
      <c r="R315" s="31">
        <f t="shared" si="42"/>
        <v>0</v>
      </c>
      <c r="S315" s="31">
        <f t="shared" si="42"/>
        <v>0</v>
      </c>
      <c r="T315" s="31">
        <f t="shared" si="42"/>
        <v>0</v>
      </c>
      <c r="U315" s="31">
        <f t="shared" si="42"/>
        <v>0</v>
      </c>
      <c r="V315" s="31"/>
      <c r="W315" s="31"/>
      <c r="X315" s="31"/>
    </row>
    <row r="316" spans="1:24" x14ac:dyDescent="0.25">
      <c r="B316" s="8" t="s">
        <v>981</v>
      </c>
      <c r="C316" s="8" t="s">
        <v>1059</v>
      </c>
      <c r="D316" s="8" t="s">
        <v>588</v>
      </c>
      <c r="E316" s="8" t="s">
        <v>1065</v>
      </c>
      <c r="F316" s="31">
        <f t="shared" ref="F316:U316" si="43">IFERROR(((F39/F204)-1),"CHECK")</f>
        <v>0</v>
      </c>
      <c r="G316" s="31">
        <f t="shared" si="43"/>
        <v>0</v>
      </c>
      <c r="H316" s="31">
        <f t="shared" si="43"/>
        <v>0</v>
      </c>
      <c r="I316" s="31">
        <f t="shared" si="43"/>
        <v>0</v>
      </c>
      <c r="J316" s="31">
        <f t="shared" si="43"/>
        <v>0</v>
      </c>
      <c r="K316" s="31">
        <f t="shared" si="43"/>
        <v>0</v>
      </c>
      <c r="L316" s="31">
        <f t="shared" si="43"/>
        <v>0</v>
      </c>
      <c r="M316" s="31">
        <f t="shared" si="43"/>
        <v>0</v>
      </c>
      <c r="N316" s="31">
        <f t="shared" si="43"/>
        <v>0</v>
      </c>
      <c r="O316" s="31">
        <f t="shared" si="43"/>
        <v>0</v>
      </c>
      <c r="P316" s="31">
        <f t="shared" si="43"/>
        <v>0</v>
      </c>
      <c r="Q316" s="31">
        <f t="shared" si="43"/>
        <v>0</v>
      </c>
      <c r="R316" s="31">
        <f t="shared" si="43"/>
        <v>0</v>
      </c>
      <c r="S316" s="31">
        <f t="shared" si="43"/>
        <v>0</v>
      </c>
      <c r="T316" s="31">
        <f t="shared" si="43"/>
        <v>0</v>
      </c>
      <c r="U316" s="31">
        <f t="shared" si="43"/>
        <v>0</v>
      </c>
      <c r="V316" s="31"/>
      <c r="W316" s="31"/>
      <c r="X316" s="31"/>
    </row>
    <row r="317" spans="1:24" s="19" customFormat="1" x14ac:dyDescent="0.25">
      <c r="A317" s="252"/>
      <c r="B317" s="51" t="s">
        <v>1060</v>
      </c>
      <c r="C317" s="46"/>
      <c r="D317" s="51" t="s">
        <v>588</v>
      </c>
      <c r="E317" s="46"/>
    </row>
    <row r="318" spans="1:24" x14ac:dyDescent="0.25">
      <c r="B318" s="8" t="s">
        <v>1061</v>
      </c>
      <c r="C318" s="8"/>
      <c r="D318" s="8" t="s">
        <v>588</v>
      </c>
      <c r="E318" s="8" t="s">
        <v>1065</v>
      </c>
      <c r="F318" s="31" t="str">
        <f t="shared" ref="F318:U318" si="44">IFERROR(((F41/F206)-1),"CHECK")</f>
        <v>CHECK</v>
      </c>
      <c r="G318" s="31" t="str">
        <f t="shared" si="44"/>
        <v>CHECK</v>
      </c>
      <c r="H318" s="31" t="str">
        <f t="shared" si="44"/>
        <v>CHECK</v>
      </c>
      <c r="I318" s="31" t="str">
        <f t="shared" si="44"/>
        <v>CHECK</v>
      </c>
      <c r="J318" s="31" t="str">
        <f t="shared" si="44"/>
        <v>CHECK</v>
      </c>
      <c r="K318" s="31" t="str">
        <f t="shared" si="44"/>
        <v>CHECK</v>
      </c>
      <c r="L318" s="31" t="str">
        <f t="shared" si="44"/>
        <v>CHECK</v>
      </c>
      <c r="M318" s="31" t="str">
        <f t="shared" si="44"/>
        <v>CHECK</v>
      </c>
      <c r="N318" s="31" t="str">
        <f t="shared" si="44"/>
        <v>CHECK</v>
      </c>
      <c r="O318" s="31" t="str">
        <f t="shared" si="44"/>
        <v>CHECK</v>
      </c>
      <c r="P318" s="31" t="str">
        <f t="shared" si="44"/>
        <v>CHECK</v>
      </c>
      <c r="Q318" s="31" t="str">
        <f t="shared" si="44"/>
        <v>CHECK</v>
      </c>
      <c r="R318" s="31" t="str">
        <f t="shared" si="44"/>
        <v>CHECK</v>
      </c>
      <c r="S318" s="31" t="str">
        <f t="shared" si="44"/>
        <v>CHECK</v>
      </c>
      <c r="T318" s="31" t="str">
        <f t="shared" si="44"/>
        <v>CHECK</v>
      </c>
      <c r="U318" s="31" t="str">
        <f t="shared" si="44"/>
        <v>CHECK</v>
      </c>
      <c r="V318" s="31"/>
      <c r="W318" s="31"/>
      <c r="X318" s="31"/>
    </row>
    <row r="319" spans="1:24" x14ac:dyDescent="0.25">
      <c r="B319" s="8" t="s">
        <v>1062</v>
      </c>
      <c r="C319" s="8"/>
      <c r="D319" s="8" t="s">
        <v>588</v>
      </c>
      <c r="E319" s="8" t="s">
        <v>1065</v>
      </c>
      <c r="F319" s="31" t="str">
        <f t="shared" ref="F319:U319" si="45">IFERROR(((F42/F207)-1),"CHECK")</f>
        <v>CHECK</v>
      </c>
      <c r="G319" s="31" t="str">
        <f t="shared" si="45"/>
        <v>CHECK</v>
      </c>
      <c r="H319" s="31" t="str">
        <f t="shared" si="45"/>
        <v>CHECK</v>
      </c>
      <c r="I319" s="31" t="str">
        <f t="shared" si="45"/>
        <v>CHECK</v>
      </c>
      <c r="J319" s="31" t="str">
        <f t="shared" si="45"/>
        <v>CHECK</v>
      </c>
      <c r="K319" s="31" t="str">
        <f t="shared" si="45"/>
        <v>CHECK</v>
      </c>
      <c r="L319" s="31" t="str">
        <f t="shared" si="45"/>
        <v>CHECK</v>
      </c>
      <c r="M319" s="31" t="str">
        <f t="shared" si="45"/>
        <v>CHECK</v>
      </c>
      <c r="N319" s="31" t="str">
        <f t="shared" si="45"/>
        <v>CHECK</v>
      </c>
      <c r="O319" s="31" t="str">
        <f t="shared" si="45"/>
        <v>CHECK</v>
      </c>
      <c r="P319" s="31" t="str">
        <f t="shared" si="45"/>
        <v>CHECK</v>
      </c>
      <c r="Q319" s="31" t="str">
        <f t="shared" si="45"/>
        <v>CHECK</v>
      </c>
      <c r="R319" s="31" t="str">
        <f t="shared" si="45"/>
        <v>CHECK</v>
      </c>
      <c r="S319" s="31" t="str">
        <f t="shared" si="45"/>
        <v>CHECK</v>
      </c>
      <c r="T319" s="31" t="str">
        <f t="shared" si="45"/>
        <v>CHECK</v>
      </c>
      <c r="U319" s="31" t="str">
        <f t="shared" si="45"/>
        <v>CHECK</v>
      </c>
      <c r="V319" s="31"/>
      <c r="W319" s="31"/>
      <c r="X319" s="31"/>
    </row>
    <row r="320" spans="1:24" x14ac:dyDescent="0.25">
      <c r="B320" s="8"/>
      <c r="C320" s="8"/>
      <c r="D320" s="8"/>
      <c r="E320" s="8"/>
      <c r="F320" s="221"/>
      <c r="G320" s="221"/>
      <c r="H320" s="221"/>
      <c r="I320" s="221"/>
      <c r="J320" s="221"/>
      <c r="K320" s="221"/>
      <c r="L320" s="221"/>
      <c r="M320" s="221"/>
      <c r="N320" s="221"/>
      <c r="O320" s="221"/>
      <c r="P320" s="221"/>
      <c r="Q320" s="221"/>
      <c r="R320" s="221"/>
      <c r="S320" s="221"/>
      <c r="T320" s="221"/>
      <c r="W320" s="221"/>
      <c r="X320" s="221"/>
    </row>
    <row r="321" spans="1:24" s="19" customFormat="1" x14ac:dyDescent="0.25">
      <c r="A321" s="252"/>
      <c r="B321" s="51" t="s">
        <v>1052</v>
      </c>
      <c r="C321" s="51"/>
      <c r="D321" s="51" t="s">
        <v>590</v>
      </c>
      <c r="E321" s="46"/>
    </row>
    <row r="322" spans="1:24" x14ac:dyDescent="0.25">
      <c r="B322" s="8" t="s">
        <v>1053</v>
      </c>
      <c r="C322" s="8" t="s">
        <v>1054</v>
      </c>
      <c r="D322" s="8" t="s">
        <v>590</v>
      </c>
      <c r="E322" s="8" t="s">
        <v>1065</v>
      </c>
      <c r="F322" s="31">
        <f t="shared" ref="F322:U322" si="46">IFERROR(((F45/F210)-1),"CHECK")</f>
        <v>0</v>
      </c>
      <c r="G322" s="31">
        <f t="shared" si="46"/>
        <v>0</v>
      </c>
      <c r="H322" s="31">
        <f t="shared" si="46"/>
        <v>0</v>
      </c>
      <c r="I322" s="31">
        <f t="shared" si="46"/>
        <v>0</v>
      </c>
      <c r="J322" s="31">
        <f t="shared" si="46"/>
        <v>0</v>
      </c>
      <c r="K322" s="31">
        <f t="shared" si="46"/>
        <v>0</v>
      </c>
      <c r="L322" s="31">
        <f t="shared" si="46"/>
        <v>0</v>
      </c>
      <c r="M322" s="31">
        <f t="shared" si="46"/>
        <v>0</v>
      </c>
      <c r="N322" s="31">
        <f t="shared" si="46"/>
        <v>0</v>
      </c>
      <c r="O322" s="31">
        <f t="shared" si="46"/>
        <v>0</v>
      </c>
      <c r="P322" s="31">
        <f t="shared" si="46"/>
        <v>0</v>
      </c>
      <c r="Q322" s="31">
        <f t="shared" si="46"/>
        <v>0</v>
      </c>
      <c r="R322" s="31">
        <f t="shared" si="46"/>
        <v>0</v>
      </c>
      <c r="S322" s="31">
        <f t="shared" si="46"/>
        <v>0</v>
      </c>
      <c r="T322" s="31">
        <f t="shared" si="46"/>
        <v>0</v>
      </c>
      <c r="U322" s="31">
        <f t="shared" si="46"/>
        <v>0</v>
      </c>
      <c r="V322" s="31"/>
      <c r="W322" s="31"/>
      <c r="X322" s="31"/>
    </row>
    <row r="323" spans="1:24" x14ac:dyDescent="0.25">
      <c r="B323" s="8" t="s">
        <v>1053</v>
      </c>
      <c r="C323" s="8" t="s">
        <v>1055</v>
      </c>
      <c r="D323" s="8" t="s">
        <v>590</v>
      </c>
      <c r="E323" s="8" t="s">
        <v>1065</v>
      </c>
      <c r="F323" s="31">
        <f t="shared" ref="F323:U323" si="47">IFERROR(((F46/F211)-1),"CHECK")</f>
        <v>0</v>
      </c>
      <c r="G323" s="31">
        <f t="shared" si="47"/>
        <v>0</v>
      </c>
      <c r="H323" s="31">
        <f t="shared" si="47"/>
        <v>0</v>
      </c>
      <c r="I323" s="31">
        <f t="shared" si="47"/>
        <v>0</v>
      </c>
      <c r="J323" s="31">
        <f t="shared" si="47"/>
        <v>0</v>
      </c>
      <c r="K323" s="31">
        <f t="shared" si="47"/>
        <v>0</v>
      </c>
      <c r="L323" s="31">
        <f t="shared" si="47"/>
        <v>0</v>
      </c>
      <c r="M323" s="31">
        <f t="shared" si="47"/>
        <v>0</v>
      </c>
      <c r="N323" s="31">
        <f t="shared" si="47"/>
        <v>0</v>
      </c>
      <c r="O323" s="31">
        <f t="shared" si="47"/>
        <v>0</v>
      </c>
      <c r="P323" s="31">
        <f t="shared" si="47"/>
        <v>0</v>
      </c>
      <c r="Q323" s="31">
        <f t="shared" si="47"/>
        <v>0</v>
      </c>
      <c r="R323" s="31">
        <f t="shared" si="47"/>
        <v>0</v>
      </c>
      <c r="S323" s="31">
        <f t="shared" si="47"/>
        <v>0</v>
      </c>
      <c r="T323" s="31">
        <f t="shared" si="47"/>
        <v>0</v>
      </c>
      <c r="U323" s="31">
        <f t="shared" si="47"/>
        <v>0</v>
      </c>
      <c r="V323" s="31"/>
      <c r="W323" s="31"/>
      <c r="X323" s="31"/>
    </row>
    <row r="324" spans="1:24" x14ac:dyDescent="0.25">
      <c r="B324" s="8" t="s">
        <v>1053</v>
      </c>
      <c r="C324" s="8" t="s">
        <v>1056</v>
      </c>
      <c r="D324" s="8" t="s">
        <v>590</v>
      </c>
      <c r="E324" s="8" t="s">
        <v>1065</v>
      </c>
      <c r="F324" s="31">
        <f t="shared" ref="F324:U324" si="48">IFERROR(((F47/F212)-1),"CHECK")</f>
        <v>0</v>
      </c>
      <c r="G324" s="31">
        <f t="shared" si="48"/>
        <v>0</v>
      </c>
      <c r="H324" s="31">
        <f t="shared" si="48"/>
        <v>0</v>
      </c>
      <c r="I324" s="31">
        <f t="shared" si="48"/>
        <v>0</v>
      </c>
      <c r="J324" s="31">
        <f t="shared" si="48"/>
        <v>0</v>
      </c>
      <c r="K324" s="31">
        <f t="shared" si="48"/>
        <v>0</v>
      </c>
      <c r="L324" s="31">
        <f t="shared" si="48"/>
        <v>0</v>
      </c>
      <c r="M324" s="31">
        <f t="shared" si="48"/>
        <v>0</v>
      </c>
      <c r="N324" s="31">
        <f t="shared" si="48"/>
        <v>0</v>
      </c>
      <c r="O324" s="31">
        <f t="shared" si="48"/>
        <v>0</v>
      </c>
      <c r="P324" s="31">
        <f t="shared" si="48"/>
        <v>0</v>
      </c>
      <c r="Q324" s="31">
        <f t="shared" si="48"/>
        <v>0</v>
      </c>
      <c r="R324" s="31">
        <f t="shared" si="48"/>
        <v>0</v>
      </c>
      <c r="S324" s="31">
        <f t="shared" si="48"/>
        <v>0</v>
      </c>
      <c r="T324" s="31">
        <f t="shared" si="48"/>
        <v>0</v>
      </c>
      <c r="U324" s="31">
        <f t="shared" si="48"/>
        <v>0</v>
      </c>
      <c r="V324" s="31"/>
      <c r="W324" s="31"/>
      <c r="X324" s="31"/>
    </row>
    <row r="325" spans="1:24" x14ac:dyDescent="0.25">
      <c r="B325" s="8" t="s">
        <v>1053</v>
      </c>
      <c r="C325" s="8" t="s">
        <v>595</v>
      </c>
      <c r="D325" s="8" t="s">
        <v>590</v>
      </c>
      <c r="E325" s="8" t="s">
        <v>1065</v>
      </c>
      <c r="F325" s="31">
        <f t="shared" ref="F325:U325" si="49">IFERROR(((F48/F213)-1),"CHECK")</f>
        <v>0</v>
      </c>
      <c r="G325" s="31">
        <f t="shared" si="49"/>
        <v>0</v>
      </c>
      <c r="H325" s="31">
        <f t="shared" si="49"/>
        <v>0</v>
      </c>
      <c r="I325" s="31">
        <f t="shared" si="49"/>
        <v>0</v>
      </c>
      <c r="J325" s="31">
        <f t="shared" si="49"/>
        <v>0</v>
      </c>
      <c r="K325" s="31">
        <f t="shared" si="49"/>
        <v>0</v>
      </c>
      <c r="L325" s="31">
        <f t="shared" si="49"/>
        <v>0</v>
      </c>
      <c r="M325" s="31">
        <f t="shared" si="49"/>
        <v>0</v>
      </c>
      <c r="N325" s="31">
        <f t="shared" si="49"/>
        <v>0</v>
      </c>
      <c r="O325" s="31">
        <f t="shared" si="49"/>
        <v>0</v>
      </c>
      <c r="P325" s="31">
        <f t="shared" si="49"/>
        <v>0</v>
      </c>
      <c r="Q325" s="31">
        <f t="shared" si="49"/>
        <v>0</v>
      </c>
      <c r="R325" s="31">
        <f t="shared" si="49"/>
        <v>0</v>
      </c>
      <c r="S325" s="31">
        <f t="shared" si="49"/>
        <v>0</v>
      </c>
      <c r="T325" s="31">
        <f t="shared" si="49"/>
        <v>0</v>
      </c>
      <c r="U325" s="31">
        <f t="shared" si="49"/>
        <v>0</v>
      </c>
      <c r="V325" s="31"/>
      <c r="W325" s="31"/>
      <c r="X325" s="31"/>
    </row>
    <row r="326" spans="1:24" x14ac:dyDescent="0.25">
      <c r="B326" s="8" t="s">
        <v>1057</v>
      </c>
      <c r="C326" s="8" t="s">
        <v>1056</v>
      </c>
      <c r="D326" s="8" t="s">
        <v>590</v>
      </c>
      <c r="E326" s="8" t="s">
        <v>1065</v>
      </c>
      <c r="F326" s="31">
        <f t="shared" ref="F326:U326" si="50">IFERROR(((F49/F214)-1),"CHECK")</f>
        <v>0</v>
      </c>
      <c r="G326" s="31">
        <f t="shared" si="50"/>
        <v>0</v>
      </c>
      <c r="H326" s="31">
        <f t="shared" si="50"/>
        <v>0</v>
      </c>
      <c r="I326" s="31">
        <f t="shared" si="50"/>
        <v>0</v>
      </c>
      <c r="J326" s="31">
        <f t="shared" si="50"/>
        <v>0</v>
      </c>
      <c r="K326" s="31">
        <f t="shared" si="50"/>
        <v>0</v>
      </c>
      <c r="L326" s="31">
        <f t="shared" si="50"/>
        <v>0</v>
      </c>
      <c r="M326" s="31">
        <f t="shared" si="50"/>
        <v>0</v>
      </c>
      <c r="N326" s="31">
        <f t="shared" si="50"/>
        <v>0</v>
      </c>
      <c r="O326" s="31">
        <f t="shared" si="50"/>
        <v>0</v>
      </c>
      <c r="P326" s="31">
        <f t="shared" si="50"/>
        <v>0</v>
      </c>
      <c r="Q326" s="31">
        <f t="shared" si="50"/>
        <v>0</v>
      </c>
      <c r="R326" s="31">
        <f t="shared" si="50"/>
        <v>0</v>
      </c>
      <c r="S326" s="31">
        <f t="shared" si="50"/>
        <v>0</v>
      </c>
      <c r="T326" s="31">
        <f t="shared" si="50"/>
        <v>0</v>
      </c>
      <c r="U326" s="31">
        <f t="shared" si="50"/>
        <v>0</v>
      </c>
      <c r="V326" s="31"/>
      <c r="W326" s="31"/>
      <c r="X326" s="31"/>
    </row>
    <row r="327" spans="1:24" s="19" customFormat="1" x14ac:dyDescent="0.25">
      <c r="A327" s="252"/>
      <c r="B327" s="51" t="s">
        <v>1058</v>
      </c>
      <c r="C327" s="46"/>
      <c r="D327" s="51" t="s">
        <v>590</v>
      </c>
      <c r="E327" s="46"/>
    </row>
    <row r="328" spans="1:24" x14ac:dyDescent="0.25">
      <c r="B328" s="8" t="s">
        <v>981</v>
      </c>
      <c r="C328" s="8" t="s">
        <v>598</v>
      </c>
      <c r="D328" s="8" t="s">
        <v>590</v>
      </c>
      <c r="E328" s="8" t="s">
        <v>1065</v>
      </c>
      <c r="F328" s="31">
        <f t="shared" ref="F328:U328" si="51">IFERROR(((F51/F216)-1),"CHECK")</f>
        <v>0</v>
      </c>
      <c r="G328" s="31">
        <f t="shared" si="51"/>
        <v>0</v>
      </c>
      <c r="H328" s="31">
        <f t="shared" si="51"/>
        <v>0</v>
      </c>
      <c r="I328" s="31">
        <f t="shared" si="51"/>
        <v>0</v>
      </c>
      <c r="J328" s="31">
        <f t="shared" si="51"/>
        <v>0</v>
      </c>
      <c r="K328" s="31">
        <f t="shared" si="51"/>
        <v>0</v>
      </c>
      <c r="L328" s="31">
        <f t="shared" si="51"/>
        <v>0</v>
      </c>
      <c r="M328" s="31">
        <f t="shared" si="51"/>
        <v>0</v>
      </c>
      <c r="N328" s="31">
        <f t="shared" si="51"/>
        <v>0</v>
      </c>
      <c r="O328" s="31">
        <f t="shared" si="51"/>
        <v>0</v>
      </c>
      <c r="P328" s="31">
        <f t="shared" si="51"/>
        <v>0</v>
      </c>
      <c r="Q328" s="31">
        <f t="shared" si="51"/>
        <v>0</v>
      </c>
      <c r="R328" s="31">
        <f t="shared" si="51"/>
        <v>0</v>
      </c>
      <c r="S328" s="31">
        <f t="shared" si="51"/>
        <v>0</v>
      </c>
      <c r="T328" s="31">
        <f t="shared" si="51"/>
        <v>0</v>
      </c>
      <c r="U328" s="31">
        <f t="shared" si="51"/>
        <v>0</v>
      </c>
      <c r="V328" s="31"/>
      <c r="W328" s="31"/>
      <c r="X328" s="31"/>
    </row>
    <row r="329" spans="1:24" x14ac:dyDescent="0.25">
      <c r="B329" s="8" t="s">
        <v>981</v>
      </c>
      <c r="C329" s="8" t="s">
        <v>599</v>
      </c>
      <c r="D329" s="8" t="s">
        <v>590</v>
      </c>
      <c r="E329" s="8" t="s">
        <v>1065</v>
      </c>
      <c r="F329" s="31">
        <f t="shared" ref="F329:U329" si="52">IFERROR(((F52/F217)-1),"CHECK")</f>
        <v>0</v>
      </c>
      <c r="G329" s="31">
        <f t="shared" si="52"/>
        <v>0</v>
      </c>
      <c r="H329" s="31">
        <f t="shared" si="52"/>
        <v>0</v>
      </c>
      <c r="I329" s="31">
        <f t="shared" si="52"/>
        <v>0</v>
      </c>
      <c r="J329" s="31">
        <f t="shared" si="52"/>
        <v>0</v>
      </c>
      <c r="K329" s="31">
        <f t="shared" si="52"/>
        <v>0</v>
      </c>
      <c r="L329" s="31">
        <f t="shared" si="52"/>
        <v>0</v>
      </c>
      <c r="M329" s="31">
        <f t="shared" si="52"/>
        <v>0</v>
      </c>
      <c r="N329" s="31">
        <f t="shared" si="52"/>
        <v>0</v>
      </c>
      <c r="O329" s="31">
        <f t="shared" si="52"/>
        <v>0</v>
      </c>
      <c r="P329" s="31">
        <f t="shared" si="52"/>
        <v>0</v>
      </c>
      <c r="Q329" s="31">
        <f t="shared" si="52"/>
        <v>0</v>
      </c>
      <c r="R329" s="31">
        <f t="shared" si="52"/>
        <v>0</v>
      </c>
      <c r="S329" s="31">
        <f t="shared" si="52"/>
        <v>0</v>
      </c>
      <c r="T329" s="31">
        <f t="shared" si="52"/>
        <v>0</v>
      </c>
      <c r="U329" s="31">
        <f t="shared" si="52"/>
        <v>0</v>
      </c>
      <c r="V329" s="31"/>
      <c r="W329" s="31"/>
      <c r="X329" s="31"/>
    </row>
    <row r="330" spans="1:24" x14ac:dyDescent="0.25">
      <c r="B330" s="8" t="s">
        <v>981</v>
      </c>
      <c r="C330" s="8" t="s">
        <v>1059</v>
      </c>
      <c r="D330" s="8" t="s">
        <v>590</v>
      </c>
      <c r="E330" s="8" t="s">
        <v>1065</v>
      </c>
      <c r="F330" s="31">
        <f t="shared" ref="F330:U330" si="53">IFERROR(((F53/F218)-1),"CHECK")</f>
        <v>0</v>
      </c>
      <c r="G330" s="31">
        <f t="shared" si="53"/>
        <v>0</v>
      </c>
      <c r="H330" s="31">
        <f t="shared" si="53"/>
        <v>0</v>
      </c>
      <c r="I330" s="31">
        <f t="shared" si="53"/>
        <v>0</v>
      </c>
      <c r="J330" s="31">
        <f t="shared" si="53"/>
        <v>0</v>
      </c>
      <c r="K330" s="31">
        <f t="shared" si="53"/>
        <v>0</v>
      </c>
      <c r="L330" s="31">
        <f t="shared" si="53"/>
        <v>0</v>
      </c>
      <c r="M330" s="31">
        <f t="shared" si="53"/>
        <v>0</v>
      </c>
      <c r="N330" s="31">
        <f t="shared" si="53"/>
        <v>0</v>
      </c>
      <c r="O330" s="31">
        <f t="shared" si="53"/>
        <v>0</v>
      </c>
      <c r="P330" s="31">
        <f t="shared" si="53"/>
        <v>0</v>
      </c>
      <c r="Q330" s="31">
        <f t="shared" si="53"/>
        <v>0</v>
      </c>
      <c r="R330" s="31">
        <f t="shared" si="53"/>
        <v>0</v>
      </c>
      <c r="S330" s="31">
        <f t="shared" si="53"/>
        <v>0</v>
      </c>
      <c r="T330" s="31">
        <f t="shared" si="53"/>
        <v>0</v>
      </c>
      <c r="U330" s="31">
        <f t="shared" si="53"/>
        <v>0</v>
      </c>
      <c r="V330" s="31"/>
      <c r="W330" s="31"/>
      <c r="X330" s="31"/>
    </row>
    <row r="331" spans="1:24" s="19" customFormat="1" x14ac:dyDescent="0.25">
      <c r="A331" s="252"/>
      <c r="B331" s="51" t="s">
        <v>1060</v>
      </c>
      <c r="C331" s="46"/>
      <c r="D331" s="51" t="s">
        <v>590</v>
      </c>
      <c r="E331" s="46"/>
    </row>
    <row r="332" spans="1:24" x14ac:dyDescent="0.25">
      <c r="B332" s="8" t="s">
        <v>1061</v>
      </c>
      <c r="C332" s="8"/>
      <c r="D332" s="8" t="s">
        <v>590</v>
      </c>
      <c r="E332" s="8" t="s">
        <v>1065</v>
      </c>
      <c r="F332" s="31" t="str">
        <f t="shared" ref="F332:U332" si="54">IFERROR(((F55/F220)-1),"CHECK")</f>
        <v>CHECK</v>
      </c>
      <c r="G332" s="31" t="str">
        <f t="shared" si="54"/>
        <v>CHECK</v>
      </c>
      <c r="H332" s="31" t="str">
        <f t="shared" si="54"/>
        <v>CHECK</v>
      </c>
      <c r="I332" s="31" t="str">
        <f t="shared" si="54"/>
        <v>CHECK</v>
      </c>
      <c r="J332" s="31" t="str">
        <f t="shared" si="54"/>
        <v>CHECK</v>
      </c>
      <c r="K332" s="31" t="str">
        <f t="shared" si="54"/>
        <v>CHECK</v>
      </c>
      <c r="L332" s="31" t="str">
        <f t="shared" si="54"/>
        <v>CHECK</v>
      </c>
      <c r="M332" s="31" t="str">
        <f t="shared" si="54"/>
        <v>CHECK</v>
      </c>
      <c r="N332" s="31" t="str">
        <f t="shared" si="54"/>
        <v>CHECK</v>
      </c>
      <c r="O332" s="31" t="str">
        <f t="shared" si="54"/>
        <v>CHECK</v>
      </c>
      <c r="P332" s="31" t="str">
        <f t="shared" si="54"/>
        <v>CHECK</v>
      </c>
      <c r="Q332" s="31" t="str">
        <f t="shared" si="54"/>
        <v>CHECK</v>
      </c>
      <c r="R332" s="31" t="str">
        <f t="shared" si="54"/>
        <v>CHECK</v>
      </c>
      <c r="S332" s="31" t="str">
        <f t="shared" si="54"/>
        <v>CHECK</v>
      </c>
      <c r="T332" s="31" t="str">
        <f t="shared" si="54"/>
        <v>CHECK</v>
      </c>
      <c r="U332" s="31" t="str">
        <f t="shared" si="54"/>
        <v>CHECK</v>
      </c>
      <c r="V332" s="31"/>
      <c r="W332" s="31"/>
      <c r="X332" s="31"/>
    </row>
    <row r="333" spans="1:24" x14ac:dyDescent="0.25">
      <c r="B333" s="8" t="s">
        <v>1062</v>
      </c>
      <c r="C333" s="8"/>
      <c r="D333" s="8" t="s">
        <v>590</v>
      </c>
      <c r="E333" s="8" t="s">
        <v>1065</v>
      </c>
      <c r="F333" s="31" t="str">
        <f t="shared" ref="F333:U333" si="55">IFERROR(((F56/F221)-1),"CHECK")</f>
        <v>CHECK</v>
      </c>
      <c r="G333" s="31" t="str">
        <f t="shared" si="55"/>
        <v>CHECK</v>
      </c>
      <c r="H333" s="31" t="str">
        <f t="shared" si="55"/>
        <v>CHECK</v>
      </c>
      <c r="I333" s="31" t="str">
        <f t="shared" si="55"/>
        <v>CHECK</v>
      </c>
      <c r="J333" s="31" t="str">
        <f t="shared" si="55"/>
        <v>CHECK</v>
      </c>
      <c r="K333" s="31" t="str">
        <f t="shared" si="55"/>
        <v>CHECK</v>
      </c>
      <c r="L333" s="31" t="str">
        <f t="shared" si="55"/>
        <v>CHECK</v>
      </c>
      <c r="M333" s="31" t="str">
        <f t="shared" si="55"/>
        <v>CHECK</v>
      </c>
      <c r="N333" s="31" t="str">
        <f t="shared" si="55"/>
        <v>CHECK</v>
      </c>
      <c r="O333" s="31" t="str">
        <f t="shared" si="55"/>
        <v>CHECK</v>
      </c>
      <c r="P333" s="31" t="str">
        <f t="shared" si="55"/>
        <v>CHECK</v>
      </c>
      <c r="Q333" s="31" t="str">
        <f t="shared" si="55"/>
        <v>CHECK</v>
      </c>
      <c r="R333" s="31" t="str">
        <f t="shared" si="55"/>
        <v>CHECK</v>
      </c>
      <c r="S333" s="31" t="str">
        <f t="shared" si="55"/>
        <v>CHECK</v>
      </c>
      <c r="T333" s="31" t="str">
        <f t="shared" si="55"/>
        <v>CHECK</v>
      </c>
      <c r="U333" s="31" t="str">
        <f t="shared" si="55"/>
        <v>CHECK</v>
      </c>
      <c r="V333" s="31"/>
      <c r="W333" s="31"/>
      <c r="X333" s="31"/>
    </row>
    <row r="334" spans="1:24" x14ac:dyDescent="0.25">
      <c r="B334" s="8"/>
      <c r="C334" s="8"/>
      <c r="D334" s="8"/>
      <c r="E334" s="8"/>
      <c r="F334" s="221"/>
      <c r="G334" s="221"/>
      <c r="H334" s="221"/>
      <c r="I334" s="221"/>
      <c r="J334" s="221"/>
      <c r="K334" s="221"/>
      <c r="L334" s="221"/>
      <c r="M334" s="221"/>
      <c r="N334" s="221"/>
      <c r="O334" s="221"/>
      <c r="P334" s="221"/>
      <c r="Q334" s="221"/>
      <c r="R334" s="221"/>
      <c r="S334" s="221"/>
      <c r="T334" s="221"/>
      <c r="W334" s="221"/>
      <c r="X334" s="221"/>
    </row>
    <row r="335" spans="1:24" s="19" customFormat="1" x14ac:dyDescent="0.25">
      <c r="A335" s="252"/>
      <c r="B335" s="51" t="s">
        <v>1052</v>
      </c>
      <c r="C335" s="51"/>
      <c r="D335" s="51" t="s">
        <v>593</v>
      </c>
      <c r="E335" s="46"/>
    </row>
    <row r="336" spans="1:24" x14ac:dyDescent="0.25">
      <c r="B336" s="8" t="s">
        <v>1053</v>
      </c>
      <c r="C336" s="8" t="s">
        <v>1054</v>
      </c>
      <c r="D336" s="8" t="s">
        <v>593</v>
      </c>
      <c r="E336" s="8" t="s">
        <v>1065</v>
      </c>
      <c r="F336" s="31">
        <f t="shared" ref="F336:U336" si="56">IFERROR(((F59/F224)-1),"CHECK")</f>
        <v>0</v>
      </c>
      <c r="G336" s="31">
        <f t="shared" si="56"/>
        <v>0</v>
      </c>
      <c r="H336" s="31">
        <f t="shared" si="56"/>
        <v>0</v>
      </c>
      <c r="I336" s="31">
        <f t="shared" si="56"/>
        <v>0</v>
      </c>
      <c r="J336" s="31">
        <f t="shared" si="56"/>
        <v>0</v>
      </c>
      <c r="K336" s="31">
        <f t="shared" si="56"/>
        <v>0</v>
      </c>
      <c r="L336" s="31">
        <f t="shared" si="56"/>
        <v>0</v>
      </c>
      <c r="M336" s="31">
        <f t="shared" si="56"/>
        <v>0</v>
      </c>
      <c r="N336" s="31">
        <f t="shared" si="56"/>
        <v>0</v>
      </c>
      <c r="O336" s="31">
        <f t="shared" si="56"/>
        <v>0</v>
      </c>
      <c r="P336" s="31">
        <f t="shared" si="56"/>
        <v>0</v>
      </c>
      <c r="Q336" s="31">
        <f t="shared" si="56"/>
        <v>0</v>
      </c>
      <c r="R336" s="31">
        <f t="shared" si="56"/>
        <v>0</v>
      </c>
      <c r="S336" s="31">
        <f t="shared" si="56"/>
        <v>0</v>
      </c>
      <c r="T336" s="31">
        <f t="shared" si="56"/>
        <v>0</v>
      </c>
      <c r="U336" s="31">
        <f t="shared" si="56"/>
        <v>0</v>
      </c>
      <c r="V336" s="31"/>
      <c r="W336" s="31"/>
      <c r="X336" s="31"/>
    </row>
    <row r="337" spans="1:24" x14ac:dyDescent="0.25">
      <c r="B337" s="8" t="s">
        <v>1053</v>
      </c>
      <c r="C337" s="8" t="s">
        <v>1055</v>
      </c>
      <c r="D337" s="8" t="s">
        <v>593</v>
      </c>
      <c r="E337" s="8" t="s">
        <v>1065</v>
      </c>
      <c r="F337" s="31">
        <f t="shared" ref="F337:U337" si="57">IFERROR(((F60/F225)-1),"CHECK")</f>
        <v>0</v>
      </c>
      <c r="G337" s="31">
        <f t="shared" si="57"/>
        <v>0</v>
      </c>
      <c r="H337" s="31">
        <f t="shared" si="57"/>
        <v>0</v>
      </c>
      <c r="I337" s="31">
        <f t="shared" si="57"/>
        <v>0</v>
      </c>
      <c r="J337" s="31">
        <f t="shared" si="57"/>
        <v>0</v>
      </c>
      <c r="K337" s="31">
        <f t="shared" si="57"/>
        <v>0</v>
      </c>
      <c r="L337" s="31">
        <f t="shared" si="57"/>
        <v>0</v>
      </c>
      <c r="M337" s="31">
        <f t="shared" si="57"/>
        <v>0</v>
      </c>
      <c r="N337" s="31">
        <f t="shared" si="57"/>
        <v>0</v>
      </c>
      <c r="O337" s="31">
        <f t="shared" si="57"/>
        <v>0</v>
      </c>
      <c r="P337" s="31">
        <f t="shared" si="57"/>
        <v>0</v>
      </c>
      <c r="Q337" s="31">
        <f t="shared" si="57"/>
        <v>0</v>
      </c>
      <c r="R337" s="31">
        <f t="shared" si="57"/>
        <v>0</v>
      </c>
      <c r="S337" s="31">
        <f t="shared" si="57"/>
        <v>0</v>
      </c>
      <c r="T337" s="31">
        <f t="shared" si="57"/>
        <v>0</v>
      </c>
      <c r="U337" s="31">
        <f t="shared" si="57"/>
        <v>0</v>
      </c>
      <c r="V337" s="31"/>
      <c r="W337" s="31"/>
      <c r="X337" s="31"/>
    </row>
    <row r="338" spans="1:24" x14ac:dyDescent="0.25">
      <c r="B338" s="8" t="s">
        <v>1053</v>
      </c>
      <c r="C338" s="8" t="s">
        <v>1056</v>
      </c>
      <c r="D338" s="8" t="s">
        <v>593</v>
      </c>
      <c r="E338" s="8" t="s">
        <v>1065</v>
      </c>
      <c r="F338" s="31">
        <f t="shared" ref="F338:U338" si="58">IFERROR(((F61/F226)-1),"CHECK")</f>
        <v>0</v>
      </c>
      <c r="G338" s="31">
        <f t="shared" si="58"/>
        <v>0</v>
      </c>
      <c r="H338" s="31">
        <f t="shared" si="58"/>
        <v>0</v>
      </c>
      <c r="I338" s="31">
        <f t="shared" si="58"/>
        <v>0</v>
      </c>
      <c r="J338" s="31">
        <f t="shared" si="58"/>
        <v>0</v>
      </c>
      <c r="K338" s="31">
        <f t="shared" si="58"/>
        <v>0</v>
      </c>
      <c r="L338" s="31">
        <f t="shared" si="58"/>
        <v>0</v>
      </c>
      <c r="M338" s="31">
        <f t="shared" si="58"/>
        <v>0</v>
      </c>
      <c r="N338" s="31">
        <f t="shared" si="58"/>
        <v>0</v>
      </c>
      <c r="O338" s="31">
        <f t="shared" si="58"/>
        <v>0</v>
      </c>
      <c r="P338" s="31">
        <f t="shared" si="58"/>
        <v>0</v>
      </c>
      <c r="Q338" s="31">
        <f t="shared" si="58"/>
        <v>0</v>
      </c>
      <c r="R338" s="31">
        <f t="shared" si="58"/>
        <v>0</v>
      </c>
      <c r="S338" s="31">
        <f t="shared" si="58"/>
        <v>0</v>
      </c>
      <c r="T338" s="31">
        <f t="shared" si="58"/>
        <v>0</v>
      </c>
      <c r="U338" s="31">
        <f t="shared" si="58"/>
        <v>0</v>
      </c>
      <c r="V338" s="31"/>
      <c r="W338" s="31"/>
      <c r="X338" s="31"/>
    </row>
    <row r="339" spans="1:24" x14ac:dyDescent="0.25">
      <c r="B339" s="8" t="s">
        <v>1053</v>
      </c>
      <c r="C339" s="8" t="s">
        <v>595</v>
      </c>
      <c r="D339" s="8" t="s">
        <v>593</v>
      </c>
      <c r="E339" s="8" t="s">
        <v>1065</v>
      </c>
      <c r="F339" s="31">
        <f t="shared" ref="F339:U339" si="59">IFERROR(((F62/F227)-1),"CHECK")</f>
        <v>0</v>
      </c>
      <c r="G339" s="31">
        <f t="shared" si="59"/>
        <v>0</v>
      </c>
      <c r="H339" s="31">
        <f t="shared" si="59"/>
        <v>0</v>
      </c>
      <c r="I339" s="31">
        <f t="shared" si="59"/>
        <v>0</v>
      </c>
      <c r="J339" s="31">
        <f t="shared" si="59"/>
        <v>0</v>
      </c>
      <c r="K339" s="31">
        <f t="shared" si="59"/>
        <v>0</v>
      </c>
      <c r="L339" s="31">
        <f t="shared" si="59"/>
        <v>0</v>
      </c>
      <c r="M339" s="31">
        <f t="shared" si="59"/>
        <v>0</v>
      </c>
      <c r="N339" s="31">
        <f t="shared" si="59"/>
        <v>0</v>
      </c>
      <c r="O339" s="31">
        <f t="shared" si="59"/>
        <v>0</v>
      </c>
      <c r="P339" s="31">
        <f t="shared" si="59"/>
        <v>0</v>
      </c>
      <c r="Q339" s="31">
        <f t="shared" si="59"/>
        <v>0</v>
      </c>
      <c r="R339" s="31">
        <f t="shared" si="59"/>
        <v>0</v>
      </c>
      <c r="S339" s="31">
        <f t="shared" si="59"/>
        <v>0</v>
      </c>
      <c r="T339" s="31">
        <f t="shared" si="59"/>
        <v>0</v>
      </c>
      <c r="U339" s="31">
        <f t="shared" si="59"/>
        <v>0</v>
      </c>
      <c r="V339" s="31"/>
      <c r="W339" s="31"/>
      <c r="X339" s="31"/>
    </row>
    <row r="340" spans="1:24" x14ac:dyDescent="0.25">
      <c r="B340" s="8" t="s">
        <v>1057</v>
      </c>
      <c r="C340" s="8" t="s">
        <v>1056</v>
      </c>
      <c r="D340" s="8" t="s">
        <v>593</v>
      </c>
      <c r="E340" s="8" t="s">
        <v>1065</v>
      </c>
      <c r="F340" s="31">
        <f t="shared" ref="F340:U340" si="60">IFERROR(((F63/F228)-1),"CHECK")</f>
        <v>0</v>
      </c>
      <c r="G340" s="31">
        <f t="shared" si="60"/>
        <v>0</v>
      </c>
      <c r="H340" s="31">
        <f t="shared" si="60"/>
        <v>0</v>
      </c>
      <c r="I340" s="31">
        <f t="shared" si="60"/>
        <v>0</v>
      </c>
      <c r="J340" s="31">
        <f t="shared" si="60"/>
        <v>0</v>
      </c>
      <c r="K340" s="31">
        <f t="shared" si="60"/>
        <v>0</v>
      </c>
      <c r="L340" s="31">
        <f t="shared" si="60"/>
        <v>0</v>
      </c>
      <c r="M340" s="31">
        <f t="shared" si="60"/>
        <v>0</v>
      </c>
      <c r="N340" s="31">
        <f t="shared" si="60"/>
        <v>0</v>
      </c>
      <c r="O340" s="31">
        <f t="shared" si="60"/>
        <v>0</v>
      </c>
      <c r="P340" s="31">
        <f t="shared" si="60"/>
        <v>0</v>
      </c>
      <c r="Q340" s="31">
        <f t="shared" si="60"/>
        <v>0</v>
      </c>
      <c r="R340" s="31">
        <f t="shared" si="60"/>
        <v>0</v>
      </c>
      <c r="S340" s="31">
        <f t="shared" si="60"/>
        <v>0</v>
      </c>
      <c r="T340" s="31">
        <f t="shared" si="60"/>
        <v>0</v>
      </c>
      <c r="U340" s="31">
        <f t="shared" si="60"/>
        <v>0</v>
      </c>
      <c r="V340" s="31"/>
      <c r="W340" s="31"/>
      <c r="X340" s="31"/>
    </row>
    <row r="341" spans="1:24" s="19" customFormat="1" x14ac:dyDescent="0.25">
      <c r="A341" s="252"/>
      <c r="B341" s="51" t="s">
        <v>1058</v>
      </c>
      <c r="C341" s="46"/>
      <c r="D341" s="51" t="s">
        <v>593</v>
      </c>
      <c r="E341" s="46"/>
    </row>
    <row r="342" spans="1:24" x14ac:dyDescent="0.25">
      <c r="B342" s="8" t="s">
        <v>981</v>
      </c>
      <c r="C342" s="8" t="s">
        <v>598</v>
      </c>
      <c r="D342" s="8" t="s">
        <v>593</v>
      </c>
      <c r="E342" s="8" t="s">
        <v>1065</v>
      </c>
      <c r="F342" s="31">
        <f t="shared" ref="F342:U342" si="61">IFERROR(((F65/F230)-1),"CHECK")</f>
        <v>0</v>
      </c>
      <c r="G342" s="31">
        <f t="shared" si="61"/>
        <v>0</v>
      </c>
      <c r="H342" s="31">
        <f t="shared" si="61"/>
        <v>0</v>
      </c>
      <c r="I342" s="31">
        <f t="shared" si="61"/>
        <v>0</v>
      </c>
      <c r="J342" s="31">
        <f t="shared" si="61"/>
        <v>0</v>
      </c>
      <c r="K342" s="31">
        <f t="shared" si="61"/>
        <v>0</v>
      </c>
      <c r="L342" s="31">
        <f t="shared" si="61"/>
        <v>0</v>
      </c>
      <c r="M342" s="31">
        <f t="shared" si="61"/>
        <v>0</v>
      </c>
      <c r="N342" s="31">
        <f t="shared" si="61"/>
        <v>0</v>
      </c>
      <c r="O342" s="31">
        <f t="shared" si="61"/>
        <v>0</v>
      </c>
      <c r="P342" s="31">
        <f t="shared" si="61"/>
        <v>0</v>
      </c>
      <c r="Q342" s="31">
        <f t="shared" si="61"/>
        <v>0</v>
      </c>
      <c r="R342" s="31">
        <f t="shared" si="61"/>
        <v>0</v>
      </c>
      <c r="S342" s="31">
        <f t="shared" si="61"/>
        <v>0</v>
      </c>
      <c r="T342" s="31">
        <f t="shared" si="61"/>
        <v>0</v>
      </c>
      <c r="U342" s="31">
        <f t="shared" si="61"/>
        <v>0</v>
      </c>
      <c r="V342" s="31"/>
      <c r="W342" s="31"/>
      <c r="X342" s="31"/>
    </row>
    <row r="343" spans="1:24" x14ac:dyDescent="0.25">
      <c r="B343" s="8" t="s">
        <v>981</v>
      </c>
      <c r="C343" s="8" t="s">
        <v>599</v>
      </c>
      <c r="D343" s="8" t="s">
        <v>593</v>
      </c>
      <c r="E343" s="8" t="s">
        <v>1065</v>
      </c>
      <c r="F343" s="31">
        <f t="shared" ref="F343:U343" si="62">IFERROR(((F66/F231)-1),"CHECK")</f>
        <v>0</v>
      </c>
      <c r="G343" s="31">
        <f t="shared" si="62"/>
        <v>0</v>
      </c>
      <c r="H343" s="31">
        <f t="shared" si="62"/>
        <v>0</v>
      </c>
      <c r="I343" s="31">
        <f t="shared" si="62"/>
        <v>0</v>
      </c>
      <c r="J343" s="31">
        <f t="shared" si="62"/>
        <v>0</v>
      </c>
      <c r="K343" s="31">
        <f t="shared" si="62"/>
        <v>0</v>
      </c>
      <c r="L343" s="31">
        <f t="shared" si="62"/>
        <v>0</v>
      </c>
      <c r="M343" s="31">
        <f t="shared" si="62"/>
        <v>0</v>
      </c>
      <c r="N343" s="31">
        <f t="shared" si="62"/>
        <v>0</v>
      </c>
      <c r="O343" s="31">
        <f t="shared" si="62"/>
        <v>0</v>
      </c>
      <c r="P343" s="31">
        <f t="shared" si="62"/>
        <v>0</v>
      </c>
      <c r="Q343" s="31">
        <f t="shared" si="62"/>
        <v>0</v>
      </c>
      <c r="R343" s="31">
        <f t="shared" si="62"/>
        <v>0</v>
      </c>
      <c r="S343" s="31">
        <f t="shared" si="62"/>
        <v>0</v>
      </c>
      <c r="T343" s="31">
        <f t="shared" si="62"/>
        <v>0</v>
      </c>
      <c r="U343" s="31">
        <f t="shared" si="62"/>
        <v>0</v>
      </c>
      <c r="V343" s="31"/>
      <c r="W343" s="31"/>
      <c r="X343" s="31"/>
    </row>
    <row r="344" spans="1:24" x14ac:dyDescent="0.25">
      <c r="B344" s="8" t="s">
        <v>981</v>
      </c>
      <c r="C344" s="8" t="s">
        <v>1059</v>
      </c>
      <c r="D344" s="8" t="s">
        <v>593</v>
      </c>
      <c r="E344" s="8" t="s">
        <v>1065</v>
      </c>
      <c r="F344" s="31">
        <f t="shared" ref="F344:U344" si="63">IFERROR(((F67/F232)-1),"CHECK")</f>
        <v>0</v>
      </c>
      <c r="G344" s="31">
        <f t="shared" si="63"/>
        <v>0</v>
      </c>
      <c r="H344" s="31">
        <f t="shared" si="63"/>
        <v>0</v>
      </c>
      <c r="I344" s="31">
        <f t="shared" si="63"/>
        <v>0</v>
      </c>
      <c r="J344" s="31">
        <f t="shared" si="63"/>
        <v>0</v>
      </c>
      <c r="K344" s="31">
        <f t="shared" si="63"/>
        <v>0</v>
      </c>
      <c r="L344" s="31">
        <f t="shared" si="63"/>
        <v>0</v>
      </c>
      <c r="M344" s="31">
        <f t="shared" si="63"/>
        <v>0</v>
      </c>
      <c r="N344" s="31">
        <f t="shared" si="63"/>
        <v>0</v>
      </c>
      <c r="O344" s="31">
        <f t="shared" si="63"/>
        <v>0</v>
      </c>
      <c r="P344" s="31">
        <f t="shared" si="63"/>
        <v>0</v>
      </c>
      <c r="Q344" s="31">
        <f t="shared" si="63"/>
        <v>0</v>
      </c>
      <c r="R344" s="31">
        <f t="shared" si="63"/>
        <v>0</v>
      </c>
      <c r="S344" s="31">
        <f t="shared" si="63"/>
        <v>0</v>
      </c>
      <c r="T344" s="31">
        <f t="shared" si="63"/>
        <v>0</v>
      </c>
      <c r="U344" s="31">
        <f t="shared" si="63"/>
        <v>0</v>
      </c>
      <c r="V344" s="31"/>
      <c r="W344" s="31"/>
      <c r="X344" s="31"/>
    </row>
    <row r="345" spans="1:24" s="19" customFormat="1" x14ac:dyDescent="0.25">
      <c r="A345" s="252"/>
      <c r="B345" s="51" t="s">
        <v>1060</v>
      </c>
      <c r="C345" s="46"/>
      <c r="D345" s="51" t="s">
        <v>593</v>
      </c>
      <c r="E345" s="46"/>
    </row>
    <row r="346" spans="1:24" x14ac:dyDescent="0.25">
      <c r="B346" s="8" t="s">
        <v>1061</v>
      </c>
      <c r="C346" s="8"/>
      <c r="D346" s="8" t="s">
        <v>593</v>
      </c>
      <c r="E346" s="8" t="s">
        <v>1065</v>
      </c>
      <c r="F346" s="31" t="str">
        <f t="shared" ref="F346:U346" si="64">IFERROR(((F69/F234)-1),"CHECK")</f>
        <v>CHECK</v>
      </c>
      <c r="G346" s="31" t="str">
        <f t="shared" si="64"/>
        <v>CHECK</v>
      </c>
      <c r="H346" s="31" t="str">
        <f t="shared" si="64"/>
        <v>CHECK</v>
      </c>
      <c r="I346" s="31" t="str">
        <f t="shared" si="64"/>
        <v>CHECK</v>
      </c>
      <c r="J346" s="31" t="str">
        <f t="shared" si="64"/>
        <v>CHECK</v>
      </c>
      <c r="K346" s="31" t="str">
        <f t="shared" si="64"/>
        <v>CHECK</v>
      </c>
      <c r="L346" s="31" t="str">
        <f t="shared" si="64"/>
        <v>CHECK</v>
      </c>
      <c r="M346" s="31" t="str">
        <f t="shared" si="64"/>
        <v>CHECK</v>
      </c>
      <c r="N346" s="31" t="str">
        <f t="shared" si="64"/>
        <v>CHECK</v>
      </c>
      <c r="O346" s="31" t="str">
        <f t="shared" si="64"/>
        <v>CHECK</v>
      </c>
      <c r="P346" s="31" t="str">
        <f t="shared" si="64"/>
        <v>CHECK</v>
      </c>
      <c r="Q346" s="31" t="str">
        <f t="shared" si="64"/>
        <v>CHECK</v>
      </c>
      <c r="R346" s="31" t="str">
        <f t="shared" si="64"/>
        <v>CHECK</v>
      </c>
      <c r="S346" s="31" t="str">
        <f t="shared" si="64"/>
        <v>CHECK</v>
      </c>
      <c r="T346" s="31" t="str">
        <f t="shared" si="64"/>
        <v>CHECK</v>
      </c>
      <c r="U346" s="31" t="str">
        <f t="shared" si="64"/>
        <v>CHECK</v>
      </c>
      <c r="V346" s="31"/>
      <c r="W346" s="31"/>
      <c r="X346" s="31"/>
    </row>
    <row r="347" spans="1:24" x14ac:dyDescent="0.25">
      <c r="B347" s="8" t="s">
        <v>1062</v>
      </c>
      <c r="C347" s="8"/>
      <c r="D347" s="8" t="s">
        <v>593</v>
      </c>
      <c r="E347" s="8" t="s">
        <v>1065</v>
      </c>
      <c r="F347" s="31" t="str">
        <f t="shared" ref="F347:U347" si="65">IFERROR(((F70/F235)-1),"CHECK")</f>
        <v>CHECK</v>
      </c>
      <c r="G347" s="31" t="str">
        <f t="shared" si="65"/>
        <v>CHECK</v>
      </c>
      <c r="H347" s="31" t="str">
        <f t="shared" si="65"/>
        <v>CHECK</v>
      </c>
      <c r="I347" s="31" t="str">
        <f t="shared" si="65"/>
        <v>CHECK</v>
      </c>
      <c r="J347" s="31" t="str">
        <f t="shared" si="65"/>
        <v>CHECK</v>
      </c>
      <c r="K347" s="31" t="str">
        <f t="shared" si="65"/>
        <v>CHECK</v>
      </c>
      <c r="L347" s="31" t="str">
        <f t="shared" si="65"/>
        <v>CHECK</v>
      </c>
      <c r="M347" s="31" t="str">
        <f t="shared" si="65"/>
        <v>CHECK</v>
      </c>
      <c r="N347" s="31" t="str">
        <f t="shared" si="65"/>
        <v>CHECK</v>
      </c>
      <c r="O347" s="31" t="str">
        <f t="shared" si="65"/>
        <v>CHECK</v>
      </c>
      <c r="P347" s="31" t="str">
        <f t="shared" si="65"/>
        <v>CHECK</v>
      </c>
      <c r="Q347" s="31" t="str">
        <f t="shared" si="65"/>
        <v>CHECK</v>
      </c>
      <c r="R347" s="31" t="str">
        <f t="shared" si="65"/>
        <v>CHECK</v>
      </c>
      <c r="S347" s="31" t="str">
        <f t="shared" si="65"/>
        <v>CHECK</v>
      </c>
      <c r="T347" s="31" t="str">
        <f t="shared" si="65"/>
        <v>CHECK</v>
      </c>
      <c r="U347" s="31" t="str">
        <f t="shared" si="65"/>
        <v>CHECK</v>
      </c>
      <c r="V347" s="31"/>
      <c r="W347" s="31"/>
      <c r="X347" s="31"/>
    </row>
    <row r="348" spans="1:24" x14ac:dyDescent="0.25">
      <c r="B348" s="8"/>
      <c r="C348" s="8"/>
      <c r="D348" s="8"/>
      <c r="E348" s="8"/>
      <c r="F348" s="221"/>
      <c r="G348" s="221"/>
      <c r="H348" s="221"/>
      <c r="I348" s="221"/>
      <c r="J348" s="221"/>
      <c r="K348" s="221"/>
      <c r="L348" s="221"/>
      <c r="M348" s="221"/>
      <c r="N348" s="221"/>
      <c r="O348" s="221"/>
      <c r="P348" s="221"/>
      <c r="Q348" s="221"/>
      <c r="R348" s="221"/>
      <c r="S348" s="221"/>
      <c r="T348" s="221"/>
      <c r="W348" s="221"/>
      <c r="X348" s="221"/>
    </row>
    <row r="349" spans="1:24" s="19" customFormat="1" ht="21" x14ac:dyDescent="0.35">
      <c r="A349" s="252"/>
      <c r="B349" s="46"/>
      <c r="C349" s="55" t="s">
        <v>629</v>
      </c>
      <c r="D349" s="46"/>
      <c r="E349" s="46"/>
    </row>
    <row r="350" spans="1:24" x14ac:dyDescent="0.25">
      <c r="B350" s="8"/>
      <c r="C350" s="8"/>
      <c r="D350" s="8"/>
      <c r="E350" s="8"/>
      <c r="F350" s="221"/>
      <c r="G350" s="221"/>
      <c r="H350" s="221"/>
      <c r="I350" s="221"/>
      <c r="J350" s="221"/>
      <c r="K350" s="221"/>
      <c r="L350" s="221"/>
      <c r="M350" s="221"/>
      <c r="N350" s="221"/>
      <c r="O350" s="221"/>
      <c r="P350" s="221"/>
      <c r="Q350" s="221"/>
      <c r="R350" s="221"/>
      <c r="S350" s="221"/>
      <c r="T350" s="221"/>
      <c r="W350" s="221"/>
      <c r="X350" s="221"/>
    </row>
    <row r="351" spans="1:24" s="19" customFormat="1" x14ac:dyDescent="0.25">
      <c r="A351" s="252"/>
      <c r="B351" s="51" t="s">
        <v>1052</v>
      </c>
      <c r="C351" s="51"/>
      <c r="D351" s="51" t="s">
        <v>588</v>
      </c>
      <c r="E351" s="46"/>
    </row>
    <row r="352" spans="1:24" x14ac:dyDescent="0.25">
      <c r="B352" s="8" t="s">
        <v>1053</v>
      </c>
      <c r="C352" s="8" t="s">
        <v>1054</v>
      </c>
      <c r="D352" s="8" t="s">
        <v>588</v>
      </c>
      <c r="E352" s="8" t="s">
        <v>882</v>
      </c>
      <c r="F352" s="31" t="str">
        <f t="shared" ref="F352:U352" si="66">IFERROR(((F75/F240)-1),"CHECK")</f>
        <v>CHECK</v>
      </c>
      <c r="G352" s="31" t="str">
        <f t="shared" si="66"/>
        <v>CHECK</v>
      </c>
      <c r="H352" s="31" t="str">
        <f t="shared" si="66"/>
        <v>CHECK</v>
      </c>
      <c r="I352" s="31" t="str">
        <f t="shared" si="66"/>
        <v>CHECK</v>
      </c>
      <c r="J352" s="31" t="str">
        <f t="shared" si="66"/>
        <v>CHECK</v>
      </c>
      <c r="K352" s="31" t="str">
        <f t="shared" si="66"/>
        <v>CHECK</v>
      </c>
      <c r="L352" s="31" t="str">
        <f t="shared" si="66"/>
        <v>CHECK</v>
      </c>
      <c r="M352" s="31" t="str">
        <f t="shared" si="66"/>
        <v>CHECK</v>
      </c>
      <c r="N352" s="31">
        <f t="shared" si="66"/>
        <v>0</v>
      </c>
      <c r="O352" s="31">
        <f t="shared" si="66"/>
        <v>0</v>
      </c>
      <c r="P352" s="31">
        <f t="shared" si="66"/>
        <v>0</v>
      </c>
      <c r="Q352" s="31">
        <f t="shared" si="66"/>
        <v>0</v>
      </c>
      <c r="R352" s="31">
        <f t="shared" si="66"/>
        <v>0</v>
      </c>
      <c r="S352" s="31">
        <f t="shared" si="66"/>
        <v>0</v>
      </c>
      <c r="T352" s="31">
        <f t="shared" si="66"/>
        <v>0</v>
      </c>
      <c r="U352" s="31">
        <f t="shared" si="66"/>
        <v>0</v>
      </c>
      <c r="V352" s="31"/>
      <c r="W352" s="31"/>
      <c r="X352" s="31"/>
    </row>
    <row r="353" spans="1:24" x14ac:dyDescent="0.25">
      <c r="B353" s="8" t="s">
        <v>1053</v>
      </c>
      <c r="C353" s="8" t="s">
        <v>1055</v>
      </c>
      <c r="D353" s="8" t="s">
        <v>588</v>
      </c>
      <c r="E353" s="8" t="s">
        <v>882</v>
      </c>
      <c r="F353" s="31" t="str">
        <f t="shared" ref="F353:U353" si="67">IFERROR(((F76/F241)-1),"CHECK")</f>
        <v>CHECK</v>
      </c>
      <c r="G353" s="31" t="str">
        <f t="shared" si="67"/>
        <v>CHECK</v>
      </c>
      <c r="H353" s="31" t="str">
        <f t="shared" si="67"/>
        <v>CHECK</v>
      </c>
      <c r="I353" s="31" t="str">
        <f t="shared" si="67"/>
        <v>CHECK</v>
      </c>
      <c r="J353" s="31" t="str">
        <f t="shared" si="67"/>
        <v>CHECK</v>
      </c>
      <c r="K353" s="31" t="str">
        <f t="shared" si="67"/>
        <v>CHECK</v>
      </c>
      <c r="L353" s="31" t="str">
        <f t="shared" si="67"/>
        <v>CHECK</v>
      </c>
      <c r="M353" s="31" t="str">
        <f t="shared" si="67"/>
        <v>CHECK</v>
      </c>
      <c r="N353" s="31">
        <f t="shared" si="67"/>
        <v>0</v>
      </c>
      <c r="O353" s="31">
        <f t="shared" si="67"/>
        <v>0</v>
      </c>
      <c r="P353" s="31">
        <f t="shared" si="67"/>
        <v>0</v>
      </c>
      <c r="Q353" s="31">
        <f t="shared" si="67"/>
        <v>0</v>
      </c>
      <c r="R353" s="31">
        <f t="shared" si="67"/>
        <v>0</v>
      </c>
      <c r="S353" s="31">
        <f t="shared" si="67"/>
        <v>0</v>
      </c>
      <c r="T353" s="31">
        <f t="shared" si="67"/>
        <v>0</v>
      </c>
      <c r="U353" s="31">
        <f t="shared" si="67"/>
        <v>0</v>
      </c>
      <c r="V353" s="31"/>
      <c r="W353" s="31"/>
      <c r="X353" s="31"/>
    </row>
    <row r="354" spans="1:24" x14ac:dyDescent="0.25">
      <c r="B354" s="8" t="s">
        <v>1053</v>
      </c>
      <c r="C354" s="8" t="s">
        <v>1056</v>
      </c>
      <c r="D354" s="8" t="s">
        <v>588</v>
      </c>
      <c r="E354" s="8" t="s">
        <v>882</v>
      </c>
      <c r="F354" s="31">
        <f t="shared" ref="F354:U354" si="68">IFERROR(((F77/F242)-1),"CHECK")</f>
        <v>0</v>
      </c>
      <c r="G354" s="31">
        <f t="shared" si="68"/>
        <v>0</v>
      </c>
      <c r="H354" s="31">
        <f t="shared" si="68"/>
        <v>0</v>
      </c>
      <c r="I354" s="31">
        <f t="shared" si="68"/>
        <v>0</v>
      </c>
      <c r="J354" s="31">
        <f t="shared" si="68"/>
        <v>0</v>
      </c>
      <c r="K354" s="31">
        <f t="shared" si="68"/>
        <v>0</v>
      </c>
      <c r="L354" s="31">
        <f t="shared" si="68"/>
        <v>0</v>
      </c>
      <c r="M354" s="31">
        <f t="shared" si="68"/>
        <v>0</v>
      </c>
      <c r="N354" s="31">
        <f t="shared" si="68"/>
        <v>0</v>
      </c>
      <c r="O354" s="31">
        <f t="shared" si="68"/>
        <v>0</v>
      </c>
      <c r="P354" s="31">
        <f t="shared" si="68"/>
        <v>0</v>
      </c>
      <c r="Q354" s="31">
        <f t="shared" si="68"/>
        <v>0</v>
      </c>
      <c r="R354" s="31">
        <f t="shared" si="68"/>
        <v>0</v>
      </c>
      <c r="S354" s="31">
        <f t="shared" si="68"/>
        <v>0</v>
      </c>
      <c r="T354" s="31">
        <f t="shared" si="68"/>
        <v>0</v>
      </c>
      <c r="U354" s="31">
        <f t="shared" si="68"/>
        <v>0</v>
      </c>
      <c r="V354" s="31"/>
      <c r="W354" s="31"/>
      <c r="X354" s="31"/>
    </row>
    <row r="355" spans="1:24" x14ac:dyDescent="0.25">
      <c r="B355" s="8" t="s">
        <v>1053</v>
      </c>
      <c r="C355" s="8" t="s">
        <v>595</v>
      </c>
      <c r="D355" s="8" t="s">
        <v>588</v>
      </c>
      <c r="E355" s="8" t="s">
        <v>882</v>
      </c>
      <c r="F355" s="31" t="str">
        <f t="shared" ref="F355:U355" si="69">IFERROR(((F78/F243)-1),"CHECK")</f>
        <v>CHECK</v>
      </c>
      <c r="G355" s="31">
        <f t="shared" si="69"/>
        <v>0</v>
      </c>
      <c r="H355" s="31">
        <f t="shared" si="69"/>
        <v>0</v>
      </c>
      <c r="I355" s="31">
        <f t="shared" si="69"/>
        <v>0</v>
      </c>
      <c r="J355" s="31">
        <f t="shared" si="69"/>
        <v>0</v>
      </c>
      <c r="K355" s="31">
        <f t="shared" si="69"/>
        <v>0</v>
      </c>
      <c r="L355" s="31" t="str">
        <f t="shared" si="69"/>
        <v>CHECK</v>
      </c>
      <c r="M355" s="31" t="str">
        <f t="shared" si="69"/>
        <v>CHECK</v>
      </c>
      <c r="N355" s="31" t="str">
        <f t="shared" si="69"/>
        <v>CHECK</v>
      </c>
      <c r="O355" s="31">
        <f t="shared" si="69"/>
        <v>0</v>
      </c>
      <c r="P355" s="31">
        <f t="shared" si="69"/>
        <v>0</v>
      </c>
      <c r="Q355" s="31">
        <f t="shared" si="69"/>
        <v>0</v>
      </c>
      <c r="R355" s="31">
        <f t="shared" si="69"/>
        <v>0</v>
      </c>
      <c r="S355" s="31">
        <f t="shared" si="69"/>
        <v>0</v>
      </c>
      <c r="T355" s="31">
        <f t="shared" si="69"/>
        <v>0</v>
      </c>
      <c r="U355" s="31">
        <f t="shared" si="69"/>
        <v>0</v>
      </c>
      <c r="V355" s="31"/>
      <c r="W355" s="31"/>
      <c r="X355" s="31"/>
    </row>
    <row r="356" spans="1:24" x14ac:dyDescent="0.25">
      <c r="B356" s="8" t="s">
        <v>1057</v>
      </c>
      <c r="C356" s="8" t="s">
        <v>1056</v>
      </c>
      <c r="D356" s="8" t="s">
        <v>588</v>
      </c>
      <c r="E356" s="8" t="s">
        <v>882</v>
      </c>
      <c r="F356" s="31">
        <f t="shared" ref="F356:U356" si="70">IFERROR(((F79/F244)-1),"CHECK")</f>
        <v>0</v>
      </c>
      <c r="G356" s="31">
        <f t="shared" si="70"/>
        <v>0</v>
      </c>
      <c r="H356" s="31">
        <f t="shared" si="70"/>
        <v>0</v>
      </c>
      <c r="I356" s="31">
        <f t="shared" si="70"/>
        <v>0</v>
      </c>
      <c r="J356" s="31">
        <f t="shared" si="70"/>
        <v>0</v>
      </c>
      <c r="K356" s="31">
        <f t="shared" si="70"/>
        <v>0</v>
      </c>
      <c r="L356" s="31">
        <f t="shared" si="70"/>
        <v>0</v>
      </c>
      <c r="M356" s="31">
        <f t="shared" si="70"/>
        <v>0</v>
      </c>
      <c r="N356" s="31">
        <f t="shared" si="70"/>
        <v>0</v>
      </c>
      <c r="O356" s="31">
        <f t="shared" si="70"/>
        <v>0</v>
      </c>
      <c r="P356" s="31">
        <f t="shared" si="70"/>
        <v>0</v>
      </c>
      <c r="Q356" s="31">
        <f t="shared" si="70"/>
        <v>0</v>
      </c>
      <c r="R356" s="31">
        <f t="shared" si="70"/>
        <v>0</v>
      </c>
      <c r="S356" s="31">
        <f t="shared" si="70"/>
        <v>0</v>
      </c>
      <c r="T356" s="31">
        <f t="shared" si="70"/>
        <v>0</v>
      </c>
      <c r="U356" s="31">
        <f t="shared" si="70"/>
        <v>0</v>
      </c>
      <c r="V356" s="31"/>
      <c r="W356" s="31"/>
      <c r="X356" s="31"/>
    </row>
    <row r="357" spans="1:24" s="19" customFormat="1" x14ac:dyDescent="0.25">
      <c r="A357" s="252"/>
      <c r="B357" s="51" t="s">
        <v>1058</v>
      </c>
      <c r="C357" s="46"/>
      <c r="D357" s="51" t="s">
        <v>588</v>
      </c>
      <c r="E357" s="46"/>
    </row>
    <row r="358" spans="1:24" x14ac:dyDescent="0.25">
      <c r="B358" s="8" t="s">
        <v>981</v>
      </c>
      <c r="C358" s="8" t="s">
        <v>598</v>
      </c>
      <c r="D358" s="8" t="s">
        <v>588</v>
      </c>
      <c r="E358" s="8" t="s">
        <v>882</v>
      </c>
      <c r="F358" s="31">
        <f t="shared" ref="F358:U358" si="71">IFERROR(((F81/F246)-1),"CHECK")</f>
        <v>0</v>
      </c>
      <c r="G358" s="31">
        <f t="shared" si="71"/>
        <v>0</v>
      </c>
      <c r="H358" s="31">
        <f t="shared" si="71"/>
        <v>0</v>
      </c>
      <c r="I358" s="31">
        <f t="shared" si="71"/>
        <v>0</v>
      </c>
      <c r="J358" s="31">
        <f t="shared" si="71"/>
        <v>0</v>
      </c>
      <c r="K358" s="31">
        <f t="shared" si="71"/>
        <v>0</v>
      </c>
      <c r="L358" s="31">
        <f t="shared" si="71"/>
        <v>0</v>
      </c>
      <c r="M358" s="31">
        <f t="shared" si="71"/>
        <v>0</v>
      </c>
      <c r="N358" s="31">
        <f t="shared" si="71"/>
        <v>0</v>
      </c>
      <c r="O358" s="31">
        <f t="shared" si="71"/>
        <v>0</v>
      </c>
      <c r="P358" s="31">
        <f t="shared" si="71"/>
        <v>0</v>
      </c>
      <c r="Q358" s="31">
        <f t="shared" si="71"/>
        <v>0</v>
      </c>
      <c r="R358" s="31">
        <f t="shared" si="71"/>
        <v>0</v>
      </c>
      <c r="S358" s="31">
        <f t="shared" si="71"/>
        <v>0</v>
      </c>
      <c r="T358" s="31">
        <f t="shared" si="71"/>
        <v>0</v>
      </c>
      <c r="U358" s="31">
        <f t="shared" si="71"/>
        <v>0</v>
      </c>
      <c r="V358" s="31"/>
      <c r="W358" s="31"/>
      <c r="X358" s="31"/>
    </row>
    <row r="359" spans="1:24" x14ac:dyDescent="0.25">
      <c r="B359" s="8" t="s">
        <v>981</v>
      </c>
      <c r="C359" s="8" t="s">
        <v>599</v>
      </c>
      <c r="D359" s="8" t="s">
        <v>588</v>
      </c>
      <c r="E359" s="8" t="s">
        <v>882</v>
      </c>
      <c r="F359" s="31">
        <f t="shared" ref="F359:U359" si="72">IFERROR(((F82/F247)-1),"CHECK")</f>
        <v>0</v>
      </c>
      <c r="G359" s="31">
        <f t="shared" si="72"/>
        <v>0</v>
      </c>
      <c r="H359" s="31">
        <f t="shared" si="72"/>
        <v>0</v>
      </c>
      <c r="I359" s="31">
        <f t="shared" si="72"/>
        <v>0</v>
      </c>
      <c r="J359" s="31">
        <f t="shared" si="72"/>
        <v>0</v>
      </c>
      <c r="K359" s="31">
        <f t="shared" si="72"/>
        <v>0</v>
      </c>
      <c r="L359" s="31">
        <f t="shared" si="72"/>
        <v>0</v>
      </c>
      <c r="M359" s="31">
        <f t="shared" si="72"/>
        <v>0</v>
      </c>
      <c r="N359" s="31">
        <f t="shared" si="72"/>
        <v>0</v>
      </c>
      <c r="O359" s="31">
        <f t="shared" si="72"/>
        <v>0</v>
      </c>
      <c r="P359" s="31">
        <f t="shared" si="72"/>
        <v>0</v>
      </c>
      <c r="Q359" s="31">
        <f t="shared" si="72"/>
        <v>0</v>
      </c>
      <c r="R359" s="31">
        <f t="shared" si="72"/>
        <v>0</v>
      </c>
      <c r="S359" s="31">
        <f t="shared" si="72"/>
        <v>0</v>
      </c>
      <c r="T359" s="31">
        <f t="shared" si="72"/>
        <v>0</v>
      </c>
      <c r="U359" s="31">
        <f t="shared" si="72"/>
        <v>0</v>
      </c>
      <c r="V359" s="31"/>
      <c r="W359" s="31"/>
      <c r="X359" s="31"/>
    </row>
    <row r="360" spans="1:24" x14ac:dyDescent="0.25">
      <c r="B360" s="8" t="s">
        <v>981</v>
      </c>
      <c r="C360" s="8" t="s">
        <v>1059</v>
      </c>
      <c r="D360" s="8" t="s">
        <v>588</v>
      </c>
      <c r="E360" s="8" t="s">
        <v>882</v>
      </c>
      <c r="F360" s="31">
        <f t="shared" ref="F360:U360" si="73">IFERROR(((F83/F248)-1),"CHECK")</f>
        <v>0</v>
      </c>
      <c r="G360" s="31">
        <f t="shared" si="73"/>
        <v>0</v>
      </c>
      <c r="H360" s="31">
        <f t="shared" si="73"/>
        <v>0</v>
      </c>
      <c r="I360" s="31">
        <f t="shared" si="73"/>
        <v>0</v>
      </c>
      <c r="J360" s="31">
        <f t="shared" si="73"/>
        <v>0</v>
      </c>
      <c r="K360" s="31">
        <f t="shared" si="73"/>
        <v>0</v>
      </c>
      <c r="L360" s="31">
        <f t="shared" si="73"/>
        <v>0</v>
      </c>
      <c r="M360" s="31">
        <f t="shared" si="73"/>
        <v>0</v>
      </c>
      <c r="N360" s="31">
        <f t="shared" si="73"/>
        <v>0</v>
      </c>
      <c r="O360" s="31">
        <f t="shared" si="73"/>
        <v>0</v>
      </c>
      <c r="P360" s="31">
        <f t="shared" si="73"/>
        <v>0</v>
      </c>
      <c r="Q360" s="31">
        <f t="shared" si="73"/>
        <v>0</v>
      </c>
      <c r="R360" s="31">
        <f t="shared" si="73"/>
        <v>0</v>
      </c>
      <c r="S360" s="31">
        <f t="shared" si="73"/>
        <v>0</v>
      </c>
      <c r="T360" s="31">
        <f t="shared" si="73"/>
        <v>0</v>
      </c>
      <c r="U360" s="31">
        <f t="shared" si="73"/>
        <v>0</v>
      </c>
      <c r="V360" s="31"/>
      <c r="W360" s="31"/>
      <c r="X360" s="31"/>
    </row>
    <row r="361" spans="1:24" s="19" customFormat="1" x14ac:dyDescent="0.25">
      <c r="A361" s="252"/>
      <c r="B361" s="51" t="s">
        <v>1060</v>
      </c>
      <c r="C361" s="46"/>
      <c r="D361" s="51" t="s">
        <v>588</v>
      </c>
      <c r="E361" s="46"/>
    </row>
    <row r="362" spans="1:24" x14ac:dyDescent="0.25">
      <c r="B362" s="8" t="s">
        <v>1061</v>
      </c>
      <c r="C362" s="8"/>
      <c r="D362" s="8" t="s">
        <v>588</v>
      </c>
      <c r="E362" s="8" t="s">
        <v>882</v>
      </c>
      <c r="F362" s="31">
        <f t="shared" ref="F362:U362" si="74">IFERROR(((F85/F250)-1),"CHECK")</f>
        <v>0</v>
      </c>
      <c r="G362" s="31">
        <f t="shared" si="74"/>
        <v>0</v>
      </c>
      <c r="H362" s="31">
        <f t="shared" si="74"/>
        <v>0</v>
      </c>
      <c r="I362" s="31">
        <f t="shared" si="74"/>
        <v>0</v>
      </c>
      <c r="J362" s="31">
        <f t="shared" si="74"/>
        <v>0</v>
      </c>
      <c r="K362" s="31">
        <f t="shared" si="74"/>
        <v>0</v>
      </c>
      <c r="L362" s="31">
        <f t="shared" si="74"/>
        <v>0</v>
      </c>
      <c r="M362" s="31">
        <f t="shared" si="74"/>
        <v>0</v>
      </c>
      <c r="N362" s="31">
        <f t="shared" si="74"/>
        <v>0</v>
      </c>
      <c r="O362" s="31">
        <f t="shared" si="74"/>
        <v>0</v>
      </c>
      <c r="P362" s="31">
        <f t="shared" si="74"/>
        <v>0</v>
      </c>
      <c r="Q362" s="31">
        <f t="shared" si="74"/>
        <v>0</v>
      </c>
      <c r="R362" s="31">
        <f t="shared" si="74"/>
        <v>0</v>
      </c>
      <c r="S362" s="31">
        <f t="shared" si="74"/>
        <v>0</v>
      </c>
      <c r="T362" s="31">
        <f t="shared" si="74"/>
        <v>0</v>
      </c>
      <c r="U362" s="31">
        <f t="shared" si="74"/>
        <v>0</v>
      </c>
      <c r="V362" s="31"/>
      <c r="W362" s="31"/>
      <c r="X362" s="31"/>
    </row>
    <row r="363" spans="1:24" x14ac:dyDescent="0.25">
      <c r="B363" s="8" t="s">
        <v>1062</v>
      </c>
      <c r="C363" s="8"/>
      <c r="D363" s="8" t="s">
        <v>588</v>
      </c>
      <c r="E363" s="8" t="s">
        <v>882</v>
      </c>
      <c r="F363" s="31">
        <f t="shared" ref="F363:U363" si="75">IFERROR(((F86/F251)-1),"CHECK")</f>
        <v>0</v>
      </c>
      <c r="G363" s="31">
        <f t="shared" si="75"/>
        <v>0</v>
      </c>
      <c r="H363" s="31">
        <f t="shared" si="75"/>
        <v>0</v>
      </c>
      <c r="I363" s="31">
        <f t="shared" si="75"/>
        <v>0</v>
      </c>
      <c r="J363" s="31">
        <f t="shared" si="75"/>
        <v>0</v>
      </c>
      <c r="K363" s="31">
        <f t="shared" si="75"/>
        <v>0</v>
      </c>
      <c r="L363" s="31">
        <f t="shared" si="75"/>
        <v>0</v>
      </c>
      <c r="M363" s="31">
        <f t="shared" si="75"/>
        <v>0</v>
      </c>
      <c r="N363" s="31">
        <f t="shared" si="75"/>
        <v>0</v>
      </c>
      <c r="O363" s="31">
        <f t="shared" si="75"/>
        <v>0</v>
      </c>
      <c r="P363" s="31">
        <f t="shared" si="75"/>
        <v>0</v>
      </c>
      <c r="Q363" s="31">
        <f t="shared" si="75"/>
        <v>0</v>
      </c>
      <c r="R363" s="31">
        <f t="shared" si="75"/>
        <v>0</v>
      </c>
      <c r="S363" s="31">
        <f t="shared" si="75"/>
        <v>0</v>
      </c>
      <c r="T363" s="31">
        <f t="shared" si="75"/>
        <v>0</v>
      </c>
      <c r="U363" s="31">
        <f t="shared" si="75"/>
        <v>0</v>
      </c>
      <c r="V363" s="31"/>
      <c r="W363" s="31"/>
      <c r="X363" s="31"/>
    </row>
    <row r="364" spans="1:24" x14ac:dyDescent="0.25">
      <c r="B364" s="7" t="s">
        <v>1075</v>
      </c>
      <c r="C364" s="7" t="s">
        <v>1030</v>
      </c>
      <c r="D364" s="7" t="s">
        <v>588</v>
      </c>
      <c r="E364" s="7" t="s">
        <v>882</v>
      </c>
      <c r="F364" s="31">
        <f t="shared" ref="F364:U364" si="76">IFERROR(((F87/F252)-1),"CHECK")</f>
        <v>0</v>
      </c>
      <c r="G364" s="31">
        <f t="shared" si="76"/>
        <v>0</v>
      </c>
      <c r="H364" s="31">
        <f t="shared" si="76"/>
        <v>0</v>
      </c>
      <c r="I364" s="31">
        <f t="shared" si="76"/>
        <v>0</v>
      </c>
      <c r="J364" s="31">
        <f t="shared" si="76"/>
        <v>0</v>
      </c>
      <c r="K364" s="31">
        <f t="shared" si="76"/>
        <v>0</v>
      </c>
      <c r="L364" s="31">
        <f t="shared" si="76"/>
        <v>0</v>
      </c>
      <c r="M364" s="31">
        <f t="shared" si="76"/>
        <v>0</v>
      </c>
      <c r="N364" s="31">
        <f t="shared" si="76"/>
        <v>0</v>
      </c>
      <c r="O364" s="31">
        <f t="shared" si="76"/>
        <v>0</v>
      </c>
      <c r="P364" s="31">
        <f t="shared" si="76"/>
        <v>0</v>
      </c>
      <c r="Q364" s="31">
        <f t="shared" si="76"/>
        <v>0</v>
      </c>
      <c r="R364" s="31">
        <f t="shared" si="76"/>
        <v>0</v>
      </c>
      <c r="S364" s="31">
        <f t="shared" si="76"/>
        <v>0</v>
      </c>
      <c r="T364" s="31">
        <f t="shared" si="76"/>
        <v>0</v>
      </c>
      <c r="U364" s="31">
        <f t="shared" si="76"/>
        <v>0</v>
      </c>
      <c r="V364" s="31"/>
      <c r="W364" s="31"/>
      <c r="X364" s="31"/>
    </row>
    <row r="365" spans="1:24" x14ac:dyDescent="0.25">
      <c r="B365" s="8"/>
      <c r="C365" s="8"/>
      <c r="D365" s="8"/>
      <c r="E365" s="8"/>
      <c r="F365" s="221"/>
      <c r="G365" s="221"/>
      <c r="H365" s="221"/>
      <c r="I365" s="221"/>
      <c r="J365" s="221"/>
      <c r="K365" s="221"/>
      <c r="L365" s="221"/>
      <c r="M365" s="221"/>
      <c r="N365" s="221"/>
      <c r="O365" s="221"/>
      <c r="P365" s="221"/>
      <c r="Q365" s="221"/>
      <c r="R365" s="221"/>
      <c r="S365" s="221"/>
      <c r="T365" s="221"/>
      <c r="W365" s="221"/>
      <c r="X365" s="221"/>
    </row>
    <row r="366" spans="1:24" s="19" customFormat="1" x14ac:dyDescent="0.25">
      <c r="A366" s="252"/>
      <c r="B366" s="51" t="s">
        <v>1052</v>
      </c>
      <c r="C366" s="51"/>
      <c r="D366" s="51" t="s">
        <v>590</v>
      </c>
      <c r="E366" s="46"/>
    </row>
    <row r="367" spans="1:24" x14ac:dyDescent="0.25">
      <c r="B367" s="8" t="s">
        <v>1053</v>
      </c>
      <c r="C367" s="8" t="s">
        <v>1054</v>
      </c>
      <c r="D367" s="8" t="s">
        <v>590</v>
      </c>
      <c r="E367" s="8" t="s">
        <v>883</v>
      </c>
      <c r="F367" s="31" t="str">
        <f t="shared" ref="F367:U367" si="77">IFERROR(((F90/F255)-1),"CHECK")</f>
        <v>CHECK</v>
      </c>
      <c r="G367" s="31" t="str">
        <f t="shared" si="77"/>
        <v>CHECK</v>
      </c>
      <c r="H367" s="31" t="str">
        <f t="shared" si="77"/>
        <v>CHECK</v>
      </c>
      <c r="I367" s="31" t="str">
        <f t="shared" si="77"/>
        <v>CHECK</v>
      </c>
      <c r="J367" s="31" t="str">
        <f t="shared" si="77"/>
        <v>CHECK</v>
      </c>
      <c r="K367" s="31" t="str">
        <f t="shared" si="77"/>
        <v>CHECK</v>
      </c>
      <c r="L367" s="31" t="str">
        <f t="shared" si="77"/>
        <v>CHECK</v>
      </c>
      <c r="M367" s="31" t="str">
        <f t="shared" si="77"/>
        <v>CHECK</v>
      </c>
      <c r="N367" s="31">
        <f t="shared" si="77"/>
        <v>0</v>
      </c>
      <c r="O367" s="31">
        <f t="shared" si="77"/>
        <v>0</v>
      </c>
      <c r="P367" s="31">
        <f t="shared" si="77"/>
        <v>0</v>
      </c>
      <c r="Q367" s="31">
        <f t="shared" si="77"/>
        <v>0</v>
      </c>
      <c r="R367" s="31">
        <f t="shared" si="77"/>
        <v>0</v>
      </c>
      <c r="S367" s="31">
        <f t="shared" si="77"/>
        <v>0</v>
      </c>
      <c r="T367" s="31">
        <f t="shared" si="77"/>
        <v>0</v>
      </c>
      <c r="U367" s="31">
        <f t="shared" si="77"/>
        <v>0</v>
      </c>
      <c r="V367" s="31"/>
      <c r="W367" s="31"/>
      <c r="X367" s="31"/>
    </row>
    <row r="368" spans="1:24" x14ac:dyDescent="0.25">
      <c r="B368" s="8" t="s">
        <v>1053</v>
      </c>
      <c r="C368" s="8" t="s">
        <v>1055</v>
      </c>
      <c r="D368" s="8" t="s">
        <v>590</v>
      </c>
      <c r="E368" s="8" t="s">
        <v>883</v>
      </c>
      <c r="F368" s="31" t="str">
        <f t="shared" ref="F368:U368" si="78">IFERROR(((F91/F256)-1),"CHECK")</f>
        <v>CHECK</v>
      </c>
      <c r="G368" s="31" t="str">
        <f t="shared" si="78"/>
        <v>CHECK</v>
      </c>
      <c r="H368" s="31" t="str">
        <f t="shared" si="78"/>
        <v>CHECK</v>
      </c>
      <c r="I368" s="31" t="str">
        <f t="shared" si="78"/>
        <v>CHECK</v>
      </c>
      <c r="J368" s="31" t="str">
        <f t="shared" si="78"/>
        <v>CHECK</v>
      </c>
      <c r="K368" s="31" t="str">
        <f t="shared" si="78"/>
        <v>CHECK</v>
      </c>
      <c r="L368" s="31" t="str">
        <f t="shared" si="78"/>
        <v>CHECK</v>
      </c>
      <c r="M368" s="31" t="str">
        <f t="shared" si="78"/>
        <v>CHECK</v>
      </c>
      <c r="N368" s="31">
        <f t="shared" si="78"/>
        <v>0</v>
      </c>
      <c r="O368" s="31">
        <f t="shared" si="78"/>
        <v>0</v>
      </c>
      <c r="P368" s="31">
        <f t="shared" si="78"/>
        <v>0</v>
      </c>
      <c r="Q368" s="31">
        <f t="shared" si="78"/>
        <v>0</v>
      </c>
      <c r="R368" s="31">
        <f t="shared" si="78"/>
        <v>0</v>
      </c>
      <c r="S368" s="31">
        <f t="shared" si="78"/>
        <v>0</v>
      </c>
      <c r="T368" s="31">
        <f t="shared" si="78"/>
        <v>0</v>
      </c>
      <c r="U368" s="31">
        <f t="shared" si="78"/>
        <v>0</v>
      </c>
      <c r="V368" s="31"/>
      <c r="W368" s="31"/>
      <c r="X368" s="31"/>
    </row>
    <row r="369" spans="1:24" x14ac:dyDescent="0.25">
      <c r="B369" s="8" t="s">
        <v>1053</v>
      </c>
      <c r="C369" s="8" t="s">
        <v>1056</v>
      </c>
      <c r="D369" s="8" t="s">
        <v>590</v>
      </c>
      <c r="E369" s="8" t="s">
        <v>883</v>
      </c>
      <c r="F369" s="31">
        <f t="shared" ref="F369:U369" si="79">IFERROR(((F92/F257)-1),"CHECK")</f>
        <v>0</v>
      </c>
      <c r="G369" s="31">
        <f t="shared" si="79"/>
        <v>0</v>
      </c>
      <c r="H369" s="31">
        <f t="shared" si="79"/>
        <v>0</v>
      </c>
      <c r="I369" s="31">
        <f t="shared" si="79"/>
        <v>0</v>
      </c>
      <c r="J369" s="31">
        <f t="shared" si="79"/>
        <v>0</v>
      </c>
      <c r="K369" s="31">
        <f t="shared" si="79"/>
        <v>0</v>
      </c>
      <c r="L369" s="31">
        <f t="shared" si="79"/>
        <v>0</v>
      </c>
      <c r="M369" s="31">
        <f t="shared" si="79"/>
        <v>0</v>
      </c>
      <c r="N369" s="31">
        <f t="shared" si="79"/>
        <v>0</v>
      </c>
      <c r="O369" s="31">
        <f t="shared" si="79"/>
        <v>0</v>
      </c>
      <c r="P369" s="31">
        <f t="shared" si="79"/>
        <v>0</v>
      </c>
      <c r="Q369" s="31">
        <f t="shared" si="79"/>
        <v>0</v>
      </c>
      <c r="R369" s="31">
        <f t="shared" si="79"/>
        <v>0</v>
      </c>
      <c r="S369" s="31">
        <f t="shared" si="79"/>
        <v>0</v>
      </c>
      <c r="T369" s="31">
        <f t="shared" si="79"/>
        <v>0</v>
      </c>
      <c r="U369" s="31">
        <f t="shared" si="79"/>
        <v>0</v>
      </c>
      <c r="V369" s="31"/>
      <c r="W369" s="31"/>
      <c r="X369" s="31"/>
    </row>
    <row r="370" spans="1:24" x14ac:dyDescent="0.25">
      <c r="B370" s="8" t="s">
        <v>1053</v>
      </c>
      <c r="C370" s="8" t="s">
        <v>595</v>
      </c>
      <c r="D370" s="8" t="s">
        <v>590</v>
      </c>
      <c r="E370" s="8" t="s">
        <v>883</v>
      </c>
      <c r="F370" s="31" t="str">
        <f t="shared" ref="F370:U370" si="80">IFERROR(((F93/F258)-1),"CHECK")</f>
        <v>CHECK</v>
      </c>
      <c r="G370" s="31">
        <f t="shared" si="80"/>
        <v>0</v>
      </c>
      <c r="H370" s="31">
        <f t="shared" si="80"/>
        <v>0</v>
      </c>
      <c r="I370" s="31">
        <f t="shared" si="80"/>
        <v>0</v>
      </c>
      <c r="J370" s="31">
        <f t="shared" si="80"/>
        <v>0</v>
      </c>
      <c r="K370" s="31">
        <f t="shared" si="80"/>
        <v>0</v>
      </c>
      <c r="L370" s="31" t="str">
        <f t="shared" si="80"/>
        <v>CHECK</v>
      </c>
      <c r="M370" s="31" t="str">
        <f t="shared" si="80"/>
        <v>CHECK</v>
      </c>
      <c r="N370" s="31" t="str">
        <f t="shared" si="80"/>
        <v>CHECK</v>
      </c>
      <c r="O370" s="31">
        <f t="shared" si="80"/>
        <v>0</v>
      </c>
      <c r="P370" s="31">
        <f t="shared" si="80"/>
        <v>0</v>
      </c>
      <c r="Q370" s="31">
        <f t="shared" si="80"/>
        <v>0</v>
      </c>
      <c r="R370" s="31">
        <f t="shared" si="80"/>
        <v>0</v>
      </c>
      <c r="S370" s="31">
        <f t="shared" si="80"/>
        <v>0</v>
      </c>
      <c r="T370" s="31">
        <f t="shared" si="80"/>
        <v>0</v>
      </c>
      <c r="U370" s="31">
        <f t="shared" si="80"/>
        <v>0</v>
      </c>
      <c r="V370" s="31"/>
      <c r="W370" s="31"/>
      <c r="X370" s="31"/>
    </row>
    <row r="371" spans="1:24" x14ac:dyDescent="0.25">
      <c r="B371" s="8" t="s">
        <v>1057</v>
      </c>
      <c r="C371" s="8" t="s">
        <v>1056</v>
      </c>
      <c r="D371" s="8" t="s">
        <v>590</v>
      </c>
      <c r="E371" s="8" t="s">
        <v>883</v>
      </c>
      <c r="F371" s="31">
        <f t="shared" ref="F371:U371" si="81">IFERROR(((F94/F259)-1),"CHECK")</f>
        <v>0</v>
      </c>
      <c r="G371" s="31">
        <f t="shared" si="81"/>
        <v>0</v>
      </c>
      <c r="H371" s="31">
        <f t="shared" si="81"/>
        <v>0</v>
      </c>
      <c r="I371" s="31">
        <f t="shared" si="81"/>
        <v>0</v>
      </c>
      <c r="J371" s="31">
        <f t="shared" si="81"/>
        <v>0</v>
      </c>
      <c r="K371" s="31">
        <f t="shared" si="81"/>
        <v>0</v>
      </c>
      <c r="L371" s="31">
        <f t="shared" si="81"/>
        <v>0</v>
      </c>
      <c r="M371" s="31">
        <f t="shared" si="81"/>
        <v>0</v>
      </c>
      <c r="N371" s="31">
        <f t="shared" si="81"/>
        <v>0</v>
      </c>
      <c r="O371" s="31">
        <f t="shared" si="81"/>
        <v>0</v>
      </c>
      <c r="P371" s="31">
        <f t="shared" si="81"/>
        <v>0</v>
      </c>
      <c r="Q371" s="31">
        <f t="shared" si="81"/>
        <v>0</v>
      </c>
      <c r="R371" s="31">
        <f t="shared" si="81"/>
        <v>0</v>
      </c>
      <c r="S371" s="31">
        <f t="shared" si="81"/>
        <v>0</v>
      </c>
      <c r="T371" s="31">
        <f t="shared" si="81"/>
        <v>0</v>
      </c>
      <c r="U371" s="31">
        <f t="shared" si="81"/>
        <v>0</v>
      </c>
      <c r="V371" s="31"/>
      <c r="W371" s="31"/>
      <c r="X371" s="31"/>
    </row>
    <row r="372" spans="1:24" s="19" customFormat="1" x14ac:dyDescent="0.25">
      <c r="A372" s="252"/>
      <c r="B372" s="51" t="s">
        <v>1058</v>
      </c>
      <c r="C372" s="46"/>
      <c r="D372" s="51" t="s">
        <v>590</v>
      </c>
      <c r="E372" s="46"/>
    </row>
    <row r="373" spans="1:24" x14ac:dyDescent="0.25">
      <c r="B373" s="8" t="s">
        <v>981</v>
      </c>
      <c r="C373" s="8" t="s">
        <v>598</v>
      </c>
      <c r="D373" s="8" t="s">
        <v>590</v>
      </c>
      <c r="E373" s="8" t="s">
        <v>883</v>
      </c>
      <c r="F373" s="31">
        <f t="shared" ref="F373:U373" si="82">IFERROR(((F96/F261)-1),"CHECK")</f>
        <v>0</v>
      </c>
      <c r="G373" s="31">
        <f t="shared" si="82"/>
        <v>0</v>
      </c>
      <c r="H373" s="31">
        <f t="shared" si="82"/>
        <v>0</v>
      </c>
      <c r="I373" s="31">
        <f t="shared" si="82"/>
        <v>0</v>
      </c>
      <c r="J373" s="31">
        <f t="shared" si="82"/>
        <v>0</v>
      </c>
      <c r="K373" s="31">
        <f t="shared" si="82"/>
        <v>0</v>
      </c>
      <c r="L373" s="31">
        <f t="shared" si="82"/>
        <v>0</v>
      </c>
      <c r="M373" s="31">
        <f t="shared" si="82"/>
        <v>0</v>
      </c>
      <c r="N373" s="31">
        <f t="shared" si="82"/>
        <v>0</v>
      </c>
      <c r="O373" s="31">
        <f t="shared" si="82"/>
        <v>0</v>
      </c>
      <c r="P373" s="31">
        <f t="shared" si="82"/>
        <v>0</v>
      </c>
      <c r="Q373" s="31">
        <f t="shared" si="82"/>
        <v>0</v>
      </c>
      <c r="R373" s="31">
        <f t="shared" si="82"/>
        <v>0</v>
      </c>
      <c r="S373" s="31">
        <f t="shared" si="82"/>
        <v>0</v>
      </c>
      <c r="T373" s="31">
        <f t="shared" si="82"/>
        <v>0</v>
      </c>
      <c r="U373" s="31">
        <f t="shared" si="82"/>
        <v>0</v>
      </c>
      <c r="V373" s="31"/>
      <c r="W373" s="31"/>
      <c r="X373" s="31"/>
    </row>
    <row r="374" spans="1:24" x14ac:dyDescent="0.25">
      <c r="B374" s="8" t="s">
        <v>981</v>
      </c>
      <c r="C374" s="8" t="s">
        <v>599</v>
      </c>
      <c r="D374" s="8" t="s">
        <v>590</v>
      </c>
      <c r="E374" s="8" t="s">
        <v>883</v>
      </c>
      <c r="F374" s="31">
        <f t="shared" ref="F374:U374" si="83">IFERROR(((F97/F262)-1),"CHECK")</f>
        <v>0</v>
      </c>
      <c r="G374" s="31">
        <f t="shared" si="83"/>
        <v>0</v>
      </c>
      <c r="H374" s="31">
        <f t="shared" si="83"/>
        <v>0</v>
      </c>
      <c r="I374" s="31">
        <f t="shared" si="83"/>
        <v>0</v>
      </c>
      <c r="J374" s="31">
        <f t="shared" si="83"/>
        <v>0</v>
      </c>
      <c r="K374" s="31">
        <f t="shared" si="83"/>
        <v>0</v>
      </c>
      <c r="L374" s="31">
        <f t="shared" si="83"/>
        <v>0</v>
      </c>
      <c r="M374" s="31">
        <f t="shared" si="83"/>
        <v>0</v>
      </c>
      <c r="N374" s="31">
        <f t="shared" si="83"/>
        <v>0</v>
      </c>
      <c r="O374" s="31">
        <f t="shared" si="83"/>
        <v>0</v>
      </c>
      <c r="P374" s="31">
        <f t="shared" si="83"/>
        <v>0</v>
      </c>
      <c r="Q374" s="31">
        <f t="shared" si="83"/>
        <v>0</v>
      </c>
      <c r="R374" s="31">
        <f t="shared" si="83"/>
        <v>0</v>
      </c>
      <c r="S374" s="31">
        <f t="shared" si="83"/>
        <v>0</v>
      </c>
      <c r="T374" s="31">
        <f t="shared" si="83"/>
        <v>0</v>
      </c>
      <c r="U374" s="31">
        <f t="shared" si="83"/>
        <v>0</v>
      </c>
      <c r="V374" s="31"/>
      <c r="W374" s="31"/>
      <c r="X374" s="31"/>
    </row>
    <row r="375" spans="1:24" x14ac:dyDescent="0.25">
      <c r="B375" s="8" t="s">
        <v>981</v>
      </c>
      <c r="C375" s="8" t="s">
        <v>1059</v>
      </c>
      <c r="D375" s="8" t="s">
        <v>590</v>
      </c>
      <c r="E375" s="8" t="s">
        <v>883</v>
      </c>
      <c r="F375" s="31">
        <f t="shared" ref="F375:U375" si="84">IFERROR(((F98/F263)-1),"CHECK")</f>
        <v>0</v>
      </c>
      <c r="G375" s="31">
        <f t="shared" si="84"/>
        <v>0</v>
      </c>
      <c r="H375" s="31">
        <f t="shared" si="84"/>
        <v>0</v>
      </c>
      <c r="I375" s="31">
        <f t="shared" si="84"/>
        <v>0</v>
      </c>
      <c r="J375" s="31">
        <f t="shared" si="84"/>
        <v>0</v>
      </c>
      <c r="K375" s="31">
        <f t="shared" si="84"/>
        <v>0</v>
      </c>
      <c r="L375" s="31">
        <f t="shared" si="84"/>
        <v>0</v>
      </c>
      <c r="M375" s="31">
        <f t="shared" si="84"/>
        <v>0</v>
      </c>
      <c r="N375" s="31">
        <f t="shared" si="84"/>
        <v>0</v>
      </c>
      <c r="O375" s="31">
        <f t="shared" si="84"/>
        <v>0</v>
      </c>
      <c r="P375" s="31">
        <f t="shared" si="84"/>
        <v>0</v>
      </c>
      <c r="Q375" s="31">
        <f t="shared" si="84"/>
        <v>0</v>
      </c>
      <c r="R375" s="31">
        <f t="shared" si="84"/>
        <v>0</v>
      </c>
      <c r="S375" s="31">
        <f t="shared" si="84"/>
        <v>0</v>
      </c>
      <c r="T375" s="31">
        <f t="shared" si="84"/>
        <v>0</v>
      </c>
      <c r="U375" s="31">
        <f t="shared" si="84"/>
        <v>0</v>
      </c>
      <c r="V375" s="31"/>
      <c r="W375" s="31"/>
      <c r="X375" s="31"/>
    </row>
    <row r="376" spans="1:24" s="19" customFormat="1" x14ac:dyDescent="0.25">
      <c r="A376" s="252"/>
      <c r="B376" s="51" t="s">
        <v>1060</v>
      </c>
      <c r="C376" s="46"/>
      <c r="D376" s="51" t="s">
        <v>590</v>
      </c>
      <c r="E376" s="46"/>
    </row>
    <row r="377" spans="1:24" x14ac:dyDescent="0.25">
      <c r="B377" s="8" t="s">
        <v>1061</v>
      </c>
      <c r="C377" s="8"/>
      <c r="D377" s="8" t="s">
        <v>590</v>
      </c>
      <c r="E377" s="8" t="s">
        <v>883</v>
      </c>
      <c r="F377" s="31" t="str">
        <f t="shared" ref="F377:T377" si="85">IFERROR(((F100/F265)-1),"CHECK")</f>
        <v>CHECK</v>
      </c>
      <c r="G377" s="31" t="str">
        <f t="shared" si="85"/>
        <v>CHECK</v>
      </c>
      <c r="H377" s="31" t="str">
        <f t="shared" si="85"/>
        <v>CHECK</v>
      </c>
      <c r="I377" s="31" t="str">
        <f t="shared" si="85"/>
        <v>CHECK</v>
      </c>
      <c r="J377" s="31" t="str">
        <f t="shared" si="85"/>
        <v>CHECK</v>
      </c>
      <c r="K377" s="31" t="str">
        <f t="shared" si="85"/>
        <v>CHECK</v>
      </c>
      <c r="L377" s="31" t="str">
        <f t="shared" si="85"/>
        <v>CHECK</v>
      </c>
      <c r="M377" s="31" t="str">
        <f t="shared" si="85"/>
        <v>CHECK</v>
      </c>
      <c r="N377" s="31" t="str">
        <f t="shared" si="85"/>
        <v>CHECK</v>
      </c>
      <c r="O377" s="31" t="str">
        <f t="shared" si="85"/>
        <v>CHECK</v>
      </c>
      <c r="P377" s="31" t="str">
        <f t="shared" si="85"/>
        <v>CHECK</v>
      </c>
      <c r="Q377" s="31" t="str">
        <f t="shared" si="85"/>
        <v>CHECK</v>
      </c>
      <c r="R377" s="31" t="str">
        <f t="shared" si="85"/>
        <v>CHECK</v>
      </c>
      <c r="S377" s="31" t="str">
        <f t="shared" si="85"/>
        <v>CHECK</v>
      </c>
      <c r="T377" s="31" t="str">
        <f t="shared" si="85"/>
        <v>CHECK</v>
      </c>
      <c r="U377" s="31"/>
      <c r="V377" s="31"/>
      <c r="W377" s="31"/>
      <c r="X377" s="31"/>
    </row>
    <row r="378" spans="1:24" x14ac:dyDescent="0.25">
      <c r="B378" s="8" t="s">
        <v>1062</v>
      </c>
      <c r="C378" s="8"/>
      <c r="D378" s="8" t="s">
        <v>590</v>
      </c>
      <c r="E378" s="8" t="s">
        <v>883</v>
      </c>
      <c r="F378" s="31">
        <f t="shared" ref="F378:U378" si="86">IFERROR(((F101/F266)-1),"CHECK")</f>
        <v>0</v>
      </c>
      <c r="G378" s="31">
        <f t="shared" si="86"/>
        <v>0</v>
      </c>
      <c r="H378" s="31">
        <f t="shared" si="86"/>
        <v>0</v>
      </c>
      <c r="I378" s="31">
        <f t="shared" si="86"/>
        <v>0</v>
      </c>
      <c r="J378" s="31">
        <f t="shared" si="86"/>
        <v>0</v>
      </c>
      <c r="K378" s="31">
        <f t="shared" si="86"/>
        <v>0</v>
      </c>
      <c r="L378" s="31">
        <f t="shared" si="86"/>
        <v>0</v>
      </c>
      <c r="M378" s="31">
        <f t="shared" si="86"/>
        <v>0</v>
      </c>
      <c r="N378" s="31">
        <f t="shared" si="86"/>
        <v>0</v>
      </c>
      <c r="O378" s="31">
        <f t="shared" si="86"/>
        <v>0</v>
      </c>
      <c r="P378" s="31">
        <f t="shared" si="86"/>
        <v>0</v>
      </c>
      <c r="Q378" s="31">
        <f t="shared" si="86"/>
        <v>0</v>
      </c>
      <c r="R378" s="31">
        <f t="shared" si="86"/>
        <v>0</v>
      </c>
      <c r="S378" s="31">
        <f t="shared" si="86"/>
        <v>0</v>
      </c>
      <c r="T378" s="31">
        <f t="shared" si="86"/>
        <v>0</v>
      </c>
      <c r="U378" s="31">
        <f t="shared" si="86"/>
        <v>0</v>
      </c>
      <c r="V378" s="31"/>
      <c r="W378" s="31"/>
      <c r="X378" s="31"/>
    </row>
    <row r="379" spans="1:24" x14ac:dyDescent="0.25">
      <c r="B379" s="7" t="s">
        <v>1075</v>
      </c>
      <c r="C379" s="7" t="s">
        <v>1082</v>
      </c>
      <c r="D379" s="7" t="s">
        <v>590</v>
      </c>
      <c r="E379" s="7" t="s">
        <v>1083</v>
      </c>
      <c r="F379" s="31">
        <f t="shared" ref="F379:U379" si="87">IFERROR(((F102/F267)-1),"CHECK")</f>
        <v>0</v>
      </c>
      <c r="G379" s="31">
        <f t="shared" si="87"/>
        <v>0</v>
      </c>
      <c r="H379" s="31">
        <f t="shared" si="87"/>
        <v>0</v>
      </c>
      <c r="I379" s="31">
        <f t="shared" si="87"/>
        <v>0</v>
      </c>
      <c r="J379" s="31">
        <f t="shared" si="87"/>
        <v>0</v>
      </c>
      <c r="K379" s="31">
        <f t="shared" si="87"/>
        <v>0</v>
      </c>
      <c r="L379" s="31">
        <f t="shared" si="87"/>
        <v>0</v>
      </c>
      <c r="M379" s="31">
        <f t="shared" si="87"/>
        <v>0</v>
      </c>
      <c r="N379" s="31">
        <f t="shared" si="87"/>
        <v>0</v>
      </c>
      <c r="O379" s="31">
        <f t="shared" si="87"/>
        <v>0</v>
      </c>
      <c r="P379" s="31">
        <f t="shared" si="87"/>
        <v>0</v>
      </c>
      <c r="Q379" s="31">
        <f t="shared" si="87"/>
        <v>0</v>
      </c>
      <c r="R379" s="31">
        <f t="shared" si="87"/>
        <v>0</v>
      </c>
      <c r="S379" s="31">
        <f t="shared" si="87"/>
        <v>0</v>
      </c>
      <c r="T379" s="31">
        <f t="shared" si="87"/>
        <v>0</v>
      </c>
      <c r="U379" s="31">
        <f t="shared" si="87"/>
        <v>0</v>
      </c>
      <c r="V379" s="31"/>
      <c r="W379" s="31"/>
      <c r="X379" s="31"/>
    </row>
    <row r="380" spans="1:24" x14ac:dyDescent="0.25">
      <c r="B380" s="8"/>
      <c r="C380" s="8"/>
      <c r="D380" s="8"/>
      <c r="E380" s="8"/>
      <c r="F380" s="221"/>
      <c r="G380" s="221"/>
      <c r="H380" s="221"/>
      <c r="I380" s="221"/>
      <c r="J380" s="221"/>
      <c r="K380" s="221"/>
      <c r="L380" s="221"/>
      <c r="M380" s="221"/>
      <c r="N380" s="221"/>
      <c r="O380" s="221"/>
      <c r="P380" s="221"/>
      <c r="Q380" s="221"/>
      <c r="R380" s="221"/>
      <c r="S380" s="221"/>
      <c r="T380" s="221"/>
      <c r="U380" s="31"/>
      <c r="W380" s="221"/>
      <c r="X380" s="221"/>
    </row>
    <row r="381" spans="1:24" s="19" customFormat="1" x14ac:dyDescent="0.25">
      <c r="A381" s="252"/>
      <c r="B381" s="51" t="s">
        <v>1052</v>
      </c>
      <c r="C381" s="51"/>
      <c r="D381" s="51" t="s">
        <v>593</v>
      </c>
      <c r="E381" s="46"/>
    </row>
    <row r="382" spans="1:24" x14ac:dyDescent="0.25">
      <c r="B382" s="8" t="s">
        <v>1053</v>
      </c>
      <c r="C382" s="8" t="s">
        <v>1054</v>
      </c>
      <c r="D382" s="8" t="s">
        <v>593</v>
      </c>
      <c r="E382" s="8" t="s">
        <v>884</v>
      </c>
      <c r="F382" s="31" t="str">
        <f t="shared" ref="F382:U382" si="88">IFERROR(((F105/F270)-1),"CHECK")</f>
        <v>CHECK</v>
      </c>
      <c r="G382" s="31" t="str">
        <f t="shared" si="88"/>
        <v>CHECK</v>
      </c>
      <c r="H382" s="31" t="str">
        <f t="shared" si="88"/>
        <v>CHECK</v>
      </c>
      <c r="I382" s="31" t="str">
        <f t="shared" si="88"/>
        <v>CHECK</v>
      </c>
      <c r="J382" s="31" t="str">
        <f t="shared" si="88"/>
        <v>CHECK</v>
      </c>
      <c r="K382" s="31" t="str">
        <f t="shared" si="88"/>
        <v>CHECK</v>
      </c>
      <c r="L382" s="31" t="str">
        <f t="shared" si="88"/>
        <v>CHECK</v>
      </c>
      <c r="M382" s="31" t="str">
        <f t="shared" si="88"/>
        <v>CHECK</v>
      </c>
      <c r="N382" s="31">
        <f t="shared" si="88"/>
        <v>0</v>
      </c>
      <c r="O382" s="31">
        <f t="shared" si="88"/>
        <v>0</v>
      </c>
      <c r="P382" s="31">
        <f t="shared" si="88"/>
        <v>0</v>
      </c>
      <c r="Q382" s="31">
        <f t="shared" si="88"/>
        <v>0</v>
      </c>
      <c r="R382" s="31">
        <f t="shared" si="88"/>
        <v>0</v>
      </c>
      <c r="S382" s="31">
        <f t="shared" si="88"/>
        <v>0</v>
      </c>
      <c r="T382" s="31">
        <f t="shared" si="88"/>
        <v>0</v>
      </c>
      <c r="U382" s="31">
        <f t="shared" si="88"/>
        <v>0</v>
      </c>
      <c r="V382" s="31"/>
      <c r="W382" s="31"/>
      <c r="X382" s="31"/>
    </row>
    <row r="383" spans="1:24" x14ac:dyDescent="0.25">
      <c r="B383" s="8" t="s">
        <v>1053</v>
      </c>
      <c r="C383" s="8" t="s">
        <v>1055</v>
      </c>
      <c r="D383" s="8" t="s">
        <v>593</v>
      </c>
      <c r="E383" s="8" t="s">
        <v>884</v>
      </c>
      <c r="F383" s="31" t="str">
        <f t="shared" ref="F383:U383" si="89">IFERROR(((F106/F271)-1),"CHECK")</f>
        <v>CHECK</v>
      </c>
      <c r="G383" s="31" t="str">
        <f t="shared" si="89"/>
        <v>CHECK</v>
      </c>
      <c r="H383" s="31" t="str">
        <f t="shared" si="89"/>
        <v>CHECK</v>
      </c>
      <c r="I383" s="31" t="str">
        <f t="shared" si="89"/>
        <v>CHECK</v>
      </c>
      <c r="J383" s="31" t="str">
        <f t="shared" si="89"/>
        <v>CHECK</v>
      </c>
      <c r="K383" s="31" t="str">
        <f t="shared" si="89"/>
        <v>CHECK</v>
      </c>
      <c r="L383" s="31" t="str">
        <f t="shared" si="89"/>
        <v>CHECK</v>
      </c>
      <c r="M383" s="31" t="str">
        <f t="shared" si="89"/>
        <v>CHECK</v>
      </c>
      <c r="N383" s="31">
        <f t="shared" si="89"/>
        <v>0</v>
      </c>
      <c r="O383" s="31">
        <f t="shared" si="89"/>
        <v>0</v>
      </c>
      <c r="P383" s="31">
        <f t="shared" si="89"/>
        <v>0</v>
      </c>
      <c r="Q383" s="31">
        <f t="shared" si="89"/>
        <v>0</v>
      </c>
      <c r="R383" s="31">
        <f t="shared" si="89"/>
        <v>0</v>
      </c>
      <c r="S383" s="31">
        <f t="shared" si="89"/>
        <v>0</v>
      </c>
      <c r="T383" s="31">
        <f t="shared" si="89"/>
        <v>0</v>
      </c>
      <c r="U383" s="31">
        <f t="shared" si="89"/>
        <v>0</v>
      </c>
      <c r="V383" s="31"/>
      <c r="W383" s="31"/>
      <c r="X383" s="31"/>
    </row>
    <row r="384" spans="1:24" x14ac:dyDescent="0.25">
      <c r="B384" s="8" t="s">
        <v>1053</v>
      </c>
      <c r="C384" s="8" t="s">
        <v>1056</v>
      </c>
      <c r="D384" s="8" t="s">
        <v>593</v>
      </c>
      <c r="E384" s="8" t="s">
        <v>884</v>
      </c>
      <c r="F384" s="31">
        <f t="shared" ref="F384:U384" si="90">IFERROR(((F107/F272)-1),"CHECK")</f>
        <v>0</v>
      </c>
      <c r="G384" s="31">
        <f t="shared" si="90"/>
        <v>0</v>
      </c>
      <c r="H384" s="31">
        <f t="shared" si="90"/>
        <v>0</v>
      </c>
      <c r="I384" s="31">
        <f t="shared" si="90"/>
        <v>0</v>
      </c>
      <c r="J384" s="31">
        <f t="shared" si="90"/>
        <v>0</v>
      </c>
      <c r="K384" s="31">
        <f t="shared" si="90"/>
        <v>0</v>
      </c>
      <c r="L384" s="31">
        <f t="shared" si="90"/>
        <v>0</v>
      </c>
      <c r="M384" s="31">
        <f t="shared" si="90"/>
        <v>0</v>
      </c>
      <c r="N384" s="31">
        <f t="shared" si="90"/>
        <v>0</v>
      </c>
      <c r="O384" s="31">
        <f t="shared" si="90"/>
        <v>0</v>
      </c>
      <c r="P384" s="31">
        <f t="shared" si="90"/>
        <v>0</v>
      </c>
      <c r="Q384" s="31">
        <f t="shared" si="90"/>
        <v>0</v>
      </c>
      <c r="R384" s="31">
        <f t="shared" si="90"/>
        <v>0</v>
      </c>
      <c r="S384" s="31">
        <f t="shared" si="90"/>
        <v>0</v>
      </c>
      <c r="T384" s="31">
        <f t="shared" si="90"/>
        <v>0</v>
      </c>
      <c r="U384" s="31">
        <f t="shared" si="90"/>
        <v>0</v>
      </c>
      <c r="V384" s="31"/>
      <c r="W384" s="31"/>
      <c r="X384" s="31"/>
    </row>
    <row r="385" spans="1:24" x14ac:dyDescent="0.25">
      <c r="B385" s="8" t="s">
        <v>1053</v>
      </c>
      <c r="C385" s="8" t="s">
        <v>595</v>
      </c>
      <c r="D385" s="8" t="s">
        <v>593</v>
      </c>
      <c r="E385" s="8" t="s">
        <v>884</v>
      </c>
      <c r="F385" s="31" t="str">
        <f t="shared" ref="F385:U385" si="91">IFERROR(((F108/F273)-1),"CHECK")</f>
        <v>CHECK</v>
      </c>
      <c r="G385" s="31">
        <f t="shared" si="91"/>
        <v>0</v>
      </c>
      <c r="H385" s="31">
        <f t="shared" si="91"/>
        <v>0</v>
      </c>
      <c r="I385" s="31">
        <f t="shared" si="91"/>
        <v>0</v>
      </c>
      <c r="J385" s="31">
        <f t="shared" si="91"/>
        <v>0</v>
      </c>
      <c r="K385" s="31">
        <f t="shared" si="91"/>
        <v>0</v>
      </c>
      <c r="L385" s="31" t="str">
        <f t="shared" si="91"/>
        <v>CHECK</v>
      </c>
      <c r="M385" s="31" t="str">
        <f t="shared" si="91"/>
        <v>CHECK</v>
      </c>
      <c r="N385" s="31" t="str">
        <f t="shared" si="91"/>
        <v>CHECK</v>
      </c>
      <c r="O385" s="31">
        <f t="shared" si="91"/>
        <v>0</v>
      </c>
      <c r="P385" s="31">
        <f t="shared" si="91"/>
        <v>0</v>
      </c>
      <c r="Q385" s="31">
        <f t="shared" si="91"/>
        <v>0</v>
      </c>
      <c r="R385" s="31">
        <f t="shared" si="91"/>
        <v>0</v>
      </c>
      <c r="S385" s="31">
        <f t="shared" si="91"/>
        <v>0</v>
      </c>
      <c r="T385" s="31">
        <f t="shared" si="91"/>
        <v>0</v>
      </c>
      <c r="U385" s="31">
        <f t="shared" si="91"/>
        <v>0</v>
      </c>
      <c r="V385" s="31"/>
      <c r="W385" s="31"/>
      <c r="X385" s="31"/>
    </row>
    <row r="386" spans="1:24" x14ac:dyDescent="0.25">
      <c r="B386" s="8" t="s">
        <v>1057</v>
      </c>
      <c r="C386" s="8" t="s">
        <v>1056</v>
      </c>
      <c r="D386" s="8" t="s">
        <v>593</v>
      </c>
      <c r="E386" s="8" t="s">
        <v>884</v>
      </c>
      <c r="F386" s="31">
        <f t="shared" ref="F386:U386" si="92">IFERROR(((F109/F274)-1),"CHECK")</f>
        <v>0</v>
      </c>
      <c r="G386" s="31">
        <f t="shared" si="92"/>
        <v>0</v>
      </c>
      <c r="H386" s="31">
        <f t="shared" si="92"/>
        <v>0</v>
      </c>
      <c r="I386" s="31">
        <f t="shared" si="92"/>
        <v>0</v>
      </c>
      <c r="J386" s="31">
        <f t="shared" si="92"/>
        <v>0</v>
      </c>
      <c r="K386" s="31">
        <f t="shared" si="92"/>
        <v>0</v>
      </c>
      <c r="L386" s="31">
        <f t="shared" si="92"/>
        <v>0</v>
      </c>
      <c r="M386" s="31">
        <f t="shared" si="92"/>
        <v>0</v>
      </c>
      <c r="N386" s="31">
        <f t="shared" si="92"/>
        <v>0</v>
      </c>
      <c r="O386" s="31">
        <f t="shared" si="92"/>
        <v>0</v>
      </c>
      <c r="P386" s="31">
        <f t="shared" si="92"/>
        <v>0</v>
      </c>
      <c r="Q386" s="31">
        <f t="shared" si="92"/>
        <v>0</v>
      </c>
      <c r="R386" s="31">
        <f t="shared" si="92"/>
        <v>0</v>
      </c>
      <c r="S386" s="31">
        <f t="shared" si="92"/>
        <v>0</v>
      </c>
      <c r="T386" s="31">
        <f t="shared" si="92"/>
        <v>0</v>
      </c>
      <c r="U386" s="31">
        <f t="shared" si="92"/>
        <v>0</v>
      </c>
      <c r="V386" s="31"/>
      <c r="W386" s="31"/>
      <c r="X386" s="31"/>
    </row>
    <row r="387" spans="1:24" s="19" customFormat="1" x14ac:dyDescent="0.25">
      <c r="A387" s="252"/>
      <c r="B387" s="51" t="s">
        <v>1058</v>
      </c>
      <c r="C387" s="46"/>
      <c r="D387" s="51" t="s">
        <v>593</v>
      </c>
      <c r="E387" s="46"/>
      <c r="U387" s="31"/>
    </row>
    <row r="388" spans="1:24" x14ac:dyDescent="0.25">
      <c r="B388" s="8" t="s">
        <v>981</v>
      </c>
      <c r="C388" s="8" t="s">
        <v>598</v>
      </c>
      <c r="D388" s="8" t="s">
        <v>593</v>
      </c>
      <c r="E388" s="8" t="s">
        <v>884</v>
      </c>
      <c r="F388" s="31">
        <f t="shared" ref="F388:U388" si="93">IFERROR(((F111/F276)-1),"CHECK")</f>
        <v>0</v>
      </c>
      <c r="G388" s="31">
        <f t="shared" si="93"/>
        <v>0</v>
      </c>
      <c r="H388" s="31">
        <f t="shared" si="93"/>
        <v>0</v>
      </c>
      <c r="I388" s="31">
        <f t="shared" si="93"/>
        <v>0</v>
      </c>
      <c r="J388" s="31">
        <f t="shared" si="93"/>
        <v>0</v>
      </c>
      <c r="K388" s="31">
        <f t="shared" si="93"/>
        <v>0</v>
      </c>
      <c r="L388" s="31">
        <f t="shared" si="93"/>
        <v>0</v>
      </c>
      <c r="M388" s="31">
        <f t="shared" si="93"/>
        <v>0</v>
      </c>
      <c r="N388" s="31">
        <f t="shared" si="93"/>
        <v>0</v>
      </c>
      <c r="O388" s="31">
        <f t="shared" si="93"/>
        <v>0</v>
      </c>
      <c r="P388" s="31">
        <f t="shared" si="93"/>
        <v>0</v>
      </c>
      <c r="Q388" s="31">
        <f t="shared" si="93"/>
        <v>0</v>
      </c>
      <c r="R388" s="31">
        <f t="shared" si="93"/>
        <v>0</v>
      </c>
      <c r="S388" s="31">
        <f t="shared" si="93"/>
        <v>0</v>
      </c>
      <c r="T388" s="31">
        <f t="shared" si="93"/>
        <v>0</v>
      </c>
      <c r="U388" s="31">
        <f t="shared" si="93"/>
        <v>0</v>
      </c>
      <c r="V388" s="31"/>
      <c r="W388" s="31"/>
      <c r="X388" s="31"/>
    </row>
    <row r="389" spans="1:24" x14ac:dyDescent="0.25">
      <c r="B389" s="8" t="s">
        <v>981</v>
      </c>
      <c r="C389" s="8" t="s">
        <v>599</v>
      </c>
      <c r="D389" s="8" t="s">
        <v>593</v>
      </c>
      <c r="E389" s="8" t="s">
        <v>884</v>
      </c>
      <c r="F389" s="31">
        <f t="shared" ref="F389:U389" si="94">IFERROR(((F112/F277)-1),"CHECK")</f>
        <v>0</v>
      </c>
      <c r="G389" s="31">
        <f t="shared" si="94"/>
        <v>0</v>
      </c>
      <c r="H389" s="31">
        <f t="shared" si="94"/>
        <v>0</v>
      </c>
      <c r="I389" s="31">
        <f t="shared" si="94"/>
        <v>0</v>
      </c>
      <c r="J389" s="31">
        <f t="shared" si="94"/>
        <v>0</v>
      </c>
      <c r="K389" s="31">
        <f t="shared" si="94"/>
        <v>0</v>
      </c>
      <c r="L389" s="31">
        <f t="shared" si="94"/>
        <v>0</v>
      </c>
      <c r="M389" s="31">
        <f t="shared" si="94"/>
        <v>0</v>
      </c>
      <c r="N389" s="31">
        <f t="shared" si="94"/>
        <v>0</v>
      </c>
      <c r="O389" s="31">
        <f t="shared" si="94"/>
        <v>0</v>
      </c>
      <c r="P389" s="31">
        <f t="shared" si="94"/>
        <v>0</v>
      </c>
      <c r="Q389" s="31">
        <f t="shared" si="94"/>
        <v>0</v>
      </c>
      <c r="R389" s="31">
        <f t="shared" si="94"/>
        <v>0</v>
      </c>
      <c r="S389" s="31">
        <f t="shared" si="94"/>
        <v>0</v>
      </c>
      <c r="T389" s="31">
        <f t="shared" si="94"/>
        <v>0</v>
      </c>
      <c r="U389" s="31">
        <f t="shared" si="94"/>
        <v>0</v>
      </c>
      <c r="V389" s="31"/>
      <c r="W389" s="31"/>
      <c r="X389" s="31"/>
    </row>
    <row r="390" spans="1:24" x14ac:dyDescent="0.25">
      <c r="B390" s="8" t="s">
        <v>981</v>
      </c>
      <c r="C390" s="8" t="s">
        <v>1059</v>
      </c>
      <c r="D390" s="8" t="s">
        <v>593</v>
      </c>
      <c r="E390" s="8" t="s">
        <v>884</v>
      </c>
      <c r="F390" s="31">
        <f t="shared" ref="F390:U390" si="95">IFERROR(((F113/F278)-1),"CHECK")</f>
        <v>0</v>
      </c>
      <c r="G390" s="31">
        <f t="shared" si="95"/>
        <v>0</v>
      </c>
      <c r="H390" s="31">
        <f t="shared" si="95"/>
        <v>0</v>
      </c>
      <c r="I390" s="31">
        <f t="shared" si="95"/>
        <v>0</v>
      </c>
      <c r="J390" s="31">
        <f t="shared" si="95"/>
        <v>0</v>
      </c>
      <c r="K390" s="31">
        <f t="shared" si="95"/>
        <v>0</v>
      </c>
      <c r="L390" s="31">
        <f t="shared" si="95"/>
        <v>0</v>
      </c>
      <c r="M390" s="31">
        <f t="shared" si="95"/>
        <v>0</v>
      </c>
      <c r="N390" s="31">
        <f t="shared" si="95"/>
        <v>0</v>
      </c>
      <c r="O390" s="31">
        <f t="shared" si="95"/>
        <v>0</v>
      </c>
      <c r="P390" s="31">
        <f t="shared" si="95"/>
        <v>0</v>
      </c>
      <c r="Q390" s="31">
        <f t="shared" si="95"/>
        <v>0</v>
      </c>
      <c r="R390" s="31">
        <f t="shared" si="95"/>
        <v>0</v>
      </c>
      <c r="S390" s="31">
        <f t="shared" si="95"/>
        <v>0</v>
      </c>
      <c r="T390" s="31">
        <f t="shared" si="95"/>
        <v>0</v>
      </c>
      <c r="U390" s="31">
        <f t="shared" si="95"/>
        <v>0</v>
      </c>
      <c r="V390" s="31"/>
      <c r="W390" s="31"/>
      <c r="X390" s="31"/>
    </row>
    <row r="391" spans="1:24" s="19" customFormat="1" x14ac:dyDescent="0.25">
      <c r="A391" s="252"/>
      <c r="B391" s="51" t="s">
        <v>1060</v>
      </c>
      <c r="C391" s="46"/>
      <c r="D391" s="51" t="s">
        <v>593</v>
      </c>
      <c r="E391" s="46"/>
      <c r="U391" s="31"/>
    </row>
    <row r="392" spans="1:24" x14ac:dyDescent="0.25">
      <c r="B392" s="8" t="s">
        <v>1061</v>
      </c>
      <c r="C392" s="8"/>
      <c r="D392" s="8" t="s">
        <v>593</v>
      </c>
      <c r="E392" s="8" t="s">
        <v>884</v>
      </c>
      <c r="F392" s="31" t="str">
        <f t="shared" ref="F392:U392" si="96">IFERROR(((F115/F280)-1),"CHECK")</f>
        <v>CHECK</v>
      </c>
      <c r="G392" s="31" t="str">
        <f t="shared" si="96"/>
        <v>CHECK</v>
      </c>
      <c r="H392" s="31" t="str">
        <f t="shared" si="96"/>
        <v>CHECK</v>
      </c>
      <c r="I392" s="31" t="str">
        <f t="shared" si="96"/>
        <v>CHECK</v>
      </c>
      <c r="J392" s="31" t="str">
        <f t="shared" si="96"/>
        <v>CHECK</v>
      </c>
      <c r="K392" s="31" t="str">
        <f t="shared" si="96"/>
        <v>CHECK</v>
      </c>
      <c r="L392" s="31" t="str">
        <f t="shared" si="96"/>
        <v>CHECK</v>
      </c>
      <c r="M392" s="31" t="str">
        <f t="shared" si="96"/>
        <v>CHECK</v>
      </c>
      <c r="N392" s="31" t="str">
        <f t="shared" si="96"/>
        <v>CHECK</v>
      </c>
      <c r="O392" s="31" t="str">
        <f t="shared" si="96"/>
        <v>CHECK</v>
      </c>
      <c r="P392" s="31" t="str">
        <f t="shared" si="96"/>
        <v>CHECK</v>
      </c>
      <c r="Q392" s="31" t="str">
        <f t="shared" si="96"/>
        <v>CHECK</v>
      </c>
      <c r="R392" s="31" t="str">
        <f t="shared" si="96"/>
        <v>CHECK</v>
      </c>
      <c r="S392" s="31" t="str">
        <f t="shared" si="96"/>
        <v>CHECK</v>
      </c>
      <c r="T392" s="31" t="str">
        <f t="shared" si="96"/>
        <v>CHECK</v>
      </c>
      <c r="U392" s="31" t="str">
        <f t="shared" si="96"/>
        <v>CHECK</v>
      </c>
      <c r="V392" s="31"/>
      <c r="W392" s="31"/>
      <c r="X392" s="31"/>
    </row>
    <row r="393" spans="1:24" x14ac:dyDescent="0.25">
      <c r="B393" s="8" t="s">
        <v>1062</v>
      </c>
      <c r="C393" s="8"/>
      <c r="D393" s="8" t="s">
        <v>593</v>
      </c>
      <c r="E393" s="8" t="s">
        <v>884</v>
      </c>
      <c r="F393" s="31">
        <f t="shared" ref="F393:U393" si="97">IFERROR(((F116/F281)-1),"CHECK")</f>
        <v>0</v>
      </c>
      <c r="G393" s="31">
        <f t="shared" si="97"/>
        <v>0</v>
      </c>
      <c r="H393" s="31">
        <f t="shared" si="97"/>
        <v>0</v>
      </c>
      <c r="I393" s="31">
        <f t="shared" si="97"/>
        <v>0</v>
      </c>
      <c r="J393" s="31">
        <f t="shared" si="97"/>
        <v>0</v>
      </c>
      <c r="K393" s="31">
        <f t="shared" si="97"/>
        <v>0</v>
      </c>
      <c r="L393" s="31">
        <f t="shared" si="97"/>
        <v>0</v>
      </c>
      <c r="M393" s="31">
        <f t="shared" si="97"/>
        <v>0</v>
      </c>
      <c r="N393" s="31">
        <f t="shared" si="97"/>
        <v>0</v>
      </c>
      <c r="O393" s="31">
        <f t="shared" si="97"/>
        <v>0</v>
      </c>
      <c r="P393" s="31">
        <f t="shared" si="97"/>
        <v>0</v>
      </c>
      <c r="Q393" s="31">
        <f t="shared" si="97"/>
        <v>0</v>
      </c>
      <c r="R393" s="31">
        <f t="shared" si="97"/>
        <v>0</v>
      </c>
      <c r="S393" s="31">
        <f t="shared" si="97"/>
        <v>0</v>
      </c>
      <c r="T393" s="31">
        <f t="shared" si="97"/>
        <v>0</v>
      </c>
      <c r="U393" s="31">
        <f t="shared" si="97"/>
        <v>0</v>
      </c>
      <c r="V393" s="31"/>
      <c r="W393" s="31"/>
      <c r="X393" s="31"/>
    </row>
    <row r="394" spans="1:24" x14ac:dyDescent="0.25">
      <c r="B394" s="7" t="s">
        <v>1075</v>
      </c>
      <c r="C394" s="7" t="s">
        <v>1032</v>
      </c>
      <c r="D394" s="7" t="s">
        <v>593</v>
      </c>
      <c r="E394" s="7" t="s">
        <v>1083</v>
      </c>
      <c r="F394" s="31">
        <f t="shared" ref="F394:U394" si="98">IFERROR(((F117/F282)-1),"CHECK")</f>
        <v>0</v>
      </c>
      <c r="G394" s="31">
        <f t="shared" si="98"/>
        <v>0</v>
      </c>
      <c r="H394" s="31">
        <f t="shared" si="98"/>
        <v>0</v>
      </c>
      <c r="I394" s="31">
        <f t="shared" si="98"/>
        <v>0</v>
      </c>
      <c r="J394" s="31">
        <f t="shared" si="98"/>
        <v>0</v>
      </c>
      <c r="K394" s="31">
        <f t="shared" si="98"/>
        <v>0</v>
      </c>
      <c r="L394" s="31">
        <f t="shared" si="98"/>
        <v>0</v>
      </c>
      <c r="M394" s="31">
        <f t="shared" si="98"/>
        <v>0</v>
      </c>
      <c r="N394" s="31">
        <f t="shared" si="98"/>
        <v>0</v>
      </c>
      <c r="O394" s="31">
        <f t="shared" si="98"/>
        <v>0</v>
      </c>
      <c r="P394" s="31">
        <f t="shared" si="98"/>
        <v>0</v>
      </c>
      <c r="Q394" s="31">
        <f t="shared" si="98"/>
        <v>0</v>
      </c>
      <c r="R394" s="31">
        <f t="shared" si="98"/>
        <v>0</v>
      </c>
      <c r="S394" s="31">
        <f t="shared" si="98"/>
        <v>0</v>
      </c>
      <c r="T394" s="31">
        <f t="shared" si="98"/>
        <v>0</v>
      </c>
      <c r="U394" s="31">
        <f t="shared" si="98"/>
        <v>0</v>
      </c>
      <c r="V394" s="31"/>
      <c r="W394" s="31"/>
      <c r="X394" s="31"/>
    </row>
    <row r="395" spans="1:24" x14ac:dyDescent="0.25">
      <c r="B395" s="7"/>
      <c r="C395" s="7"/>
      <c r="D395" s="7"/>
      <c r="E395" s="7"/>
      <c r="F395" s="221"/>
      <c r="G395" s="221"/>
      <c r="H395" s="221"/>
      <c r="I395" s="221"/>
      <c r="J395" s="221"/>
      <c r="K395" s="221"/>
      <c r="L395" s="221"/>
      <c r="M395" s="221"/>
      <c r="N395" s="221"/>
      <c r="O395" s="221"/>
      <c r="P395" s="221"/>
      <c r="Q395" s="221"/>
      <c r="R395" s="221"/>
      <c r="S395" s="221"/>
      <c r="T395" s="221"/>
      <c r="U395" s="31"/>
      <c r="W395" s="221"/>
      <c r="X395" s="221"/>
    </row>
    <row r="396" spans="1:24" x14ac:dyDescent="0.25">
      <c r="B396" s="7" t="s">
        <v>1075</v>
      </c>
      <c r="C396" s="7" t="s">
        <v>1090</v>
      </c>
      <c r="D396" s="7" t="s">
        <v>588</v>
      </c>
      <c r="E396" s="7" t="s">
        <v>1091</v>
      </c>
      <c r="F396" s="31">
        <f>IFERROR(((F119/F284)-1),"CHECK")</f>
        <v>0</v>
      </c>
      <c r="G396" s="31">
        <f t="shared" ref="G396:U396" si="99">IFERROR(((G119/G284)-1),"CHECK")</f>
        <v>0</v>
      </c>
      <c r="H396" s="31">
        <f t="shared" si="99"/>
        <v>0</v>
      </c>
      <c r="I396" s="31">
        <f t="shared" si="99"/>
        <v>0</v>
      </c>
      <c r="J396" s="31">
        <f t="shared" si="99"/>
        <v>0</v>
      </c>
      <c r="K396" s="31">
        <f t="shared" si="99"/>
        <v>0</v>
      </c>
      <c r="L396" s="31">
        <f t="shared" si="99"/>
        <v>0</v>
      </c>
      <c r="M396" s="31">
        <f t="shared" si="99"/>
        <v>0</v>
      </c>
      <c r="N396" s="31">
        <f t="shared" si="99"/>
        <v>0</v>
      </c>
      <c r="O396" s="31">
        <f t="shared" si="99"/>
        <v>0</v>
      </c>
      <c r="P396" s="31">
        <f t="shared" si="99"/>
        <v>0</v>
      </c>
      <c r="Q396" s="31">
        <f t="shared" si="99"/>
        <v>0</v>
      </c>
      <c r="R396" s="31">
        <f t="shared" si="99"/>
        <v>0</v>
      </c>
      <c r="S396" s="31">
        <f t="shared" si="99"/>
        <v>0</v>
      </c>
      <c r="T396" s="31">
        <f t="shared" si="99"/>
        <v>0</v>
      </c>
      <c r="U396" s="31">
        <f t="shared" si="99"/>
        <v>0</v>
      </c>
      <c r="V396" s="31"/>
      <c r="W396" s="31"/>
      <c r="X396" s="31"/>
    </row>
    <row r="399" spans="1:24" x14ac:dyDescent="0.25">
      <c r="B399" s="49" t="s">
        <v>1098</v>
      </c>
      <c r="C399" s="49"/>
      <c r="D399" s="49"/>
      <c r="E399" s="49"/>
      <c r="F399" s="49"/>
      <c r="G399" s="49"/>
      <c r="H399" s="49"/>
      <c r="I399" s="49"/>
      <c r="J399" s="49"/>
      <c r="K399" s="49"/>
      <c r="L399" s="49"/>
      <c r="M399" s="49"/>
      <c r="N399" s="49"/>
      <c r="O399" s="49"/>
      <c r="P399" s="49"/>
      <c r="Q399" s="49"/>
      <c r="R399" s="49"/>
      <c r="S399" s="49"/>
      <c r="T399" s="49"/>
      <c r="U399" s="49"/>
      <c r="V399" s="49"/>
      <c r="W399" s="49"/>
      <c r="X399" s="21"/>
    </row>
    <row r="400" spans="1:24" x14ac:dyDescent="0.25">
      <c r="B400" s="221"/>
      <c r="C400" s="221" t="s">
        <v>786</v>
      </c>
      <c r="D400" s="221" t="s">
        <v>881</v>
      </c>
      <c r="E400" s="221"/>
      <c r="F400" s="221">
        <f>+F17+F19</f>
        <v>1922363.0190000001</v>
      </c>
      <c r="G400" s="221">
        <f t="shared" ref="G400:W400" si="100">+G17+G19</f>
        <v>1870462.3554199999</v>
      </c>
      <c r="H400" s="221">
        <f t="shared" si="100"/>
        <v>1935020.0556999999</v>
      </c>
      <c r="I400" s="221">
        <f t="shared" si="100"/>
        <v>2107853.4021600001</v>
      </c>
      <c r="J400" s="221">
        <f t="shared" si="100"/>
        <v>2190980.5120000001</v>
      </c>
      <c r="K400" s="221">
        <f t="shared" si="100"/>
        <v>2169733.2625599997</v>
      </c>
      <c r="L400" s="221">
        <f t="shared" si="100"/>
        <v>2195103.85</v>
      </c>
      <c r="M400" s="221">
        <f t="shared" si="100"/>
        <v>2418221.7760800002</v>
      </c>
      <c r="N400" s="221">
        <f t="shared" si="100"/>
        <v>2305714.0664999997</v>
      </c>
      <c r="O400" s="221">
        <f t="shared" si="100"/>
        <v>2370227.9464999996</v>
      </c>
      <c r="P400" s="221">
        <f t="shared" si="100"/>
        <v>2438152.7525287704</v>
      </c>
      <c r="Q400" s="221">
        <f t="shared" si="100"/>
        <v>2416687.2520349557</v>
      </c>
      <c r="R400" s="221">
        <f t="shared" si="100"/>
        <v>2515886.0071999999</v>
      </c>
      <c r="S400" s="221">
        <f t="shared" si="100"/>
        <v>2432584.41925279</v>
      </c>
      <c r="T400" s="221">
        <f t="shared" si="100"/>
        <v>2370097.6752575361</v>
      </c>
      <c r="U400" s="221">
        <f>+U17+U19</f>
        <v>2269925.0303678201</v>
      </c>
      <c r="V400" s="221">
        <f>+V17+V19</f>
        <v>2319162</v>
      </c>
      <c r="W400" s="221">
        <f t="shared" si="100"/>
        <v>2274901</v>
      </c>
      <c r="X400" s="221"/>
    </row>
    <row r="401" spans="3:23" x14ac:dyDescent="0.25">
      <c r="C401" s="221" t="s">
        <v>1099</v>
      </c>
      <c r="D401" s="221" t="s">
        <v>881</v>
      </c>
      <c r="E401" s="221"/>
      <c r="F401" s="221">
        <f>+F15+F16+F18+F21+F22</f>
        <v>19584.592479999999</v>
      </c>
      <c r="G401" s="221">
        <f t="shared" ref="G401:W401" si="101">+G15+G16+G18+G21+G22</f>
        <v>19717.592746249997</v>
      </c>
      <c r="H401" s="221">
        <f t="shared" si="101"/>
        <v>14004.075293</v>
      </c>
      <c r="I401" s="221">
        <f t="shared" si="101"/>
        <v>17364.30027765</v>
      </c>
      <c r="J401" s="221">
        <f t="shared" si="101"/>
        <v>14333.126010600001</v>
      </c>
      <c r="K401" s="221">
        <f t="shared" si="101"/>
        <v>13658.866694299999</v>
      </c>
      <c r="L401" s="221">
        <f t="shared" si="101"/>
        <v>15145.859680000001</v>
      </c>
      <c r="M401" s="221">
        <f t="shared" si="101"/>
        <v>16096.13696</v>
      </c>
      <c r="N401" s="221">
        <f t="shared" si="101"/>
        <v>22347.838640000002</v>
      </c>
      <c r="O401" s="221">
        <f t="shared" si="101"/>
        <v>25726.19886716138</v>
      </c>
      <c r="P401" s="221">
        <f t="shared" si="101"/>
        <v>28309.332972917386</v>
      </c>
      <c r="Q401" s="221">
        <f t="shared" si="101"/>
        <v>32547.854815617757</v>
      </c>
      <c r="R401" s="221">
        <f t="shared" si="101"/>
        <v>46776.774040049771</v>
      </c>
      <c r="S401" s="221">
        <f t="shared" si="101"/>
        <v>60389.074000000001</v>
      </c>
      <c r="T401" s="221">
        <f t="shared" si="101"/>
        <v>67387.464999999997</v>
      </c>
      <c r="U401" s="221">
        <f>+U15+U16+U18+U21+U22</f>
        <v>86683.856</v>
      </c>
      <c r="V401" s="221">
        <f>+V15+V16+V18+V21+V22</f>
        <v>83797.100000000006</v>
      </c>
      <c r="W401" s="221">
        <f t="shared" si="101"/>
        <v>81231.89</v>
      </c>
    </row>
    <row r="402" spans="3:23" x14ac:dyDescent="0.25">
      <c r="C402" s="221" t="s">
        <v>1100</v>
      </c>
      <c r="D402" s="221" t="s">
        <v>881</v>
      </c>
      <c r="E402" s="221"/>
      <c r="F402" s="221">
        <f>+F23</f>
        <v>40053.286500000002</v>
      </c>
      <c r="G402" s="221">
        <f t="shared" ref="G402:W402" si="102">+G23</f>
        <v>37883.968500000003</v>
      </c>
      <c r="H402" s="221">
        <f t="shared" si="102"/>
        <v>36676.270499999999</v>
      </c>
      <c r="I402" s="221">
        <f t="shared" si="102"/>
        <v>40126.477500000001</v>
      </c>
      <c r="J402" s="221">
        <f t="shared" si="102"/>
        <v>38960.629500000003</v>
      </c>
      <c r="K402" s="221">
        <f t="shared" si="102"/>
        <v>38928.265500000001</v>
      </c>
      <c r="L402" s="221">
        <f t="shared" si="102"/>
        <v>39975.584999999999</v>
      </c>
      <c r="M402" s="221">
        <f t="shared" si="102"/>
        <v>39976.654499999997</v>
      </c>
      <c r="N402" s="221">
        <f t="shared" si="102"/>
        <v>41664.372000000003</v>
      </c>
      <c r="O402" s="221">
        <f t="shared" si="102"/>
        <v>39819.531000000003</v>
      </c>
      <c r="P402" s="221">
        <f t="shared" si="102"/>
        <v>37164.613499999999</v>
      </c>
      <c r="Q402" s="221">
        <f t="shared" si="102"/>
        <v>37128.855000000003</v>
      </c>
      <c r="R402" s="221">
        <f t="shared" si="102"/>
        <v>38055.832499999997</v>
      </c>
      <c r="S402" s="221">
        <f t="shared" si="102"/>
        <v>38636.699999999997</v>
      </c>
      <c r="T402" s="221">
        <f t="shared" si="102"/>
        <v>38591.25</v>
      </c>
      <c r="U402" s="221">
        <f>+U23</f>
        <v>38545.800000000003</v>
      </c>
      <c r="V402" s="221">
        <f>+V23</f>
        <v>38500.35</v>
      </c>
      <c r="W402" s="221">
        <f t="shared" si="102"/>
        <v>38454.9</v>
      </c>
    </row>
    <row r="404" spans="3:23" x14ac:dyDescent="0.25">
      <c r="C404" s="221" t="s">
        <v>786</v>
      </c>
      <c r="D404" s="221" t="s">
        <v>882</v>
      </c>
      <c r="E404" s="221"/>
      <c r="F404" s="221">
        <f>+F77+F79</f>
        <v>185027.44057874999</v>
      </c>
      <c r="G404" s="221">
        <f t="shared" ref="G404:W404" si="103">+G77+G79</f>
        <v>180032.00170917501</v>
      </c>
      <c r="H404" s="221">
        <f t="shared" si="103"/>
        <v>186245.68036112501</v>
      </c>
      <c r="I404" s="221">
        <f t="shared" si="103"/>
        <v>202880.88995789998</v>
      </c>
      <c r="J404" s="221">
        <f t="shared" si="103"/>
        <v>210881.87427999999</v>
      </c>
      <c r="K404" s="221">
        <f t="shared" si="103"/>
        <v>208836.82652139998</v>
      </c>
      <c r="L404" s="221">
        <f t="shared" si="103"/>
        <v>211278.7455625</v>
      </c>
      <c r="M404" s="221">
        <f t="shared" si="103"/>
        <v>232753.8459477</v>
      </c>
      <c r="N404" s="221">
        <f t="shared" si="103"/>
        <v>221924.97890062496</v>
      </c>
      <c r="O404" s="221">
        <f t="shared" si="103"/>
        <v>228134.43985062497</v>
      </c>
      <c r="P404" s="221">
        <f t="shared" si="103"/>
        <v>234672.20243089416</v>
      </c>
      <c r="Q404" s="221">
        <f t="shared" si="103"/>
        <v>232606.14800836446</v>
      </c>
      <c r="R404" s="221">
        <f t="shared" si="103"/>
        <v>242154.02819299998</v>
      </c>
      <c r="S404" s="221">
        <f t="shared" si="103"/>
        <v>234136.25035308104</v>
      </c>
      <c r="T404" s="221">
        <f t="shared" si="103"/>
        <v>228121.90124353787</v>
      </c>
      <c r="U404" s="221">
        <f>+U77+U79</f>
        <v>218480.28417290264</v>
      </c>
      <c r="V404" s="221">
        <f>+V77+V79</f>
        <v>223219.3425</v>
      </c>
      <c r="W404" s="221">
        <f t="shared" si="103"/>
        <v>218959.22125</v>
      </c>
    </row>
    <row r="405" spans="3:23" x14ac:dyDescent="0.25">
      <c r="C405" s="221" t="s">
        <v>1099</v>
      </c>
      <c r="D405" s="221" t="s">
        <v>882</v>
      </c>
      <c r="E405" s="221"/>
      <c r="F405" s="221">
        <f>+F75+F76+F78+F81+F82+F85+F86</f>
        <v>32190.240936152204</v>
      </c>
      <c r="G405" s="221">
        <f t="shared" ref="G405:W405" si="104">+G75+G76+G78+G81+G82+G85+G86</f>
        <v>32631.281564015175</v>
      </c>
      <c r="H405" s="221">
        <f t="shared" si="104"/>
        <v>31751.855774859006</v>
      </c>
      <c r="I405" s="221">
        <f t="shared" si="104"/>
        <v>32538.165400432918</v>
      </c>
      <c r="J405" s="221">
        <f t="shared" si="104"/>
        <v>32360.577000907433</v>
      </c>
      <c r="K405" s="221">
        <f t="shared" si="104"/>
        <v>30530.504514993281</v>
      </c>
      <c r="L405" s="221">
        <f t="shared" si="104"/>
        <v>30065.366739481062</v>
      </c>
      <c r="M405" s="221">
        <f t="shared" si="104"/>
        <v>31652.595007106578</v>
      </c>
      <c r="N405" s="221">
        <f t="shared" si="104"/>
        <v>31641.010872898663</v>
      </c>
      <c r="O405" s="221">
        <f t="shared" si="104"/>
        <v>31963.431650947536</v>
      </c>
      <c r="P405" s="221">
        <f t="shared" si="104"/>
        <v>31804.345131453672</v>
      </c>
      <c r="Q405" s="221">
        <f t="shared" si="104"/>
        <v>31841.533328895785</v>
      </c>
      <c r="R405" s="221">
        <f t="shared" si="104"/>
        <v>33618.016929361358</v>
      </c>
      <c r="S405" s="221">
        <f t="shared" si="104"/>
        <v>35306.220727151594</v>
      </c>
      <c r="T405" s="221">
        <f t="shared" si="104"/>
        <v>35853.96838488408</v>
      </c>
      <c r="U405" s="221">
        <f>+U75+U76+U78+U81+U82+U85+U86</f>
        <v>37995.709224136932</v>
      </c>
      <c r="V405" s="221">
        <f>+V75+V76+V78+V81+V82+V85+V86</f>
        <v>36684.78405026711</v>
      </c>
      <c r="W405" s="221">
        <f t="shared" si="104"/>
        <v>35550.261834999998</v>
      </c>
    </row>
    <row r="406" spans="3:23" x14ac:dyDescent="0.25">
      <c r="C406" s="221" t="s">
        <v>1100</v>
      </c>
      <c r="D406" s="221" t="s">
        <v>882</v>
      </c>
      <c r="E406" s="221"/>
      <c r="F406" s="221">
        <f>+F83</f>
        <v>2307.0693024000002</v>
      </c>
      <c r="G406" s="221">
        <f t="shared" ref="G406:W406" si="105">+G83</f>
        <v>2182.1165856000002</v>
      </c>
      <c r="H406" s="221">
        <f t="shared" si="105"/>
        <v>2112.5531808000001</v>
      </c>
      <c r="I406" s="221">
        <f t="shared" si="105"/>
        <v>2311.285104</v>
      </c>
      <c r="J406" s="221">
        <f t="shared" si="105"/>
        <v>2244.1322592000001</v>
      </c>
      <c r="K406" s="221">
        <f t="shared" si="105"/>
        <v>2242.2680928</v>
      </c>
      <c r="L406" s="221">
        <f t="shared" si="105"/>
        <v>2302.5936959999999</v>
      </c>
      <c r="M406" s="221">
        <f t="shared" si="105"/>
        <v>2302.6552991999997</v>
      </c>
      <c r="N406" s="221">
        <f t="shared" si="105"/>
        <v>2399.8678272000002</v>
      </c>
      <c r="O406" s="221">
        <f t="shared" si="105"/>
        <v>2293.6049856000004</v>
      </c>
      <c r="P406" s="221">
        <f t="shared" si="105"/>
        <v>2140.6817375999999</v>
      </c>
      <c r="Q406" s="221">
        <f t="shared" si="105"/>
        <v>2138.6220480000002</v>
      </c>
      <c r="R406" s="221">
        <f t="shared" si="105"/>
        <v>2192.0159520000002</v>
      </c>
      <c r="S406" s="221">
        <f t="shared" si="105"/>
        <v>2225.4739199999999</v>
      </c>
      <c r="T406" s="221">
        <f t="shared" si="105"/>
        <v>2222.8560000000002</v>
      </c>
      <c r="U406" s="221">
        <f>+U83</f>
        <v>2220.2380800000001</v>
      </c>
      <c r="V406" s="221">
        <f>+V83</f>
        <v>2217.6201599999999</v>
      </c>
      <c r="W406" s="221">
        <f t="shared" si="105"/>
        <v>2215.0022399999998</v>
      </c>
    </row>
  </sheetData>
  <mergeCells count="2">
    <mergeCell ref="D1:K1"/>
    <mergeCell ref="D2:K2"/>
  </mergeCells>
  <conditionalFormatting sqref="L2">
    <cfRule type="expression" dxfId="15" priority="44">
      <formula>(UPPER(LEFT(SUBSTITUTE($AA2,"#",""),5))="FIXCH")</formula>
    </cfRule>
    <cfRule type="expression" dxfId="14" priority="45">
      <formula>(UPPER(SUBSTITUTE($AA2,"#",""))="OK")</formula>
    </cfRule>
  </conditionalFormatting>
  <conditionalFormatting sqref="F292:T292 V292:X292">
    <cfRule type="colorScale" priority="56">
      <colorScale>
        <cfvo type="min"/>
        <cfvo type="num" val="0"/>
        <cfvo type="max"/>
        <color theme="3" tint="0.59999389629810485"/>
        <color theme="0"/>
        <color rgb="FFEE9CA4"/>
      </colorScale>
    </cfRule>
  </conditionalFormatting>
  <conditionalFormatting sqref="F293:T296 V293:X296">
    <cfRule type="colorScale" priority="41">
      <colorScale>
        <cfvo type="min"/>
        <cfvo type="num" val="0"/>
        <cfvo type="max"/>
        <color theme="3" tint="0.59999389629810485"/>
        <color theme="0"/>
        <color rgb="FFEE9CA4"/>
      </colorScale>
    </cfRule>
  </conditionalFormatting>
  <conditionalFormatting sqref="F298:T300 V298:X300">
    <cfRule type="colorScale" priority="40">
      <colorScale>
        <cfvo type="min"/>
        <cfvo type="num" val="0"/>
        <cfvo type="max"/>
        <color theme="3" tint="0.59999389629810485"/>
        <color theme="0"/>
        <color rgb="FFEE9CA4"/>
      </colorScale>
    </cfRule>
  </conditionalFormatting>
  <conditionalFormatting sqref="F302:T303 V302:X303">
    <cfRule type="colorScale" priority="39">
      <colorScale>
        <cfvo type="min"/>
        <cfvo type="num" val="0"/>
        <cfvo type="max"/>
        <color theme="3" tint="0.59999389629810485"/>
        <color theme="0"/>
        <color rgb="FFEE9CA4"/>
      </colorScale>
    </cfRule>
  </conditionalFormatting>
  <conditionalFormatting sqref="F308:T312 V308:X312">
    <cfRule type="colorScale" priority="38">
      <colorScale>
        <cfvo type="min"/>
        <cfvo type="num" val="0"/>
        <cfvo type="max"/>
        <color theme="3" tint="0.59999389629810485"/>
        <color theme="0"/>
        <color rgb="FFEE9CA4"/>
      </colorScale>
    </cfRule>
  </conditionalFormatting>
  <conditionalFormatting sqref="F314:T316 V314:X316">
    <cfRule type="colorScale" priority="37">
      <colorScale>
        <cfvo type="min"/>
        <cfvo type="num" val="0"/>
        <cfvo type="max"/>
        <color theme="3" tint="0.59999389629810485"/>
        <color theme="0"/>
        <color rgb="FFEE9CA4"/>
      </colorScale>
    </cfRule>
  </conditionalFormatting>
  <conditionalFormatting sqref="F318:T319 V318:X319">
    <cfRule type="colorScale" priority="36">
      <colorScale>
        <cfvo type="min"/>
        <cfvo type="num" val="0"/>
        <cfvo type="max"/>
        <color theme="3" tint="0.59999389629810485"/>
        <color theme="0"/>
        <color rgb="FFEE9CA4"/>
      </colorScale>
    </cfRule>
  </conditionalFormatting>
  <conditionalFormatting sqref="F322:T326 V322:X326">
    <cfRule type="colorScale" priority="35">
      <colorScale>
        <cfvo type="min"/>
        <cfvo type="num" val="0"/>
        <cfvo type="max"/>
        <color theme="3" tint="0.59999389629810485"/>
        <color theme="0"/>
        <color rgb="FFEE9CA4"/>
      </colorScale>
    </cfRule>
  </conditionalFormatting>
  <conditionalFormatting sqref="F328:T330 V328:X330">
    <cfRule type="colorScale" priority="34">
      <colorScale>
        <cfvo type="min"/>
        <cfvo type="num" val="0"/>
        <cfvo type="max"/>
        <color theme="3" tint="0.59999389629810485"/>
        <color theme="0"/>
        <color rgb="FFEE9CA4"/>
      </colorScale>
    </cfRule>
  </conditionalFormatting>
  <conditionalFormatting sqref="F332:T333 V332:X333">
    <cfRule type="colorScale" priority="33">
      <colorScale>
        <cfvo type="min"/>
        <cfvo type="num" val="0"/>
        <cfvo type="max"/>
        <color theme="3" tint="0.59999389629810485"/>
        <color theme="0"/>
        <color rgb="FFEE9CA4"/>
      </colorScale>
    </cfRule>
  </conditionalFormatting>
  <conditionalFormatting sqref="F336:T340 V336:X340">
    <cfRule type="colorScale" priority="32">
      <colorScale>
        <cfvo type="min"/>
        <cfvo type="num" val="0"/>
        <cfvo type="max"/>
        <color theme="3" tint="0.59999389629810485"/>
        <color theme="0"/>
        <color rgb="FFEE9CA4"/>
      </colorScale>
    </cfRule>
  </conditionalFormatting>
  <conditionalFormatting sqref="F342:T344 V342:X344">
    <cfRule type="colorScale" priority="31">
      <colorScale>
        <cfvo type="min"/>
        <cfvo type="num" val="0"/>
        <cfvo type="max"/>
        <color theme="3" tint="0.59999389629810485"/>
        <color theme="0"/>
        <color rgb="FFEE9CA4"/>
      </colorScale>
    </cfRule>
  </conditionalFormatting>
  <conditionalFormatting sqref="F346:T347 V346:X347">
    <cfRule type="colorScale" priority="30">
      <colorScale>
        <cfvo type="min"/>
        <cfvo type="num" val="0"/>
        <cfvo type="max"/>
        <color theme="3" tint="0.59999389629810485"/>
        <color theme="0"/>
        <color rgb="FFEE9CA4"/>
      </colorScale>
    </cfRule>
  </conditionalFormatting>
  <conditionalFormatting sqref="F352:T356 V352:X356">
    <cfRule type="colorScale" priority="29">
      <colorScale>
        <cfvo type="min"/>
        <cfvo type="num" val="0"/>
        <cfvo type="max"/>
        <color theme="3" tint="0.59999389629810485"/>
        <color theme="0"/>
        <color rgb="FFEE9CA4"/>
      </colorScale>
    </cfRule>
  </conditionalFormatting>
  <conditionalFormatting sqref="F358:T360 V358:X360">
    <cfRule type="colorScale" priority="28">
      <colorScale>
        <cfvo type="min"/>
        <cfvo type="num" val="0"/>
        <cfvo type="max"/>
        <color theme="3" tint="0.59999389629810485"/>
        <color theme="0"/>
        <color rgb="FFEE9CA4"/>
      </colorScale>
    </cfRule>
  </conditionalFormatting>
  <conditionalFormatting sqref="F362:T364 V362:X364">
    <cfRule type="colorScale" priority="27">
      <colorScale>
        <cfvo type="min"/>
        <cfvo type="num" val="0"/>
        <cfvo type="max"/>
        <color theme="3" tint="0.59999389629810485"/>
        <color theme="0"/>
        <color rgb="FFEE9CA4"/>
      </colorScale>
    </cfRule>
  </conditionalFormatting>
  <conditionalFormatting sqref="F367:T371 V367:X371">
    <cfRule type="colorScale" priority="26">
      <colorScale>
        <cfvo type="min"/>
        <cfvo type="num" val="0"/>
        <cfvo type="max"/>
        <color theme="3" tint="0.59999389629810485"/>
        <color theme="0"/>
        <color rgb="FFEE9CA4"/>
      </colorScale>
    </cfRule>
  </conditionalFormatting>
  <conditionalFormatting sqref="F373:T375 V373:X375">
    <cfRule type="colorScale" priority="25">
      <colorScale>
        <cfvo type="min"/>
        <cfvo type="num" val="0"/>
        <cfvo type="max"/>
        <color theme="3" tint="0.59999389629810485"/>
        <color theme="0"/>
        <color rgb="FFEE9CA4"/>
      </colorScale>
    </cfRule>
  </conditionalFormatting>
  <conditionalFormatting sqref="F377:X377 F378:T379 V378:X379">
    <cfRule type="colorScale" priority="24">
      <colorScale>
        <cfvo type="min"/>
        <cfvo type="num" val="0"/>
        <cfvo type="max"/>
        <color theme="3" tint="0.59999389629810485"/>
        <color theme="0"/>
        <color rgb="FFEE9CA4"/>
      </colorScale>
    </cfRule>
  </conditionalFormatting>
  <conditionalFormatting sqref="F382:T386 V382:X386">
    <cfRule type="colorScale" priority="23">
      <colorScale>
        <cfvo type="min"/>
        <cfvo type="num" val="0"/>
        <cfvo type="max"/>
        <color theme="3" tint="0.59999389629810485"/>
        <color theme="0"/>
        <color rgb="FFEE9CA4"/>
      </colorScale>
    </cfRule>
  </conditionalFormatting>
  <conditionalFormatting sqref="F388:T390 V388:X390">
    <cfRule type="colorScale" priority="22">
      <colorScale>
        <cfvo type="min"/>
        <cfvo type="num" val="0"/>
        <cfvo type="max"/>
        <color theme="3" tint="0.59999389629810485"/>
        <color theme="0"/>
        <color rgb="FFEE9CA4"/>
      </colorScale>
    </cfRule>
  </conditionalFormatting>
  <conditionalFormatting sqref="F392:T394 V392:X394">
    <cfRule type="colorScale" priority="21">
      <colorScale>
        <cfvo type="min"/>
        <cfvo type="num" val="0"/>
        <cfvo type="max"/>
        <color theme="3" tint="0.59999389629810485"/>
        <color theme="0"/>
        <color rgb="FFEE9CA4"/>
      </colorScale>
    </cfRule>
  </conditionalFormatting>
  <conditionalFormatting sqref="F396:T396 V396:X396">
    <cfRule type="colorScale" priority="20">
      <colorScale>
        <cfvo type="min"/>
        <cfvo type="num" val="0"/>
        <cfvo type="max"/>
        <color theme="3" tint="0.59999389629810485"/>
        <color theme="0"/>
        <color rgb="FFEE9CA4"/>
      </colorScale>
    </cfRule>
  </conditionalFormatting>
  <conditionalFormatting sqref="U292:U296">
    <cfRule type="colorScale" priority="19">
      <colorScale>
        <cfvo type="min"/>
        <cfvo type="num" val="0"/>
        <cfvo type="max"/>
        <color theme="3" tint="0.59999389629810485"/>
        <color theme="0"/>
        <color rgb="FFEE9CA4"/>
      </colorScale>
    </cfRule>
  </conditionalFormatting>
  <conditionalFormatting sqref="U298:U300">
    <cfRule type="colorScale" priority="18">
      <colorScale>
        <cfvo type="min"/>
        <cfvo type="num" val="0"/>
        <cfvo type="max"/>
        <color theme="3" tint="0.59999389629810485"/>
        <color theme="0"/>
        <color rgb="FFEE9CA4"/>
      </colorScale>
    </cfRule>
  </conditionalFormatting>
  <conditionalFormatting sqref="U302:U303">
    <cfRule type="colorScale" priority="17">
      <colorScale>
        <cfvo type="min"/>
        <cfvo type="num" val="0"/>
        <cfvo type="max"/>
        <color theme="3" tint="0.59999389629810485"/>
        <color theme="0"/>
        <color rgb="FFEE9CA4"/>
      </colorScale>
    </cfRule>
  </conditionalFormatting>
  <conditionalFormatting sqref="U308:U312">
    <cfRule type="colorScale" priority="16">
      <colorScale>
        <cfvo type="min"/>
        <cfvo type="num" val="0"/>
        <cfvo type="max"/>
        <color theme="3" tint="0.59999389629810485"/>
        <color theme="0"/>
        <color rgb="FFEE9CA4"/>
      </colorScale>
    </cfRule>
  </conditionalFormatting>
  <conditionalFormatting sqref="U314:U316">
    <cfRule type="colorScale" priority="15">
      <colorScale>
        <cfvo type="min"/>
        <cfvo type="num" val="0"/>
        <cfvo type="max"/>
        <color theme="3" tint="0.59999389629810485"/>
        <color theme="0"/>
        <color rgb="FFEE9CA4"/>
      </colorScale>
    </cfRule>
  </conditionalFormatting>
  <conditionalFormatting sqref="U318:U319">
    <cfRule type="colorScale" priority="14">
      <colorScale>
        <cfvo type="min"/>
        <cfvo type="num" val="0"/>
        <cfvo type="max"/>
        <color theme="3" tint="0.59999389629810485"/>
        <color theme="0"/>
        <color rgb="FFEE9CA4"/>
      </colorScale>
    </cfRule>
  </conditionalFormatting>
  <conditionalFormatting sqref="U322:U326">
    <cfRule type="colorScale" priority="13">
      <colorScale>
        <cfvo type="min"/>
        <cfvo type="num" val="0"/>
        <cfvo type="max"/>
        <color theme="3" tint="0.59999389629810485"/>
        <color theme="0"/>
        <color rgb="FFEE9CA4"/>
      </colorScale>
    </cfRule>
  </conditionalFormatting>
  <conditionalFormatting sqref="U328:U330">
    <cfRule type="colorScale" priority="12">
      <colorScale>
        <cfvo type="min"/>
        <cfvo type="num" val="0"/>
        <cfvo type="max"/>
        <color theme="3" tint="0.59999389629810485"/>
        <color theme="0"/>
        <color rgb="FFEE9CA4"/>
      </colorScale>
    </cfRule>
  </conditionalFormatting>
  <conditionalFormatting sqref="U332:U333">
    <cfRule type="colorScale" priority="11">
      <colorScale>
        <cfvo type="min"/>
        <cfvo type="num" val="0"/>
        <cfvo type="max"/>
        <color theme="3" tint="0.59999389629810485"/>
        <color theme="0"/>
        <color rgb="FFEE9CA4"/>
      </colorScale>
    </cfRule>
  </conditionalFormatting>
  <conditionalFormatting sqref="U336:U340">
    <cfRule type="colorScale" priority="10">
      <colorScale>
        <cfvo type="min"/>
        <cfvo type="num" val="0"/>
        <cfvo type="max"/>
        <color theme="3" tint="0.59999389629810485"/>
        <color theme="0"/>
        <color rgb="FFEE9CA4"/>
      </colorScale>
    </cfRule>
  </conditionalFormatting>
  <conditionalFormatting sqref="U342:U344">
    <cfRule type="colorScale" priority="9">
      <colorScale>
        <cfvo type="min"/>
        <cfvo type="num" val="0"/>
        <cfvo type="max"/>
        <color theme="3" tint="0.59999389629810485"/>
        <color theme="0"/>
        <color rgb="FFEE9CA4"/>
      </colorScale>
    </cfRule>
  </conditionalFormatting>
  <conditionalFormatting sqref="U346:U347">
    <cfRule type="colorScale" priority="8">
      <colorScale>
        <cfvo type="min"/>
        <cfvo type="num" val="0"/>
        <cfvo type="max"/>
        <color theme="3" tint="0.59999389629810485"/>
        <color theme="0"/>
        <color rgb="FFEE9CA4"/>
      </colorScale>
    </cfRule>
  </conditionalFormatting>
  <conditionalFormatting sqref="U352:U356">
    <cfRule type="colorScale" priority="7">
      <colorScale>
        <cfvo type="min"/>
        <cfvo type="num" val="0"/>
        <cfvo type="max"/>
        <color theme="3" tint="0.59999389629810485"/>
        <color theme="0"/>
        <color rgb="FFEE9CA4"/>
      </colorScale>
    </cfRule>
  </conditionalFormatting>
  <conditionalFormatting sqref="U358:U360">
    <cfRule type="colorScale" priority="6">
      <colorScale>
        <cfvo type="min"/>
        <cfvo type="num" val="0"/>
        <cfvo type="max"/>
        <color theme="3" tint="0.59999389629810485"/>
        <color theme="0"/>
        <color rgb="FFEE9CA4"/>
      </colorScale>
    </cfRule>
  </conditionalFormatting>
  <conditionalFormatting sqref="U362:U364">
    <cfRule type="colorScale" priority="5">
      <colorScale>
        <cfvo type="min"/>
        <cfvo type="num" val="0"/>
        <cfvo type="max"/>
        <color theme="3" tint="0.59999389629810485"/>
        <color theme="0"/>
        <color rgb="FFEE9CA4"/>
      </colorScale>
    </cfRule>
  </conditionalFormatting>
  <conditionalFormatting sqref="U367:U371">
    <cfRule type="colorScale" priority="4">
      <colorScale>
        <cfvo type="min"/>
        <cfvo type="num" val="0"/>
        <cfvo type="max"/>
        <color theme="3" tint="0.59999389629810485"/>
        <color theme="0"/>
        <color rgb="FFEE9CA4"/>
      </colorScale>
    </cfRule>
  </conditionalFormatting>
  <conditionalFormatting sqref="U373:U375">
    <cfRule type="colorScale" priority="3">
      <colorScale>
        <cfvo type="min"/>
        <cfvo type="num" val="0"/>
        <cfvo type="max"/>
        <color theme="3" tint="0.59999389629810485"/>
        <color theme="0"/>
        <color rgb="FFEE9CA4"/>
      </colorScale>
    </cfRule>
  </conditionalFormatting>
  <conditionalFormatting sqref="U378:U380">
    <cfRule type="colorScale" priority="2">
      <colorScale>
        <cfvo type="min"/>
        <cfvo type="num" val="0"/>
        <cfvo type="max"/>
        <color theme="3" tint="0.59999389629810485"/>
        <color theme="0"/>
        <color rgb="FFEE9CA4"/>
      </colorScale>
    </cfRule>
  </conditionalFormatting>
  <conditionalFormatting sqref="U382:U396">
    <cfRule type="colorScale" priority="1">
      <colorScale>
        <cfvo type="min"/>
        <cfvo type="num" val="0"/>
        <cfvo type="max"/>
        <color theme="3" tint="0.59999389629810485"/>
        <color theme="0"/>
        <color rgb="FFEE9CA4"/>
      </colorScale>
    </cfRule>
  </conditionalFormatting>
  <dataValidations disablePrompts="1" count="1">
    <dataValidation type="list" allowBlank="1" showInputMessage="1" showErrorMessage="1" sqref="C8" xr:uid="{00000000-0002-0000-1200-000000000000}">
      <formula1>"Draft - not checked, Undergoing QA/QC, Checked, Final"</formula1>
    </dataValidation>
  </dataValidations>
  <pageMargins left="0.7" right="0.7" top="0.75" bottom="0.75" header="0.3" footer="0.3"/>
  <pageSetup paperSize="9" orientation="portrait" r:id="rId1"/>
  <drawing r:id="rId2"/>
  <legacyDrawing r:id="rId3"/>
  <extLst>
    <ext xmlns:x14="http://schemas.microsoft.com/office/spreadsheetml/2009/9/main" uri="{05C60535-1F16-4fd2-B633-F4F36F0B64E0}">
      <x14:sparklineGroups xmlns:xm="http://schemas.microsoft.com/office/excel/2006/main">
        <x14:sparklineGroup manualMax="0" manualMin="0" displayEmptyCellsAs="gap" xr2:uid="{00000000-0003-0000-1200-000037000000}">
          <x14:colorSeries rgb="FF376092"/>
          <x14:colorNegative rgb="FFD00000"/>
          <x14:colorAxis rgb="FF000000"/>
          <x14:colorMarkers rgb="FFD00000"/>
          <x14:colorFirst rgb="FFD00000"/>
          <x14:colorLast rgb="FFD00000"/>
          <x14:colorHigh rgb="FFD00000"/>
          <x14:colorLow rgb="FFD00000"/>
          <x14:sparklines>
            <x14:sparkline>
              <xm:f>'1A1 Energy Industries'!F121:W121</xm:f>
              <xm:sqref>X121</xm:sqref>
            </x14:sparkline>
          </x14:sparklines>
        </x14:sparklineGroup>
        <x14:sparklineGroup manualMax="0" manualMin="0" displayEmptyCellsAs="gap" xr2:uid="{00000000-0003-0000-1200-000036000000}">
          <x14:colorSeries rgb="FF376092"/>
          <x14:colorNegative rgb="FFD00000"/>
          <x14:colorAxis rgb="FF000000"/>
          <x14:colorMarkers rgb="FFD00000"/>
          <x14:colorFirst rgb="FFD00000"/>
          <x14:colorLast rgb="FFD00000"/>
          <x14:colorHigh rgb="FFD00000"/>
          <x14:colorLow rgb="FFD00000"/>
          <x14:sparklines>
            <x14:sparkline>
              <xm:f>'1A1 Energy Industries'!F75:W75</xm:f>
              <xm:sqref>X75</xm:sqref>
            </x14:sparkline>
            <x14:sparkline>
              <xm:f>'1A1 Energy Industries'!F76:W76</xm:f>
              <xm:sqref>X76</xm:sqref>
            </x14:sparkline>
            <x14:sparkline>
              <xm:f>'1A1 Energy Industries'!F77:W77</xm:f>
              <xm:sqref>X77</xm:sqref>
            </x14:sparkline>
            <x14:sparkline>
              <xm:f>'1A1 Energy Industries'!F78:W78</xm:f>
              <xm:sqref>X78</xm:sqref>
            </x14:sparkline>
            <x14:sparkline>
              <xm:f>'1A1 Energy Industries'!F79:W79</xm:f>
              <xm:sqref>X79</xm:sqref>
            </x14:sparkline>
          </x14:sparklines>
        </x14:sparklineGroup>
        <x14:sparklineGroup manualMax="0" manualMin="0" displayEmptyCellsAs="gap" xr2:uid="{00000000-0003-0000-1200-000035000000}">
          <x14:colorSeries rgb="FF376092"/>
          <x14:colorNegative rgb="FFD00000"/>
          <x14:colorAxis rgb="FF000000"/>
          <x14:colorMarkers rgb="FFD00000"/>
          <x14:colorFirst rgb="FFD00000"/>
          <x14:colorLast rgb="FFD00000"/>
          <x14:colorHigh rgb="FFD00000"/>
          <x14:colorLow rgb="FFD00000"/>
          <x14:sparklines>
            <x14:sparkline>
              <xm:f>'1A1 Energy Industries'!F81:W81</xm:f>
              <xm:sqref>X81</xm:sqref>
            </x14:sparkline>
            <x14:sparkline>
              <xm:f>'1A1 Energy Industries'!F82:W82</xm:f>
              <xm:sqref>X82</xm:sqref>
            </x14:sparkline>
            <x14:sparkline>
              <xm:f>'1A1 Energy Industries'!F83:W83</xm:f>
              <xm:sqref>X83</xm:sqref>
            </x14:sparkline>
            <x14:sparkline>
              <xm:f>'1A1 Energy Industries'!F84:W84</xm:f>
              <xm:sqref>X84</xm:sqref>
            </x14:sparkline>
            <x14:sparkline>
              <xm:f>'1A1 Energy Industries'!F85:W85</xm:f>
              <xm:sqref>X85</xm:sqref>
            </x14:sparkline>
            <x14:sparkline>
              <xm:f>'1A1 Energy Industries'!F86:W86</xm:f>
              <xm:sqref>X86</xm:sqref>
            </x14:sparkline>
            <x14:sparkline>
              <xm:f>'1A1 Energy Industries'!F87:W87</xm:f>
              <xm:sqref>X87</xm:sqref>
            </x14:sparkline>
          </x14:sparklines>
        </x14:sparklineGroup>
        <x14:sparklineGroup manualMax="0" manualMin="0" displayEmptyCellsAs="gap" xr2:uid="{00000000-0003-0000-1200-000034000000}">
          <x14:colorSeries rgb="FF376092"/>
          <x14:colorNegative rgb="FFD00000"/>
          <x14:colorAxis rgb="FF000000"/>
          <x14:colorMarkers rgb="FFD00000"/>
          <x14:colorFirst rgb="FFD00000"/>
          <x14:colorLast rgb="FFD00000"/>
          <x14:colorHigh rgb="FFD00000"/>
          <x14:colorLow rgb="FFD00000"/>
          <x14:sparklines>
            <x14:sparkline>
              <xm:f>'1A1 Energy Industries'!F45:W45</xm:f>
              <xm:sqref>X45</xm:sqref>
            </x14:sparkline>
          </x14:sparklines>
        </x14:sparklineGroup>
        <x14:sparklineGroup manualMax="0" manualMin="0" displayEmptyCellsAs="gap" xr2:uid="{00000000-0003-0000-1200-000033000000}">
          <x14:colorSeries rgb="FF376092"/>
          <x14:colorNegative rgb="FFD00000"/>
          <x14:colorAxis rgb="FF000000"/>
          <x14:colorMarkers rgb="FFD00000"/>
          <x14:colorFirst rgb="FFD00000"/>
          <x14:colorLast rgb="FFD00000"/>
          <x14:colorHigh rgb="FFD00000"/>
          <x14:colorLow rgb="FFD00000"/>
          <x14:sparklines>
            <x14:sparkline>
              <xm:f>'1A1 Energy Industries'!F37:W37</xm:f>
              <xm:sqref>X37</xm:sqref>
            </x14:sparkline>
            <x14:sparkline>
              <xm:f>'1A1 Energy Industries'!F38:W38</xm:f>
              <xm:sqref>X38</xm:sqref>
            </x14:sparkline>
            <x14:sparkline>
              <xm:f>'1A1 Energy Industries'!F39:W39</xm:f>
              <xm:sqref>X39</xm:sqref>
            </x14:sparkline>
          </x14:sparklines>
        </x14:sparklineGroup>
        <x14:sparklineGroup manualMax="0" manualMin="0" displayEmptyCellsAs="gap" xr2:uid="{00000000-0003-0000-1200-000032000000}">
          <x14:colorSeries rgb="FF376092"/>
          <x14:colorNegative rgb="FFD00000"/>
          <x14:colorAxis rgb="FF000000"/>
          <x14:colorMarkers rgb="FFD00000"/>
          <x14:colorFirst rgb="FFD00000"/>
          <x14:colorLast rgb="FFD00000"/>
          <x14:colorHigh rgb="FFD00000"/>
          <x14:colorLow rgb="FFD00000"/>
          <x14:sparklines>
            <x14:sparkline>
              <xm:f>'1A1 Energy Industries'!F31:W31</xm:f>
              <xm:sqref>X31</xm:sqref>
            </x14:sparkline>
            <x14:sparkline>
              <xm:f>'1A1 Energy Industries'!F32:W32</xm:f>
              <xm:sqref>X32</xm:sqref>
            </x14:sparkline>
            <x14:sparkline>
              <xm:f>'1A1 Energy Industries'!F33:W33</xm:f>
              <xm:sqref>X33</xm:sqref>
            </x14:sparkline>
            <x14:sparkline>
              <xm:f>'1A1 Energy Industries'!F34:W34</xm:f>
              <xm:sqref>X34</xm:sqref>
            </x14:sparkline>
            <x14:sparkline>
              <xm:f>'1A1 Energy Industries'!F35:W35</xm:f>
              <xm:sqref>X35</xm:sqref>
            </x14:sparkline>
          </x14:sparklines>
        </x14:sparklineGroup>
        <x14:sparklineGroup manualMax="0" manualMin="0" displayEmptyCellsAs="gap" xr2:uid="{00000000-0003-0000-1200-000031000000}">
          <x14:colorSeries rgb="FF376092"/>
          <x14:colorNegative rgb="FFD00000"/>
          <x14:colorAxis rgb="FF000000"/>
          <x14:colorMarkers rgb="FFD00000"/>
          <x14:colorFirst rgb="FFD00000"/>
          <x14:colorLast rgb="FFD00000"/>
          <x14:colorHigh rgb="FFD00000"/>
          <x14:colorLow rgb="FFD00000"/>
          <x14:sparklines>
            <x14:sparkline>
              <xm:f>'1A1 Energy Industries'!F196:R196</xm:f>
              <xm:sqref>X196</xm:sqref>
            </x14:sparkline>
            <x14:sparkline>
              <xm:f>'1A1 Energy Industries'!F197:R197</xm:f>
              <xm:sqref>X197</xm:sqref>
            </x14:sparkline>
            <x14:sparkline>
              <xm:f>'1A1 Energy Industries'!F198:R198</xm:f>
              <xm:sqref>X198</xm:sqref>
            </x14:sparkline>
            <x14:sparkline>
              <xm:f>'1A1 Energy Industries'!F199:R199</xm:f>
              <xm:sqref>X199</xm:sqref>
            </x14:sparkline>
            <x14:sparkline>
              <xm:f>'1A1 Energy Industries'!F200:R200</xm:f>
              <xm:sqref>X200</xm:sqref>
            </x14:sparkline>
            <x14:sparkline>
              <xm:f>'1A1 Energy Industries'!F201:R201</xm:f>
              <xm:sqref>X201</xm:sqref>
            </x14:sparkline>
            <x14:sparkline>
              <xm:f>'1A1 Energy Industries'!F202:R202</xm:f>
              <xm:sqref>X202</xm:sqref>
            </x14:sparkline>
            <x14:sparkline>
              <xm:f>'1A1 Energy Industries'!F203:R203</xm:f>
              <xm:sqref>X203</xm:sqref>
            </x14:sparkline>
            <x14:sparkline>
              <xm:f>'1A1 Energy Industries'!F204:R204</xm:f>
              <xm:sqref>X204</xm:sqref>
            </x14:sparkline>
            <x14:sparkline>
              <xm:f>'1A1 Energy Industries'!F205:R205</xm:f>
              <xm:sqref>X205</xm:sqref>
            </x14:sparkline>
            <x14:sparkline>
              <xm:f>'1A1 Energy Industries'!F206:R206</xm:f>
              <xm:sqref>X206</xm:sqref>
            </x14:sparkline>
            <x14:sparkline>
              <xm:f>'1A1 Energy Industries'!F207:R207</xm:f>
              <xm:sqref>X207</xm:sqref>
            </x14:sparkline>
            <x14:sparkline>
              <xm:f>'1A1 Energy Industries'!F208:R208</xm:f>
              <xm:sqref>X208</xm:sqref>
            </x14:sparkline>
            <x14:sparkline>
              <xm:f>'1A1 Energy Industries'!F222:R222</xm:f>
              <xm:sqref>X222</xm:sqref>
            </x14:sparkline>
          </x14:sparklines>
        </x14:sparklineGroup>
        <x14:sparklineGroup manualMax="0" manualMin="0" displayEmptyCellsAs="gap" xr2:uid="{00000000-0003-0000-1200-000030000000}">
          <x14:colorSeries rgb="FF376092"/>
          <x14:colorNegative rgb="FFD00000"/>
          <x14:colorAxis rgb="FF000000"/>
          <x14:colorMarkers rgb="FFD00000"/>
          <x14:colorFirst rgb="FFD00000"/>
          <x14:colorLast rgb="FFD00000"/>
          <x14:colorHigh rgb="FFD00000"/>
          <x14:colorLow rgb="FFD00000"/>
          <x14:sparklines>
            <x14:sparkline>
              <xm:f>'1A1 Energy Industries'!F195:R195</xm:f>
              <xm:sqref>X195</xm:sqref>
            </x14:sparkline>
          </x14:sparklines>
        </x14:sparklineGroup>
        <x14:sparklineGroup manualMax="0" manualMin="0" displayEmptyCellsAs="gap" xr2:uid="{00000000-0003-0000-1200-00002F000000}">
          <x14:colorSeries rgb="FF376092"/>
          <x14:colorNegative rgb="FFD00000"/>
          <x14:colorAxis rgb="FF000000"/>
          <x14:colorMarkers rgb="FFD00000"/>
          <x14:colorFirst rgb="FFD00000"/>
          <x14:colorLast rgb="FFD00000"/>
          <x14:colorHigh rgb="FFD00000"/>
          <x14:colorLow rgb="FFD00000"/>
          <x14:sparklines>
            <x14:sparkline>
              <xm:f>'1A1 Energy Industries'!F180:R180</xm:f>
              <xm:sqref>X180</xm:sqref>
            </x14:sparkline>
          </x14:sparklines>
        </x14:sparklineGroup>
        <x14:sparklineGroup manualMax="0" manualMin="0" displayEmptyCellsAs="gap" xr2:uid="{00000000-0003-0000-1200-00002E000000}">
          <x14:colorSeries rgb="FF376092"/>
          <x14:colorNegative rgb="FFD00000"/>
          <x14:colorAxis rgb="FF000000"/>
          <x14:colorMarkers rgb="FFD00000"/>
          <x14:colorFirst rgb="FFD00000"/>
          <x14:colorLast rgb="FFD00000"/>
          <x14:colorHigh rgb="FFD00000"/>
          <x14:colorLow rgb="FFD00000"/>
          <x14:sparklines>
            <x14:sparkline>
              <xm:f>'1A1 Energy Industries'!F181:R181</xm:f>
              <xm:sqref>X181</xm:sqref>
            </x14:sparkline>
            <x14:sparkline>
              <xm:f>'1A1 Energy Industries'!F182:R182</xm:f>
              <xm:sqref>X182</xm:sqref>
            </x14:sparkline>
            <x14:sparkline>
              <xm:f>'1A1 Energy Industries'!F183:R183</xm:f>
              <xm:sqref>X183</xm:sqref>
            </x14:sparkline>
            <x14:sparkline>
              <xm:f>'1A1 Energy Industries'!F184:R184</xm:f>
              <xm:sqref>X184</xm:sqref>
            </x14:sparkline>
            <x14:sparkline>
              <xm:f>'1A1 Energy Industries'!F185:R185</xm:f>
              <xm:sqref>X185</xm:sqref>
            </x14:sparkline>
            <x14:sparkline>
              <xm:f>'1A1 Energy Industries'!F186:R186</xm:f>
              <xm:sqref>X186</xm:sqref>
            </x14:sparkline>
            <x14:sparkline>
              <xm:f>'1A1 Energy Industries'!F187:R187</xm:f>
              <xm:sqref>X187</xm:sqref>
            </x14:sparkline>
            <x14:sparkline>
              <xm:f>'1A1 Energy Industries'!F188:R188</xm:f>
              <xm:sqref>X188</xm:sqref>
            </x14:sparkline>
            <x14:sparkline>
              <xm:f>'1A1 Energy Industries'!F189:R189</xm:f>
              <xm:sqref>X189</xm:sqref>
            </x14:sparkline>
            <x14:sparkline>
              <xm:f>'1A1 Energy Industries'!F190:R190</xm:f>
              <xm:sqref>X190</xm:sqref>
            </x14:sparkline>
            <x14:sparkline>
              <xm:f>'1A1 Energy Industries'!F191:R191</xm:f>
              <xm:sqref>X191</xm:sqref>
            </x14:sparkline>
          </x14:sparklines>
        </x14:sparklineGroup>
        <x14:sparklineGroup manualMax="0" manualMin="0" displayEmptyCellsAs="gap" xr2:uid="{00000000-0003-0000-1200-00002D000000}">
          <x14:colorSeries rgb="FF376092"/>
          <x14:colorNegative rgb="FFD00000"/>
          <x14:colorAxis rgb="FF000000"/>
          <x14:colorMarkers rgb="FFD00000"/>
          <x14:colorFirst rgb="FFD00000"/>
          <x14:colorLast rgb="FFD00000"/>
          <x14:colorHigh rgb="FFD00000"/>
          <x14:colorLow rgb="FFD00000"/>
          <x14:sparklines>
            <x14:sparkline>
              <xm:f>'1A1 Energy Industries'!F209:R209</xm:f>
              <xm:sqref>X209</xm:sqref>
            </x14:sparkline>
          </x14:sparklines>
        </x14:sparklineGroup>
        <x14:sparklineGroup manualMax="0" manualMin="0" displayEmptyCellsAs="gap" xr2:uid="{00000000-0003-0000-1200-00002C000000}">
          <x14:colorSeries rgb="FF376092"/>
          <x14:colorNegative rgb="FFD00000"/>
          <x14:colorAxis rgb="FF000000"/>
          <x14:colorMarkers rgb="FFD00000"/>
          <x14:colorFirst rgb="FFD00000"/>
          <x14:colorLast rgb="FFD00000"/>
          <x14:colorHigh rgb="FFD00000"/>
          <x14:colorLow rgb="FFD00000"/>
          <x14:sparklines>
            <x14:sparkline>
              <xm:f>'1A1 Energy Industries'!F210:R210</xm:f>
              <xm:sqref>X210</xm:sqref>
            </x14:sparkline>
            <x14:sparkline>
              <xm:f>'1A1 Energy Industries'!F211:R211</xm:f>
              <xm:sqref>X211</xm:sqref>
            </x14:sparkline>
            <x14:sparkline>
              <xm:f>'1A1 Energy Industries'!F212:R212</xm:f>
              <xm:sqref>X212</xm:sqref>
            </x14:sparkline>
            <x14:sparkline>
              <xm:f>'1A1 Energy Industries'!F213:R213</xm:f>
              <xm:sqref>X213</xm:sqref>
            </x14:sparkline>
            <x14:sparkline>
              <xm:f>'1A1 Energy Industries'!F214:R214</xm:f>
              <xm:sqref>X214</xm:sqref>
            </x14:sparkline>
            <x14:sparkline>
              <xm:f>'1A1 Energy Industries'!F215:R215</xm:f>
              <xm:sqref>X215</xm:sqref>
            </x14:sparkline>
            <x14:sparkline>
              <xm:f>'1A1 Energy Industries'!F216:R216</xm:f>
              <xm:sqref>X216</xm:sqref>
            </x14:sparkline>
            <x14:sparkline>
              <xm:f>'1A1 Energy Industries'!F217:R217</xm:f>
              <xm:sqref>X217</xm:sqref>
            </x14:sparkline>
            <x14:sparkline>
              <xm:f>'1A1 Energy Industries'!F218:R218</xm:f>
              <xm:sqref>X218</xm:sqref>
            </x14:sparkline>
            <x14:sparkline>
              <xm:f>'1A1 Energy Industries'!F219:R219</xm:f>
              <xm:sqref>X219</xm:sqref>
            </x14:sparkline>
            <x14:sparkline>
              <xm:f>'1A1 Energy Industries'!F220:R220</xm:f>
              <xm:sqref>X220</xm:sqref>
            </x14:sparkline>
            <x14:sparkline>
              <xm:f>'1A1 Energy Industries'!F221:R221</xm:f>
              <xm:sqref>X221</xm:sqref>
            </x14:sparkline>
          </x14:sparklines>
        </x14:sparklineGroup>
        <x14:sparklineGroup manualMax="0" manualMin="0" displayEmptyCellsAs="gap" xr2:uid="{00000000-0003-0000-1200-00002B000000}">
          <x14:colorSeries rgb="FF376092"/>
          <x14:colorNegative rgb="FFD00000"/>
          <x14:colorAxis rgb="FF000000"/>
          <x14:colorMarkers rgb="FFD00000"/>
          <x14:colorFirst rgb="FFD00000"/>
          <x14:colorLast rgb="FFD00000"/>
          <x14:colorHigh rgb="FFD00000"/>
          <x14:colorLow rgb="FFD00000"/>
          <x14:sparklines>
            <x14:sparkline>
              <xm:f>'1A1 Energy Industries'!F224:R224</xm:f>
              <xm:sqref>X224</xm:sqref>
            </x14:sparkline>
            <x14:sparkline>
              <xm:f>'1A1 Energy Industries'!F225:R225</xm:f>
              <xm:sqref>X225</xm:sqref>
            </x14:sparkline>
            <x14:sparkline>
              <xm:f>'1A1 Energy Industries'!F226:R226</xm:f>
              <xm:sqref>X226</xm:sqref>
            </x14:sparkline>
            <x14:sparkline>
              <xm:f>'1A1 Energy Industries'!F227:R227</xm:f>
              <xm:sqref>X227</xm:sqref>
            </x14:sparkline>
            <x14:sparkline>
              <xm:f>'1A1 Energy Industries'!F228:R228</xm:f>
              <xm:sqref>X228</xm:sqref>
            </x14:sparkline>
            <x14:sparkline>
              <xm:f>'1A1 Energy Industries'!F229:R229</xm:f>
              <xm:sqref>X229</xm:sqref>
            </x14:sparkline>
            <x14:sparkline>
              <xm:f>'1A1 Energy Industries'!F230:R230</xm:f>
              <xm:sqref>X230</xm:sqref>
            </x14:sparkline>
            <x14:sparkline>
              <xm:f>'1A1 Energy Industries'!F231:R231</xm:f>
              <xm:sqref>X231</xm:sqref>
            </x14:sparkline>
            <x14:sparkline>
              <xm:f>'1A1 Energy Industries'!F232:R232</xm:f>
              <xm:sqref>X232</xm:sqref>
            </x14:sparkline>
            <x14:sparkline>
              <xm:f>'1A1 Energy Industries'!F233:R233</xm:f>
              <xm:sqref>X233</xm:sqref>
            </x14:sparkline>
            <x14:sparkline>
              <xm:f>'1A1 Energy Industries'!F234:R234</xm:f>
              <xm:sqref>X234</xm:sqref>
            </x14:sparkline>
            <x14:sparkline>
              <xm:f>'1A1 Energy Industries'!F235:R235</xm:f>
              <xm:sqref>X235</xm:sqref>
            </x14:sparkline>
          </x14:sparklines>
        </x14:sparklineGroup>
        <x14:sparklineGroup manualMax="0" manualMin="0" displayEmptyCellsAs="gap" xr2:uid="{00000000-0003-0000-1200-00002A000000}">
          <x14:colorSeries rgb="FF376092"/>
          <x14:colorNegative rgb="FFD00000"/>
          <x14:colorAxis rgb="FF000000"/>
          <x14:colorMarkers rgb="FFD00000"/>
          <x14:colorFirst rgb="FFD00000"/>
          <x14:colorLast rgb="FFD00000"/>
          <x14:colorHigh rgb="FFD00000"/>
          <x14:colorLow rgb="FFD00000"/>
          <x14:sparklines>
            <x14:sparkline>
              <xm:f>'1A1 Energy Industries'!F223:R223</xm:f>
              <xm:sqref>X223</xm:sqref>
            </x14:sparkline>
          </x14:sparklines>
        </x14:sparklineGroup>
        <x14:sparklineGroup manualMax="0" manualMin="0" displayEmptyCellsAs="gap" xr2:uid="{00000000-0003-0000-1200-000029000000}">
          <x14:colorSeries rgb="FF376092"/>
          <x14:colorNegative rgb="FFD00000"/>
          <x14:colorAxis rgb="FF000000"/>
          <x14:colorMarkers rgb="FFD00000"/>
          <x14:colorFirst rgb="FFD00000"/>
          <x14:colorLast rgb="FFD00000"/>
          <x14:colorHigh rgb="FFD00000"/>
          <x14:colorLow rgb="FFD00000"/>
          <x14:sparklines>
            <x14:sparkline>
              <xm:f>'1A1 Energy Industries'!F269:R269</xm:f>
              <xm:sqref>X269</xm:sqref>
            </x14:sparkline>
          </x14:sparklines>
        </x14:sparklineGroup>
        <x14:sparklineGroup manualMax="0" manualMin="0" displayEmptyCellsAs="gap" xr2:uid="{00000000-0003-0000-1200-000028000000}">
          <x14:colorSeries rgb="FF376092"/>
          <x14:colorNegative rgb="FFD00000"/>
          <x14:colorAxis rgb="FF000000"/>
          <x14:colorMarkers rgb="FFD00000"/>
          <x14:colorFirst rgb="FFD00000"/>
          <x14:colorLast rgb="FFD00000"/>
          <x14:colorHigh rgb="FFD00000"/>
          <x14:colorLow rgb="FFD00000"/>
          <x14:sparklines>
            <x14:sparkline>
              <xm:f>'1A1 Energy Industries'!F270:R270</xm:f>
              <xm:sqref>X270</xm:sqref>
            </x14:sparkline>
            <x14:sparkline>
              <xm:f>'1A1 Energy Industries'!F271:R271</xm:f>
              <xm:sqref>X271</xm:sqref>
            </x14:sparkline>
            <x14:sparkline>
              <xm:f>'1A1 Energy Industries'!F272:R272</xm:f>
              <xm:sqref>X272</xm:sqref>
            </x14:sparkline>
            <x14:sparkline>
              <xm:f>'1A1 Energy Industries'!F273:R273</xm:f>
              <xm:sqref>X273</xm:sqref>
            </x14:sparkline>
            <x14:sparkline>
              <xm:f>'1A1 Energy Industries'!F274:R274</xm:f>
              <xm:sqref>X274</xm:sqref>
            </x14:sparkline>
            <x14:sparkline>
              <xm:f>'1A1 Energy Industries'!F275:R275</xm:f>
              <xm:sqref>X275</xm:sqref>
            </x14:sparkline>
            <x14:sparkline>
              <xm:f>'1A1 Energy Industries'!F276:R276</xm:f>
              <xm:sqref>X276</xm:sqref>
            </x14:sparkline>
            <x14:sparkline>
              <xm:f>'1A1 Energy Industries'!F277:R277</xm:f>
              <xm:sqref>X277</xm:sqref>
            </x14:sparkline>
            <x14:sparkline>
              <xm:f>'1A1 Energy Industries'!F278:R278</xm:f>
              <xm:sqref>X278</xm:sqref>
            </x14:sparkline>
            <x14:sparkline>
              <xm:f>'1A1 Energy Industries'!F279:R279</xm:f>
              <xm:sqref>X279</xm:sqref>
            </x14:sparkline>
            <x14:sparkline>
              <xm:f>'1A1 Energy Industries'!F280:R280</xm:f>
              <xm:sqref>X280</xm:sqref>
            </x14:sparkline>
            <x14:sparkline>
              <xm:f>'1A1 Energy Industries'!F281:R281</xm:f>
              <xm:sqref>X281</xm:sqref>
            </x14:sparkline>
            <x14:sparkline>
              <xm:f>'1A1 Energy Industries'!F282:R282</xm:f>
              <xm:sqref>X282</xm:sqref>
            </x14:sparkline>
            <x14:sparkline>
              <xm:f>'1A1 Energy Industries'!F283:R283</xm:f>
              <xm:sqref>X283</xm:sqref>
            </x14:sparkline>
            <x14:sparkline>
              <xm:f>'1A1 Energy Industries'!F284:R284</xm:f>
              <xm:sqref>X284</xm:sqref>
            </x14:sparkline>
          </x14:sparklines>
        </x14:sparklineGroup>
        <x14:sparklineGroup manualMax="0" manualMin="0" displayEmptyCellsAs="gap" xr2:uid="{00000000-0003-0000-1200-000027000000}">
          <x14:colorSeries rgb="FF376092"/>
          <x14:colorNegative rgb="FFD00000"/>
          <x14:colorAxis rgb="FF000000"/>
          <x14:colorMarkers rgb="FFD00000"/>
          <x14:colorFirst rgb="FFD00000"/>
          <x14:colorLast rgb="FFD00000"/>
          <x14:colorHigh rgb="FFD00000"/>
          <x14:colorLow rgb="FFD00000"/>
          <x14:sparklines>
            <x14:sparkline>
              <xm:f>'1A1 Energy Industries'!F255:R255</xm:f>
              <xm:sqref>X255</xm:sqref>
            </x14:sparkline>
            <x14:sparkline>
              <xm:f>'1A1 Energy Industries'!F256:R256</xm:f>
              <xm:sqref>X256</xm:sqref>
            </x14:sparkline>
            <x14:sparkline>
              <xm:f>'1A1 Energy Industries'!F257:R257</xm:f>
              <xm:sqref>X257</xm:sqref>
            </x14:sparkline>
            <x14:sparkline>
              <xm:f>'1A1 Energy Industries'!F258:R258</xm:f>
              <xm:sqref>X258</xm:sqref>
            </x14:sparkline>
            <x14:sparkline>
              <xm:f>'1A1 Energy Industries'!F259:R259</xm:f>
              <xm:sqref>X259</xm:sqref>
            </x14:sparkline>
            <x14:sparkline>
              <xm:f>'1A1 Energy Industries'!F260:R260</xm:f>
              <xm:sqref>X260</xm:sqref>
            </x14:sparkline>
            <x14:sparkline>
              <xm:f>'1A1 Energy Industries'!F261:R261</xm:f>
              <xm:sqref>X261</xm:sqref>
            </x14:sparkline>
            <x14:sparkline>
              <xm:f>'1A1 Energy Industries'!F262:R262</xm:f>
              <xm:sqref>X262</xm:sqref>
            </x14:sparkline>
            <x14:sparkline>
              <xm:f>'1A1 Energy Industries'!F263:R263</xm:f>
              <xm:sqref>X263</xm:sqref>
            </x14:sparkline>
            <x14:sparkline>
              <xm:f>'1A1 Energy Industries'!F264:R264</xm:f>
              <xm:sqref>X264</xm:sqref>
            </x14:sparkline>
            <x14:sparkline>
              <xm:f>'1A1 Energy Industries'!F265:R265</xm:f>
              <xm:sqref>X265</xm:sqref>
            </x14:sparkline>
            <x14:sparkline>
              <xm:f>'1A1 Energy Industries'!F266:R266</xm:f>
              <xm:sqref>X266</xm:sqref>
            </x14:sparkline>
            <x14:sparkline>
              <xm:f>'1A1 Energy Industries'!F267:R267</xm:f>
              <xm:sqref>X267</xm:sqref>
            </x14:sparkline>
          </x14:sparklines>
        </x14:sparklineGroup>
        <x14:sparklineGroup manualMax="0" manualMin="0" displayEmptyCellsAs="gap" xr2:uid="{00000000-0003-0000-1200-000026000000}">
          <x14:colorSeries rgb="FF376092"/>
          <x14:colorNegative rgb="FFD00000"/>
          <x14:colorAxis rgb="FF000000"/>
          <x14:colorMarkers rgb="FFD00000"/>
          <x14:colorFirst rgb="FFD00000"/>
          <x14:colorLast rgb="FFD00000"/>
          <x14:colorHigh rgb="FFD00000"/>
          <x14:colorLow rgb="FFD00000"/>
          <x14:sparklines>
            <x14:sparkline>
              <xm:f>'1A1 Energy Industries'!F80:R80</xm:f>
              <xm:sqref>X80</xm:sqref>
            </x14:sparkline>
            <x14:sparkline>
              <xm:f>'1A1 Energy Industries'!F88:R88</xm:f>
              <xm:sqref>X88</xm:sqref>
            </x14:sparkline>
            <x14:sparkline>
              <xm:f>'1A1 Energy Industries'!F103:R103</xm:f>
              <xm:sqref>X103</xm:sqref>
            </x14:sparkline>
          </x14:sparklines>
        </x14:sparklineGroup>
        <x14:sparklineGroup manualMax="0" manualMin="0" displayEmptyCellsAs="gap" xr2:uid="{00000000-0003-0000-1200-000025000000}">
          <x14:colorSeries rgb="FF376092"/>
          <x14:colorNegative rgb="FFD00000"/>
          <x14:colorAxis rgb="FF000000"/>
          <x14:colorMarkers rgb="FFD00000"/>
          <x14:colorFirst rgb="FFD00000"/>
          <x14:colorLast rgb="FFD00000"/>
          <x14:colorHigh rgb="FFD00000"/>
          <x14:colorLow rgb="FFD00000"/>
          <x14:sparklines>
            <x14:sparkline>
              <xm:f>'1A1 Energy Industries'!F74:R74</xm:f>
              <xm:sqref>X74</xm:sqref>
            </x14:sparkline>
          </x14:sparklines>
        </x14:sparklineGroup>
        <x14:sparklineGroup manualMax="0" manualMin="0" displayEmptyCellsAs="gap" xr2:uid="{00000000-0003-0000-1200-000024000000}">
          <x14:colorSeries rgb="FF376092"/>
          <x14:colorNegative rgb="FFD00000"/>
          <x14:colorAxis rgb="FF000000"/>
          <x14:colorMarkers rgb="FFD00000"/>
          <x14:colorFirst rgb="FFD00000"/>
          <x14:colorLast rgb="FFD00000"/>
          <x14:colorHigh rgb="FFD00000"/>
          <x14:colorLow rgb="FFD00000"/>
          <x14:sparklines>
            <x14:sparkline>
              <xm:f>'1A1 Energy Industries'!F89:R89</xm:f>
              <xm:sqref>X89</xm:sqref>
            </x14:sparkline>
          </x14:sparklines>
        </x14:sparklineGroup>
        <x14:sparklineGroup manualMax="0" manualMin="0" displayEmptyCellsAs="gap" xr2:uid="{00000000-0003-0000-1200-000023000000}">
          <x14:colorSeries rgb="FF376092"/>
          <x14:colorNegative rgb="FFD00000"/>
          <x14:colorAxis rgb="FF000000"/>
          <x14:colorMarkers rgb="FFD00000"/>
          <x14:colorFirst rgb="FFD00000"/>
          <x14:colorLast rgb="FFD00000"/>
          <x14:colorHigh rgb="FFD00000"/>
          <x14:colorLow rgb="FFD00000"/>
          <x14:sparklines>
            <x14:sparkline>
              <xm:f>'1A1 Energy Industries'!F90:W90</xm:f>
              <xm:sqref>X90</xm:sqref>
            </x14:sparkline>
            <x14:sparkline>
              <xm:f>'1A1 Energy Industries'!F91:W91</xm:f>
              <xm:sqref>X91</xm:sqref>
            </x14:sparkline>
            <x14:sparkline>
              <xm:f>'1A1 Energy Industries'!F92:W92</xm:f>
              <xm:sqref>X92</xm:sqref>
            </x14:sparkline>
            <x14:sparkline>
              <xm:f>'1A1 Energy Industries'!F93:W93</xm:f>
              <xm:sqref>X93</xm:sqref>
            </x14:sparkline>
            <x14:sparkline>
              <xm:f>'1A1 Energy Industries'!F94:W94</xm:f>
              <xm:sqref>X94</xm:sqref>
            </x14:sparkline>
            <x14:sparkline>
              <xm:f>'1A1 Energy Industries'!F95:W95</xm:f>
              <xm:sqref>X95</xm:sqref>
            </x14:sparkline>
            <x14:sparkline>
              <xm:f>'1A1 Energy Industries'!F96:W96</xm:f>
              <xm:sqref>X96</xm:sqref>
            </x14:sparkline>
            <x14:sparkline>
              <xm:f>'1A1 Energy Industries'!F97:W97</xm:f>
              <xm:sqref>X97</xm:sqref>
            </x14:sparkline>
            <x14:sparkline>
              <xm:f>'1A1 Energy Industries'!F98:W98</xm:f>
              <xm:sqref>X98</xm:sqref>
            </x14:sparkline>
            <x14:sparkline>
              <xm:f>'1A1 Energy Industries'!F99:W99</xm:f>
              <xm:sqref>X99</xm:sqref>
            </x14:sparkline>
            <x14:sparkline>
              <xm:f>'1A1 Energy Industries'!F100:W100</xm:f>
              <xm:sqref>X100</xm:sqref>
            </x14:sparkline>
            <x14:sparkline>
              <xm:f>'1A1 Energy Industries'!F101:W101</xm:f>
              <xm:sqref>X101</xm:sqref>
            </x14:sparkline>
            <x14:sparkline>
              <xm:f>'1A1 Energy Industries'!F102:W102</xm:f>
              <xm:sqref>X102</xm:sqref>
            </x14:sparkline>
          </x14:sparklines>
        </x14:sparklineGroup>
        <x14:sparklineGroup manualMax="0" manualMin="0" displayEmptyCellsAs="gap" xr2:uid="{00000000-0003-0000-1200-000022000000}">
          <x14:colorSeries rgb="FF376092"/>
          <x14:colorNegative rgb="FFD00000"/>
          <x14:colorAxis rgb="FF000000"/>
          <x14:colorMarkers rgb="FFD00000"/>
          <x14:colorFirst rgb="FFD00000"/>
          <x14:colorLast rgb="FFD00000"/>
          <x14:colorHigh rgb="FFD00000"/>
          <x14:colorLow rgb="FFD00000"/>
          <x14:sparklines>
            <x14:sparkline>
              <xm:f>'1A1 Energy Industries'!F105:W105</xm:f>
              <xm:sqref>X105</xm:sqref>
            </x14:sparkline>
            <x14:sparkline>
              <xm:f>'1A1 Energy Industries'!F106:W106</xm:f>
              <xm:sqref>X106</xm:sqref>
            </x14:sparkline>
            <x14:sparkline>
              <xm:f>'1A1 Energy Industries'!F107:W107</xm:f>
              <xm:sqref>X107</xm:sqref>
            </x14:sparkline>
            <x14:sparkline>
              <xm:f>'1A1 Energy Industries'!F108:W108</xm:f>
              <xm:sqref>X108</xm:sqref>
            </x14:sparkline>
            <x14:sparkline>
              <xm:f>'1A1 Energy Industries'!F109:W109</xm:f>
              <xm:sqref>X109</xm:sqref>
            </x14:sparkline>
            <x14:sparkline>
              <xm:f>'1A1 Energy Industries'!F110:W110</xm:f>
              <xm:sqref>X110</xm:sqref>
            </x14:sparkline>
            <x14:sparkline>
              <xm:f>'1A1 Energy Industries'!F111:W111</xm:f>
              <xm:sqref>X111</xm:sqref>
            </x14:sparkline>
            <x14:sparkline>
              <xm:f>'1A1 Energy Industries'!F112:W112</xm:f>
              <xm:sqref>X112</xm:sqref>
            </x14:sparkline>
            <x14:sparkline>
              <xm:f>'1A1 Energy Industries'!F113:W113</xm:f>
              <xm:sqref>X113</xm:sqref>
            </x14:sparkline>
            <x14:sparkline>
              <xm:f>'1A1 Energy Industries'!F114:W114</xm:f>
              <xm:sqref>X114</xm:sqref>
            </x14:sparkline>
            <x14:sparkline>
              <xm:f>'1A1 Energy Industries'!F115:W115</xm:f>
              <xm:sqref>X115</xm:sqref>
            </x14:sparkline>
            <x14:sparkline>
              <xm:f>'1A1 Energy Industries'!F116:W116</xm:f>
              <xm:sqref>X116</xm:sqref>
            </x14:sparkline>
            <x14:sparkline>
              <xm:f>'1A1 Energy Industries'!F117:W117</xm:f>
              <xm:sqref>X117</xm:sqref>
            </x14:sparkline>
            <x14:sparkline>
              <xm:f>'1A1 Energy Industries'!F118:W118</xm:f>
              <xm:sqref>X118</xm:sqref>
            </x14:sparkline>
            <x14:sparkline>
              <xm:f>'1A1 Energy Industries'!F119:W119</xm:f>
              <xm:sqref>X119</xm:sqref>
            </x14:sparkline>
          </x14:sparklines>
        </x14:sparklineGroup>
        <x14:sparklineGroup manualMax="0" manualMin="0" displayEmptyCellsAs="gap" xr2:uid="{00000000-0003-0000-1200-000021000000}">
          <x14:colorSeries rgb="FF376092"/>
          <x14:colorNegative rgb="FFD00000"/>
          <x14:colorAxis rgb="FF000000"/>
          <x14:colorMarkers rgb="FFD00000"/>
          <x14:colorFirst rgb="FFD00000"/>
          <x14:colorLast rgb="FFD00000"/>
          <x14:colorHigh rgb="FFD00000"/>
          <x14:colorLow rgb="FFD00000"/>
          <x14:sparklines>
            <x14:sparkline>
              <xm:f>'1A1 Energy Industries'!F104:R104</xm:f>
              <xm:sqref>X104</xm:sqref>
            </x14:sparkline>
          </x14:sparklines>
        </x14:sparklineGroup>
        <x14:sparklineGroup manualMax="0" manualMin="0" displayEmptyCellsAs="gap" xr2:uid="{00000000-0003-0000-1200-000020000000}">
          <x14:colorSeries rgb="FF376092"/>
          <x14:colorNegative rgb="FFD00000"/>
          <x14:colorAxis rgb="FF000000"/>
          <x14:colorMarkers rgb="FFD00000"/>
          <x14:colorFirst rgb="FFD00000"/>
          <x14:colorLast rgb="FFD00000"/>
          <x14:colorHigh rgb="FFD00000"/>
          <x14:colorLow rgb="FFD00000"/>
          <x14:sparklines>
            <x14:sparkline>
              <xm:f>'1A1 Energy Industries'!F58:R58</xm:f>
              <xm:sqref>X58</xm:sqref>
            </x14:sparkline>
          </x14:sparklines>
        </x14:sparklineGroup>
        <x14:sparklineGroup manualMax="0" manualMin="0" displayEmptyCellsAs="gap" xr2:uid="{00000000-0003-0000-1200-00001F000000}">
          <x14:colorSeries rgb="FF376092"/>
          <x14:colorNegative rgb="FFD00000"/>
          <x14:colorAxis rgb="FF000000"/>
          <x14:colorMarkers rgb="FFD00000"/>
          <x14:colorFirst rgb="FFD00000"/>
          <x14:colorLast rgb="FFD00000"/>
          <x14:colorHigh rgb="FFD00000"/>
          <x14:colorLow rgb="FFD00000"/>
          <x14:sparklines>
            <x14:sparkline>
              <xm:f>'1A1 Energy Industries'!F59:W59</xm:f>
              <xm:sqref>X59</xm:sqref>
            </x14:sparkline>
            <x14:sparkline>
              <xm:f>'1A1 Energy Industries'!F60:W60</xm:f>
              <xm:sqref>X60</xm:sqref>
            </x14:sparkline>
            <x14:sparkline>
              <xm:f>'1A1 Energy Industries'!F61:W61</xm:f>
              <xm:sqref>X61</xm:sqref>
            </x14:sparkline>
            <x14:sparkline>
              <xm:f>'1A1 Energy Industries'!F62:W62</xm:f>
              <xm:sqref>X62</xm:sqref>
            </x14:sparkline>
            <x14:sparkline>
              <xm:f>'1A1 Energy Industries'!F63:W63</xm:f>
              <xm:sqref>X63</xm:sqref>
            </x14:sparkline>
            <x14:sparkline>
              <xm:f>'1A1 Energy Industries'!F64:W64</xm:f>
              <xm:sqref>X64</xm:sqref>
            </x14:sparkline>
            <x14:sparkline>
              <xm:f>'1A1 Energy Industries'!F65:W65</xm:f>
              <xm:sqref>X65</xm:sqref>
            </x14:sparkline>
            <x14:sparkline>
              <xm:f>'1A1 Energy Industries'!F66:W66</xm:f>
              <xm:sqref>X66</xm:sqref>
            </x14:sparkline>
            <x14:sparkline>
              <xm:f>'1A1 Energy Industries'!F67:W67</xm:f>
              <xm:sqref>X67</xm:sqref>
            </x14:sparkline>
            <x14:sparkline>
              <xm:f>'1A1 Energy Industries'!F68:W68</xm:f>
              <xm:sqref>X68</xm:sqref>
            </x14:sparkline>
            <x14:sparkline>
              <xm:f>'1A1 Energy Industries'!F69:W69</xm:f>
              <xm:sqref>X69</xm:sqref>
            </x14:sparkline>
            <x14:sparkline>
              <xm:f>'1A1 Energy Industries'!F70:W70</xm:f>
              <xm:sqref>X70</xm:sqref>
            </x14:sparkline>
          </x14:sparklines>
        </x14:sparklineGroup>
        <x14:sparklineGroup manualMax="0" manualMin="0" displayEmptyCellsAs="gap" xr2:uid="{00000000-0003-0000-1200-00001E000000}">
          <x14:colorSeries rgb="FF376092"/>
          <x14:colorNegative rgb="FFD00000"/>
          <x14:colorAxis rgb="FF000000"/>
          <x14:colorMarkers rgb="FFD00000"/>
          <x14:colorFirst rgb="FFD00000"/>
          <x14:colorLast rgb="FFD00000"/>
          <x14:colorHigh rgb="FFD00000"/>
          <x14:colorLow rgb="FFD00000"/>
          <x14:sparklines>
            <x14:sparkline>
              <xm:f>'1A1 Energy Industries'!F46:W46</xm:f>
              <xm:sqref>X46</xm:sqref>
            </x14:sparkline>
            <x14:sparkline>
              <xm:f>'1A1 Energy Industries'!F47:W47</xm:f>
              <xm:sqref>X47</xm:sqref>
            </x14:sparkline>
            <x14:sparkline>
              <xm:f>'1A1 Energy Industries'!F48:W48</xm:f>
              <xm:sqref>X48</xm:sqref>
            </x14:sparkline>
            <x14:sparkline>
              <xm:f>'1A1 Energy Industries'!F49:W49</xm:f>
              <xm:sqref>X49</xm:sqref>
            </x14:sparkline>
            <x14:sparkline>
              <xm:f>'1A1 Energy Industries'!F50:W50</xm:f>
              <xm:sqref>X50</xm:sqref>
            </x14:sparkline>
            <x14:sparkline>
              <xm:f>'1A1 Energy Industries'!F51:W51</xm:f>
              <xm:sqref>X51</xm:sqref>
            </x14:sparkline>
            <x14:sparkline>
              <xm:f>'1A1 Energy Industries'!F52:W52</xm:f>
              <xm:sqref>X52</xm:sqref>
            </x14:sparkline>
            <x14:sparkline>
              <xm:f>'1A1 Energy Industries'!F53:W53</xm:f>
              <xm:sqref>X53</xm:sqref>
            </x14:sparkline>
            <x14:sparkline>
              <xm:f>'1A1 Energy Industries'!F54:W54</xm:f>
              <xm:sqref>X54</xm:sqref>
            </x14:sparkline>
            <x14:sparkline>
              <xm:f>'1A1 Energy Industries'!F55:W55</xm:f>
              <xm:sqref>X55</xm:sqref>
            </x14:sparkline>
            <x14:sparkline>
              <xm:f>'1A1 Energy Industries'!F56:W56</xm:f>
              <xm:sqref>X56</xm:sqref>
            </x14:sparkline>
          </x14:sparklines>
        </x14:sparklineGroup>
        <x14:sparklineGroup manualMax="0" manualMin="0" displayEmptyCellsAs="gap" xr2:uid="{00000000-0003-0000-1200-00001D000000}">
          <x14:colorSeries rgb="FF376092"/>
          <x14:colorNegative rgb="FFD00000"/>
          <x14:colorAxis rgb="FF000000"/>
          <x14:colorMarkers rgb="FFD00000"/>
          <x14:colorFirst rgb="FFD00000"/>
          <x14:colorLast rgb="FFD00000"/>
          <x14:colorHigh rgb="FFD00000"/>
          <x14:colorLow rgb="FFD00000"/>
          <x14:sparklines>
            <x14:sparkline>
              <xm:f>'1A1 Energy Industries'!F44:R44</xm:f>
              <xm:sqref>X44</xm:sqref>
            </x14:sparkline>
          </x14:sparklines>
        </x14:sparklineGroup>
        <x14:sparklineGroup manualMax="0" manualMin="0" displayEmptyCellsAs="gap" xr2:uid="{00000000-0003-0000-1200-00001C000000}">
          <x14:colorSeries rgb="FF376092"/>
          <x14:colorNegative rgb="FFD00000"/>
          <x14:colorAxis rgb="FF000000"/>
          <x14:colorMarkers rgb="FFD00000"/>
          <x14:colorFirst rgb="FFD00000"/>
          <x14:colorLast rgb="FFD00000"/>
          <x14:colorHigh rgb="FFD00000"/>
          <x14:colorLow rgb="FFD00000"/>
          <x14:sparklines>
            <x14:sparkline>
              <xm:f>'1A1 Energy Industries'!F254:R254</xm:f>
              <xm:sqref>X254</xm:sqref>
            </x14:sparkline>
          </x14:sparklines>
        </x14:sparklineGroup>
        <x14:sparklineGroup manualMax="0" manualMin="0" displayEmptyCellsAs="gap" xr2:uid="{00000000-0003-0000-1200-00001B000000}">
          <x14:colorSeries rgb="FF376092"/>
          <x14:colorNegative rgb="FFD00000"/>
          <x14:colorAxis rgb="FF000000"/>
          <x14:colorMarkers rgb="FFD00000"/>
          <x14:colorFirst rgb="FFD00000"/>
          <x14:colorLast rgb="FFD00000"/>
          <x14:colorHigh rgb="FFD00000"/>
          <x14:colorLow rgb="FFD00000"/>
          <x14:sparklines>
            <x14:sparkline>
              <xm:f>'1A1 Energy Industries'!F239:R239</xm:f>
              <xm:sqref>X239</xm:sqref>
            </x14:sparkline>
          </x14:sparklines>
        </x14:sparklineGroup>
        <x14:sparklineGroup manualMax="0" manualMin="0" displayEmptyCellsAs="gap" xr2:uid="{00000000-0003-0000-1200-00001A000000}">
          <x14:colorSeries rgb="FF376092"/>
          <x14:colorNegative rgb="FFD00000"/>
          <x14:colorAxis rgb="FF000000"/>
          <x14:colorMarkers rgb="FFD00000"/>
          <x14:colorFirst rgb="FFD00000"/>
          <x14:colorLast rgb="FFD00000"/>
          <x14:colorHigh rgb="FFD00000"/>
          <x14:colorLow rgb="FFD00000"/>
          <x14:sparklines>
            <x14:sparkline>
              <xm:f>'1A1 Energy Industries'!F15:W15</xm:f>
              <xm:sqref>X15</xm:sqref>
            </x14:sparkline>
            <x14:sparkline>
              <xm:f>'1A1 Energy Industries'!F16:W16</xm:f>
              <xm:sqref>X16</xm:sqref>
            </x14:sparkline>
            <x14:sparkline>
              <xm:f>'1A1 Energy Industries'!F17:W17</xm:f>
              <xm:sqref>X17</xm:sqref>
            </x14:sparkline>
            <x14:sparkline>
              <xm:f>'1A1 Energy Industries'!F18:W18</xm:f>
              <xm:sqref>X18</xm:sqref>
            </x14:sparkline>
            <x14:sparkline>
              <xm:f>'1A1 Energy Industries'!F19:W19</xm:f>
              <xm:sqref>X19</xm:sqref>
            </x14:sparkline>
            <x14:sparkline>
              <xm:f>'1A1 Energy Industries'!F20:W20</xm:f>
              <xm:sqref>X20</xm:sqref>
            </x14:sparkline>
            <x14:sparkline>
              <xm:f>'1A1 Energy Industries'!F21:W21</xm:f>
              <xm:sqref>X21</xm:sqref>
            </x14:sparkline>
            <x14:sparkline>
              <xm:f>'1A1 Energy Industries'!F22:W22</xm:f>
              <xm:sqref>X22</xm:sqref>
            </x14:sparkline>
            <x14:sparkline>
              <xm:f>'1A1 Energy Industries'!F23:W23</xm:f>
              <xm:sqref>X23</xm:sqref>
            </x14:sparkline>
            <x14:sparkline>
              <xm:f>'1A1 Energy Industries'!F24:W24</xm:f>
              <xm:sqref>X24</xm:sqref>
            </x14:sparkline>
            <x14:sparkline>
              <xm:f>'1A1 Energy Industries'!F25:W25</xm:f>
              <xm:sqref>X25</xm:sqref>
            </x14:sparkline>
            <x14:sparkline>
              <xm:f>'1A1 Energy Industries'!F26:W26</xm:f>
              <xm:sqref>X26</xm:sqref>
            </x14:sparkline>
          </x14:sparklines>
        </x14:sparklineGroup>
        <x14:sparklineGroup manualMax="0" manualMin="0" displayEmptyCellsAs="gap" xr2:uid="{00000000-0003-0000-1200-000019000000}">
          <x14:colorSeries rgb="FF376092"/>
          <x14:colorNegative rgb="FFD00000"/>
          <x14:colorAxis rgb="FF000000"/>
          <x14:colorMarkers rgb="FFD00000"/>
          <x14:colorFirst rgb="FFD00000"/>
          <x14:colorLast rgb="FFD00000"/>
          <x14:colorHigh rgb="FFD00000"/>
          <x14:colorLow rgb="FFD00000"/>
          <x14:sparklines>
            <x14:sparkline>
              <xm:f>'1A1 Energy Industries'!F240:R240</xm:f>
              <xm:sqref>X240</xm:sqref>
            </x14:sparkline>
            <x14:sparkline>
              <xm:f>'1A1 Energy Industries'!F241:R241</xm:f>
              <xm:sqref>X241</xm:sqref>
            </x14:sparkline>
            <x14:sparkline>
              <xm:f>'1A1 Energy Industries'!F242:R242</xm:f>
              <xm:sqref>X242</xm:sqref>
            </x14:sparkline>
            <x14:sparkline>
              <xm:f>'1A1 Energy Industries'!F243:R243</xm:f>
              <xm:sqref>X243</xm:sqref>
            </x14:sparkline>
            <x14:sparkline>
              <xm:f>'1A1 Energy Industries'!F244:R244</xm:f>
              <xm:sqref>X244</xm:sqref>
            </x14:sparkline>
            <x14:sparkline>
              <xm:f>'1A1 Energy Industries'!F245:R245</xm:f>
              <xm:sqref>X245</xm:sqref>
            </x14:sparkline>
            <x14:sparkline>
              <xm:f>'1A1 Energy Industries'!F246:R246</xm:f>
              <xm:sqref>X246</xm:sqref>
            </x14:sparkline>
            <x14:sparkline>
              <xm:f>'1A1 Energy Industries'!F247:R247</xm:f>
              <xm:sqref>X247</xm:sqref>
            </x14:sparkline>
            <x14:sparkline>
              <xm:f>'1A1 Energy Industries'!F248:R248</xm:f>
              <xm:sqref>X248</xm:sqref>
            </x14:sparkline>
            <x14:sparkline>
              <xm:f>'1A1 Energy Industries'!F249:R249</xm:f>
              <xm:sqref>X249</xm:sqref>
            </x14:sparkline>
            <x14:sparkline>
              <xm:f>'1A1 Energy Industries'!F250:R250</xm:f>
              <xm:sqref>X250</xm:sqref>
            </x14:sparkline>
            <x14:sparkline>
              <xm:f>'1A1 Energy Industries'!F251:R251</xm:f>
              <xm:sqref>X251</xm:sqref>
            </x14:sparkline>
            <x14:sparkline>
              <xm:f>'1A1 Energy Industries'!F252:R252</xm:f>
              <xm:sqref>X252</xm:sqref>
            </x14:sparkline>
            <x14:sparkline>
              <xm:f>'1A1 Energy Industries'!F253:R253</xm:f>
              <xm:sqref>X253</xm:sqref>
            </x14:sparkline>
            <x14:sparkline>
              <xm:f>'1A1 Energy Industries'!F268:R268</xm:f>
              <xm:sqref>X268</xm:sqref>
            </x14:sparkline>
          </x14:sparklines>
        </x14:sparklineGroup>
        <x14:sparklineGroup manualMax="0" manualMin="0" displayEmptyCellsAs="gap" xr2:uid="{00000000-0003-0000-1200-000018000000}">
          <x14:colorSeries rgb="FF376092"/>
          <x14:colorNegative rgb="FFD00000"/>
          <x14:colorAxis rgb="FF000000"/>
          <x14:colorMarkers rgb="FFD00000"/>
          <x14:colorFirst rgb="FFD00000"/>
          <x14:colorLast rgb="FFD00000"/>
          <x14:colorHigh rgb="FFD00000"/>
          <x14:colorLow rgb="FFD00000"/>
          <x14:sparklines>
            <x14:sparkline>
              <xm:f>'1A1 Energy Industries'!F30:R30</xm:f>
              <xm:sqref>X30</xm:sqref>
            </x14:sparkline>
          </x14:sparklines>
        </x14:sparklineGroup>
        <x14:sparklineGroup manualMax="0" manualMin="0" displayEmptyCellsAs="gap" xr2:uid="{00000000-0003-0000-1200-000017000000}">
          <x14:colorSeries rgb="FF376092"/>
          <x14:colorNegative rgb="FFD00000"/>
          <x14:colorAxis rgb="FF000000"/>
          <x14:colorMarkers rgb="FFD00000"/>
          <x14:colorFirst rgb="FFD00000"/>
          <x14:colorLast rgb="FFD00000"/>
          <x14:colorHigh rgb="FFD00000"/>
          <x14:colorLow rgb="FFD00000"/>
          <x14:sparklines>
            <x14:sparkline>
              <xm:f>'1A1 Energy Industries'!F36:R36</xm:f>
              <xm:sqref>X36</xm:sqref>
            </x14:sparkline>
            <x14:sparkline>
              <xm:f>'1A1 Energy Industries'!F40:R40</xm:f>
              <xm:sqref>X40</xm:sqref>
            </x14:sparkline>
            <x14:sparkline>
              <xm:f>'1A1 Energy Industries'!F41:R41</xm:f>
              <xm:sqref>X41</xm:sqref>
            </x14:sparkline>
            <x14:sparkline>
              <xm:f>'1A1 Energy Industries'!F42:R42</xm:f>
              <xm:sqref>X42</xm:sqref>
            </x14:sparkline>
            <x14:sparkline>
              <xm:f>'1A1 Energy Industries'!F43:R43</xm:f>
              <xm:sqref>X43</xm:sqref>
            </x14:sparkline>
            <x14:sparkline>
              <xm:f>'1A1 Energy Industries'!F57:R57</xm:f>
              <xm:sqref>X57</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8">
    <tabColor theme="3" tint="0.79998168889431442"/>
  </sheetPr>
  <dimension ref="A1:Z285"/>
  <sheetViews>
    <sheetView workbookViewId="0"/>
  </sheetViews>
  <sheetFormatPr defaultRowHeight="15" x14ac:dyDescent="0.25"/>
  <cols>
    <col min="1" max="1" width="14.5703125" style="250" customWidth="1"/>
    <col min="2" max="2" width="55.28515625" bestFit="1" customWidth="1"/>
    <col min="3" max="3" width="32.85546875" customWidth="1"/>
    <col min="4" max="4" width="10.42578125" customWidth="1"/>
    <col min="5" max="5" width="12.140625" customWidth="1"/>
    <col min="6" max="20" width="10.42578125" customWidth="1"/>
    <col min="21" max="22" width="10.42578125" style="221" customWidth="1"/>
    <col min="23" max="33" width="10.42578125" customWidth="1"/>
    <col min="34" max="94" width="53.7109375" bestFit="1" customWidth="1"/>
    <col min="95" max="109" width="16.5703125" bestFit="1" customWidth="1"/>
  </cols>
  <sheetData>
    <row r="1" spans="1:26" x14ac:dyDescent="0.25">
      <c r="B1" s="12" t="s">
        <v>579</v>
      </c>
      <c r="C1" s="1" t="str">
        <f ca="1">MID(CELL("filename",B1),FIND("]",CELL("filename",B1))+1,256)</f>
        <v>1A2 Manufacturing Construction</v>
      </c>
      <c r="D1" s="353" t="s">
        <v>1035</v>
      </c>
      <c r="E1" s="354"/>
      <c r="F1" s="354"/>
      <c r="G1" s="354"/>
      <c r="H1" s="354"/>
      <c r="I1" s="354"/>
      <c r="J1" s="354"/>
      <c r="K1" s="355"/>
      <c r="L1" s="11"/>
      <c r="M1" s="221"/>
      <c r="N1" s="221"/>
      <c r="O1" s="221"/>
      <c r="P1" s="221"/>
      <c r="Q1" s="221"/>
      <c r="R1" s="221"/>
      <c r="S1" s="221"/>
      <c r="T1" s="221"/>
      <c r="W1" s="221"/>
      <c r="X1" s="221"/>
      <c r="Y1" s="221"/>
      <c r="Z1" s="221"/>
    </row>
    <row r="2" spans="1:26" ht="49.5" customHeight="1" x14ac:dyDescent="0.25">
      <c r="B2" s="12" t="s">
        <v>931</v>
      </c>
      <c r="C2" s="28" t="s">
        <v>1036</v>
      </c>
      <c r="D2" s="356"/>
      <c r="E2" s="357"/>
      <c r="F2" s="357"/>
      <c r="G2" s="357"/>
      <c r="H2" s="357"/>
      <c r="I2" s="357"/>
      <c r="J2" s="357"/>
      <c r="K2" s="358"/>
      <c r="L2" s="11"/>
      <c r="M2" s="221"/>
      <c r="N2" s="221"/>
      <c r="O2" s="221"/>
      <c r="P2" s="221"/>
      <c r="Q2" s="221"/>
      <c r="R2" s="221"/>
      <c r="S2" s="221"/>
      <c r="T2" s="221"/>
      <c r="W2" s="221"/>
      <c r="X2" s="221"/>
      <c r="Y2" s="221"/>
      <c r="Z2" s="221"/>
    </row>
    <row r="3" spans="1:26" x14ac:dyDescent="0.25">
      <c r="B3" s="12" t="s">
        <v>1037</v>
      </c>
      <c r="C3" s="28" t="s">
        <v>905</v>
      </c>
      <c r="D3" s="13"/>
      <c r="E3" s="14"/>
      <c r="F3" s="14"/>
      <c r="G3" s="14"/>
      <c r="H3" s="14"/>
      <c r="I3" s="14"/>
      <c r="J3" s="14"/>
      <c r="K3" s="15"/>
      <c r="L3" s="221"/>
      <c r="M3" s="221"/>
      <c r="N3" s="221"/>
      <c r="O3" s="221"/>
      <c r="P3" s="221"/>
      <c r="Q3" s="221"/>
      <c r="R3" s="221"/>
      <c r="S3" s="221"/>
      <c r="T3" s="221"/>
      <c r="W3" s="221"/>
      <c r="X3" s="221"/>
      <c r="Y3" s="221"/>
      <c r="Z3" s="221"/>
    </row>
    <row r="4" spans="1:26" x14ac:dyDescent="0.25">
      <c r="B4" s="12" t="s">
        <v>1038</v>
      </c>
      <c r="C4" s="28" t="s">
        <v>1039</v>
      </c>
      <c r="D4" s="13"/>
      <c r="E4" s="14"/>
      <c r="F4" s="14"/>
      <c r="G4" s="14"/>
      <c r="H4" s="14"/>
      <c r="I4" s="14"/>
      <c r="J4" s="14"/>
      <c r="K4" s="15"/>
      <c r="L4" s="221"/>
      <c r="M4" s="221"/>
      <c r="N4" s="221"/>
      <c r="O4" s="221"/>
      <c r="P4" s="221"/>
      <c r="Q4" s="221"/>
      <c r="R4" s="221"/>
      <c r="S4" s="221"/>
      <c r="T4" s="221"/>
      <c r="W4" s="221"/>
      <c r="X4" s="221"/>
      <c r="Y4" s="221"/>
      <c r="Z4" s="221"/>
    </row>
    <row r="5" spans="1:26" x14ac:dyDescent="0.25">
      <c r="B5" s="12" t="s">
        <v>1040</v>
      </c>
      <c r="C5" s="28" t="s">
        <v>1101</v>
      </c>
      <c r="D5" s="13"/>
      <c r="E5" s="14"/>
      <c r="F5" s="14"/>
      <c r="G5" s="14"/>
      <c r="H5" s="14"/>
      <c r="I5" s="14"/>
      <c r="J5" s="14"/>
      <c r="K5" s="15"/>
      <c r="L5" s="221"/>
      <c r="M5" s="221"/>
      <c r="N5" s="221"/>
      <c r="O5" s="221"/>
      <c r="P5" s="221"/>
      <c r="Q5" s="221"/>
      <c r="R5" s="221"/>
      <c r="S5" s="221"/>
      <c r="T5" s="221"/>
      <c r="W5" s="221"/>
      <c r="X5" s="221"/>
      <c r="Y5" s="221"/>
      <c r="Z5" s="221"/>
    </row>
    <row r="6" spans="1:26" x14ac:dyDescent="0.25">
      <c r="B6" s="29"/>
      <c r="C6" s="30"/>
      <c r="D6" s="13"/>
      <c r="E6" s="14"/>
      <c r="F6" s="14"/>
      <c r="G6" s="14"/>
      <c r="H6" s="14"/>
      <c r="I6" s="14"/>
      <c r="J6" s="14"/>
      <c r="K6" s="15"/>
      <c r="L6" s="221"/>
      <c r="M6" s="221"/>
      <c r="N6" s="221"/>
      <c r="O6" s="221"/>
      <c r="P6" s="221"/>
      <c r="Q6" s="221"/>
      <c r="R6" s="221"/>
      <c r="S6" s="221"/>
      <c r="T6" s="221"/>
      <c r="W6" s="221"/>
      <c r="X6" s="221"/>
      <c r="Y6" s="221"/>
      <c r="Z6" s="221"/>
    </row>
    <row r="7" spans="1:26" x14ac:dyDescent="0.25">
      <c r="B7" s="12" t="s">
        <v>1041</v>
      </c>
      <c r="C7" s="28" t="s">
        <v>1102</v>
      </c>
      <c r="D7" s="13"/>
      <c r="E7" s="14"/>
      <c r="F7" s="14"/>
      <c r="G7" s="14"/>
      <c r="H7" s="14"/>
      <c r="I7" s="14"/>
      <c r="J7" s="14"/>
      <c r="K7" s="15"/>
      <c r="L7" s="221"/>
      <c r="M7" s="221"/>
      <c r="N7" s="221"/>
      <c r="O7" s="221"/>
      <c r="P7" s="221"/>
      <c r="Q7" s="221"/>
      <c r="R7" s="221"/>
      <c r="S7" s="221"/>
      <c r="T7" s="221"/>
      <c r="W7" s="221"/>
      <c r="X7" s="221"/>
      <c r="Y7" s="221"/>
      <c r="Z7" s="221"/>
    </row>
    <row r="8" spans="1:26" x14ac:dyDescent="0.25">
      <c r="B8" s="12" t="s">
        <v>178</v>
      </c>
      <c r="C8" s="27" t="s">
        <v>1044</v>
      </c>
      <c r="D8" s="13"/>
      <c r="E8" s="14"/>
      <c r="F8" s="14"/>
      <c r="G8" s="14"/>
      <c r="H8" s="14"/>
      <c r="I8" s="14"/>
      <c r="J8" s="14"/>
      <c r="K8" s="15"/>
      <c r="L8" s="221"/>
      <c r="M8" s="221"/>
      <c r="N8" s="221"/>
      <c r="O8" s="221"/>
      <c r="P8" s="221"/>
      <c r="Q8" s="221"/>
      <c r="R8" s="221"/>
      <c r="S8" s="221"/>
      <c r="T8" s="221"/>
      <c r="W8" s="221"/>
      <c r="X8" s="221"/>
      <c r="Y8" s="221"/>
      <c r="Z8" s="221"/>
    </row>
    <row r="9" spans="1:26" x14ac:dyDescent="0.25">
      <c r="B9" s="12" t="s">
        <v>1046</v>
      </c>
      <c r="C9" s="28"/>
      <c r="D9" s="16"/>
      <c r="E9" s="17"/>
      <c r="F9" s="17"/>
      <c r="G9" s="17"/>
      <c r="H9" s="17"/>
      <c r="I9" s="17"/>
      <c r="J9" s="17"/>
      <c r="K9" s="18"/>
      <c r="L9" s="221"/>
      <c r="M9" s="221"/>
      <c r="N9" s="221"/>
      <c r="O9" s="221"/>
      <c r="P9" s="221"/>
      <c r="Q9" s="221"/>
      <c r="R9" s="221"/>
      <c r="S9" s="221"/>
      <c r="T9" s="221"/>
      <c r="W9" s="221"/>
      <c r="X9" s="221"/>
      <c r="Y9" s="221"/>
      <c r="Z9" s="221"/>
    </row>
    <row r="11" spans="1:26" s="2" customFormat="1" ht="21" x14ac:dyDescent="0.35">
      <c r="A11" s="251" t="s">
        <v>1103</v>
      </c>
      <c r="C11" s="3" t="s">
        <v>1048</v>
      </c>
      <c r="F11" s="2" t="s">
        <v>1049</v>
      </c>
    </row>
    <row r="12" spans="1:26" x14ac:dyDescent="0.25">
      <c r="B12" s="221"/>
      <c r="C12" s="221"/>
      <c r="D12" s="221"/>
      <c r="E12" s="221"/>
      <c r="F12" s="96" t="s">
        <v>39</v>
      </c>
      <c r="G12" s="221"/>
      <c r="H12" s="221"/>
      <c r="I12" s="221"/>
      <c r="J12" s="221"/>
      <c r="K12" s="221"/>
      <c r="L12" s="221"/>
      <c r="M12" s="221"/>
      <c r="N12" s="221"/>
      <c r="O12" s="221"/>
      <c r="P12" s="221"/>
      <c r="Q12" s="221"/>
      <c r="R12" s="221"/>
      <c r="S12" s="221"/>
      <c r="T12" s="221"/>
      <c r="W12" s="221"/>
      <c r="X12" s="221"/>
      <c r="Y12" s="221"/>
      <c r="Z12" s="221"/>
    </row>
    <row r="13" spans="1:26"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221"/>
    </row>
    <row r="14" spans="1:26" x14ac:dyDescent="0.25">
      <c r="B14" s="221" t="s">
        <v>601</v>
      </c>
      <c r="C14" s="48" t="s">
        <v>602</v>
      </c>
      <c r="D14" s="4"/>
      <c r="E14" s="48" t="s">
        <v>881</v>
      </c>
      <c r="F14" s="181">
        <v>697.59799999999996</v>
      </c>
      <c r="G14" s="181">
        <v>639.80399999999997</v>
      </c>
      <c r="H14" s="181">
        <v>606.42999999999995</v>
      </c>
      <c r="I14" s="181">
        <v>625.96600000000001</v>
      </c>
      <c r="J14" s="181">
        <v>649.06830000000002</v>
      </c>
      <c r="K14" s="181">
        <v>619.45399999999995</v>
      </c>
      <c r="L14" s="181">
        <v>600.73199999999997</v>
      </c>
      <c r="M14" s="181">
        <v>567.35799999999995</v>
      </c>
      <c r="N14" s="181">
        <v>433.048</v>
      </c>
      <c r="O14" s="181">
        <v>443.63</v>
      </c>
      <c r="P14" s="181">
        <v>469.43761497740189</v>
      </c>
      <c r="Q14" s="181">
        <v>472.93399999999997</v>
      </c>
      <c r="R14" s="181">
        <v>382.58</v>
      </c>
      <c r="S14" s="181">
        <v>388.94600000000003</v>
      </c>
      <c r="T14" s="181">
        <v>365.3</v>
      </c>
      <c r="U14" s="181">
        <v>341.654</v>
      </c>
      <c r="V14" s="215">
        <v>318</v>
      </c>
      <c r="W14" s="215">
        <v>294</v>
      </c>
      <c r="X14" s="221"/>
      <c r="Y14" s="221"/>
      <c r="Z14" s="221" t="s">
        <v>75</v>
      </c>
    </row>
    <row r="15" spans="1:26" x14ac:dyDescent="0.25">
      <c r="B15" s="221" t="s">
        <v>601</v>
      </c>
      <c r="C15" s="221" t="s">
        <v>1054</v>
      </c>
      <c r="D15" s="221"/>
      <c r="E15" s="221" t="s">
        <v>881</v>
      </c>
      <c r="F15" s="181">
        <v>9531.0959999999995</v>
      </c>
      <c r="G15" s="181">
        <v>9887.7119999999995</v>
      </c>
      <c r="H15" s="181">
        <v>10410.444</v>
      </c>
      <c r="I15" s="181">
        <v>11068.812</v>
      </c>
      <c r="J15" s="181">
        <v>11702.198</v>
      </c>
      <c r="K15" s="181">
        <v>12367.26</v>
      </c>
      <c r="L15" s="181">
        <v>13270.992</v>
      </c>
      <c r="M15" s="181">
        <v>14869.668</v>
      </c>
      <c r="N15" s="181">
        <v>14877.288</v>
      </c>
      <c r="O15" s="181">
        <v>14877.288</v>
      </c>
      <c r="P15" s="181">
        <v>16129.121288175002</v>
      </c>
      <c r="Q15" s="181">
        <v>17106.900000000001</v>
      </c>
      <c r="R15" s="181">
        <v>17163.288</v>
      </c>
      <c r="S15" s="181">
        <v>18137.16</v>
      </c>
      <c r="T15" s="181">
        <v>18824.199999999997</v>
      </c>
      <c r="U15" s="181">
        <v>19511.239999999998</v>
      </c>
      <c r="V15" s="218">
        <v>20198</v>
      </c>
      <c r="W15" s="218">
        <v>20885</v>
      </c>
      <c r="X15" s="221"/>
      <c r="Y15" s="221"/>
      <c r="Z15" s="221" t="s">
        <v>75</v>
      </c>
    </row>
    <row r="16" spans="1:26" x14ac:dyDescent="0.25">
      <c r="B16" s="221" t="s">
        <v>601</v>
      </c>
      <c r="C16" s="221" t="s">
        <v>1055</v>
      </c>
      <c r="D16" s="221"/>
      <c r="E16" s="221" t="s">
        <v>881</v>
      </c>
      <c r="F16" s="181">
        <v>193.9392</v>
      </c>
      <c r="G16" s="181">
        <v>193.9392</v>
      </c>
      <c r="H16" s="181">
        <v>187.2998</v>
      </c>
      <c r="I16" s="181">
        <v>184.5043</v>
      </c>
      <c r="J16" s="181">
        <v>198.9068</v>
      </c>
      <c r="K16" s="181">
        <v>170.87620000000001</v>
      </c>
      <c r="L16" s="181">
        <v>166.33340000000001</v>
      </c>
      <c r="M16" s="181">
        <v>164.23679999999999</v>
      </c>
      <c r="N16" s="181">
        <v>164.23679999999999</v>
      </c>
      <c r="O16" s="181">
        <v>207.21789999999999</v>
      </c>
      <c r="P16" s="181">
        <v>219.27256079475706</v>
      </c>
      <c r="Q16" s="181">
        <v>166.68287999999998</v>
      </c>
      <c r="R16" s="181">
        <v>198.48191999999997</v>
      </c>
      <c r="S16" s="181">
        <v>186.26839999999999</v>
      </c>
      <c r="T16" s="181">
        <v>186.32899999999998</v>
      </c>
      <c r="U16" s="181">
        <v>186.3896</v>
      </c>
      <c r="V16" s="222">
        <v>186</v>
      </c>
      <c r="W16" s="222">
        <v>187</v>
      </c>
      <c r="X16" s="221"/>
      <c r="Y16" s="221"/>
      <c r="Z16" s="221" t="s">
        <v>75</v>
      </c>
    </row>
    <row r="17" spans="1:26" x14ac:dyDescent="0.25">
      <c r="B17" s="221" t="s">
        <v>601</v>
      </c>
      <c r="C17" s="221" t="s">
        <v>603</v>
      </c>
      <c r="D17" s="221"/>
      <c r="E17" s="221" t="s">
        <v>881</v>
      </c>
      <c r="F17" s="181">
        <v>109.0001</v>
      </c>
      <c r="G17" s="181">
        <v>115.15179999999999</v>
      </c>
      <c r="H17" s="181">
        <v>112.65260000000001</v>
      </c>
      <c r="I17" s="181">
        <v>107.26990000000001</v>
      </c>
      <c r="J17" s="181">
        <v>108.2694</v>
      </c>
      <c r="K17" s="181">
        <v>105.732</v>
      </c>
      <c r="L17" s="181">
        <v>116.3052</v>
      </c>
      <c r="M17" s="181">
        <v>122.0724</v>
      </c>
      <c r="N17" s="181">
        <v>117.84310000000001</v>
      </c>
      <c r="O17" s="181">
        <v>105.3475</v>
      </c>
      <c r="P17" s="181">
        <v>111.47597892970302</v>
      </c>
      <c r="Q17" s="181">
        <v>137.83608000000001</v>
      </c>
      <c r="R17" s="181">
        <v>126.10944000000001</v>
      </c>
      <c r="S17" s="181">
        <v>124.2758</v>
      </c>
      <c r="T17" s="181">
        <v>125.60050000000001</v>
      </c>
      <c r="U17" s="181">
        <v>126.9252</v>
      </c>
      <c r="V17" s="215">
        <v>128</v>
      </c>
      <c r="W17" s="215">
        <v>130</v>
      </c>
      <c r="X17" s="221"/>
      <c r="Y17" s="221"/>
      <c r="Z17" s="221" t="s">
        <v>75</v>
      </c>
    </row>
    <row r="18" spans="1:26" x14ac:dyDescent="0.25">
      <c r="B18" s="221" t="s">
        <v>601</v>
      </c>
      <c r="C18" s="221" t="s">
        <v>604</v>
      </c>
      <c r="D18" s="221"/>
      <c r="E18" s="221" t="s">
        <v>881</v>
      </c>
      <c r="F18" s="181">
        <v>5053.3811999999998</v>
      </c>
      <c r="G18" s="181">
        <v>5584.1015999999991</v>
      </c>
      <c r="H18" s="181">
        <v>6160.9715999999989</v>
      </c>
      <c r="I18" s="181">
        <v>6276.3455999999996</v>
      </c>
      <c r="J18" s="181">
        <v>6381.9862690872951</v>
      </c>
      <c r="K18" s="181">
        <v>7037.8139999999994</v>
      </c>
      <c r="L18" s="181">
        <v>7245.4872000000005</v>
      </c>
      <c r="M18" s="181">
        <v>7706.9831999999997</v>
      </c>
      <c r="N18" s="181">
        <v>7475.3204191786908</v>
      </c>
      <c r="O18" s="181">
        <v>7601.5660230527901</v>
      </c>
      <c r="P18" s="181">
        <v>8043.7775262158921</v>
      </c>
      <c r="Q18" s="181">
        <v>7536.4707599999992</v>
      </c>
      <c r="R18" s="181">
        <v>9806.8933199999992</v>
      </c>
      <c r="S18" s="181">
        <v>9094.94</v>
      </c>
      <c r="T18" s="181">
        <v>9384.2000000000007</v>
      </c>
      <c r="U18" s="181">
        <v>9673.4599999999991</v>
      </c>
      <c r="V18" s="218">
        <v>9963</v>
      </c>
      <c r="W18" s="218">
        <v>10252</v>
      </c>
      <c r="X18" s="221"/>
      <c r="Y18" s="221"/>
      <c r="Z18" s="221" t="s">
        <v>75</v>
      </c>
    </row>
    <row r="19" spans="1:26" x14ac:dyDescent="0.25">
      <c r="B19" s="221" t="s">
        <v>601</v>
      </c>
      <c r="C19" s="221" t="s">
        <v>1056</v>
      </c>
      <c r="D19" s="221"/>
      <c r="E19" s="221" t="s">
        <v>881</v>
      </c>
      <c r="F19" s="181">
        <v>302353.98249600001</v>
      </c>
      <c r="G19" s="181">
        <v>295803.76392</v>
      </c>
      <c r="H19" s="181">
        <v>306400.87922399997</v>
      </c>
      <c r="I19" s="181">
        <v>328424.165568</v>
      </c>
      <c r="J19" s="181">
        <v>347343.98616000003</v>
      </c>
      <c r="K19" s="181">
        <v>337162.03149600001</v>
      </c>
      <c r="L19" s="181">
        <v>344183.17240799998</v>
      </c>
      <c r="M19" s="181">
        <v>355304.16071999999</v>
      </c>
      <c r="N19" s="181">
        <v>383032.13644799998</v>
      </c>
      <c r="O19" s="181">
        <v>359011.423152</v>
      </c>
      <c r="P19" s="181">
        <v>365686.777008</v>
      </c>
      <c r="Q19" s="181">
        <v>243904.02600000001</v>
      </c>
      <c r="R19" s="181">
        <v>254262.35100000002</v>
      </c>
      <c r="S19" s="181">
        <v>338982</v>
      </c>
      <c r="T19" s="181">
        <v>322743</v>
      </c>
      <c r="U19" s="181">
        <v>319709</v>
      </c>
      <c r="V19" s="214">
        <v>322672</v>
      </c>
      <c r="W19" s="214">
        <v>322366</v>
      </c>
      <c r="X19" s="221"/>
      <c r="Y19" s="221"/>
      <c r="Z19" s="221" t="s">
        <v>75</v>
      </c>
    </row>
    <row r="20" spans="1:26" x14ac:dyDescent="0.25">
      <c r="B20" s="221" t="s">
        <v>601</v>
      </c>
      <c r="C20" s="221" t="s">
        <v>1104</v>
      </c>
      <c r="D20" s="221"/>
      <c r="E20" s="221" t="s">
        <v>881</v>
      </c>
      <c r="F20" s="181">
        <v>39532</v>
      </c>
      <c r="G20" s="181">
        <v>41241</v>
      </c>
      <c r="H20" s="181">
        <v>43048</v>
      </c>
      <c r="I20" s="181">
        <v>48749</v>
      </c>
      <c r="J20" s="181">
        <v>50361</v>
      </c>
      <c r="K20" s="181">
        <v>53165.84</v>
      </c>
      <c r="L20" s="181">
        <v>56037.84</v>
      </c>
      <c r="M20" s="181">
        <v>58908.41</v>
      </c>
      <c r="N20" s="181">
        <v>61777.55</v>
      </c>
      <c r="O20" s="181">
        <v>64645.26</v>
      </c>
      <c r="P20" s="181">
        <v>68405.919656963932</v>
      </c>
      <c r="Q20" s="181">
        <v>51381.792000000001</v>
      </c>
      <c r="R20" s="181">
        <v>44518.175999999999</v>
      </c>
      <c r="S20" s="181">
        <v>62379.199999999997</v>
      </c>
      <c r="T20" s="181">
        <v>63798.5</v>
      </c>
      <c r="U20" s="181">
        <v>65217.8</v>
      </c>
      <c r="V20" s="217">
        <v>66637</v>
      </c>
      <c r="W20" s="217">
        <v>68056</v>
      </c>
      <c r="X20" s="221"/>
      <c r="Y20" s="221"/>
      <c r="Z20" s="221" t="s">
        <v>75</v>
      </c>
    </row>
    <row r="21" spans="1:26" x14ac:dyDescent="0.25">
      <c r="B21" s="221"/>
      <c r="C21" s="221"/>
      <c r="D21" s="221"/>
      <c r="E21" s="221"/>
      <c r="F21" s="20"/>
      <c r="G21" s="20"/>
      <c r="H21" s="20"/>
      <c r="I21" s="20"/>
      <c r="J21" s="20"/>
      <c r="K21" s="20"/>
      <c r="L21" s="20"/>
      <c r="M21" s="20"/>
      <c r="N21" s="20"/>
      <c r="O21" s="20"/>
      <c r="P21" s="20"/>
      <c r="Q21" s="20"/>
      <c r="R21" s="20"/>
      <c r="S21" s="20"/>
      <c r="T21" s="20"/>
      <c r="U21" s="20"/>
      <c r="V21" s="20"/>
      <c r="W21" s="20"/>
      <c r="X21" s="221"/>
      <c r="Y21" s="221"/>
      <c r="Z21" s="221"/>
    </row>
    <row r="22" spans="1:26" s="2" customFormat="1" ht="21" x14ac:dyDescent="0.35">
      <c r="A22" s="251"/>
      <c r="C22" s="3" t="s">
        <v>1063</v>
      </c>
      <c r="F22" s="2" t="s">
        <v>1064</v>
      </c>
    </row>
    <row r="24" spans="1:26" x14ac:dyDescent="0.25">
      <c r="B24" s="49" t="s">
        <v>601</v>
      </c>
      <c r="C24" s="49"/>
      <c r="D24" s="49" t="s">
        <v>588</v>
      </c>
      <c r="E24" s="49"/>
      <c r="F24" s="49"/>
      <c r="G24" s="49"/>
      <c r="H24" s="49"/>
      <c r="I24" s="49"/>
      <c r="J24" s="49"/>
      <c r="K24" s="49"/>
      <c r="L24" s="49"/>
      <c r="M24" s="49"/>
      <c r="N24" s="49"/>
      <c r="O24" s="49"/>
      <c r="P24" s="49"/>
      <c r="Q24" s="49"/>
      <c r="R24" s="49"/>
      <c r="S24" s="49"/>
      <c r="T24" s="49"/>
      <c r="U24" s="49"/>
      <c r="V24" s="49"/>
      <c r="W24" s="49"/>
      <c r="X24" s="221"/>
      <c r="Y24" s="221"/>
      <c r="Z24" s="221"/>
    </row>
    <row r="25" spans="1:26" x14ac:dyDescent="0.25">
      <c r="B25" s="221" t="s">
        <v>601</v>
      </c>
      <c r="C25" s="48" t="s">
        <v>602</v>
      </c>
      <c r="D25" s="221" t="s">
        <v>588</v>
      </c>
      <c r="E25" s="221" t="s">
        <v>1065</v>
      </c>
      <c r="F25" s="189">
        <v>71900</v>
      </c>
      <c r="G25" s="189">
        <v>71900</v>
      </c>
      <c r="H25" s="189">
        <v>71900</v>
      </c>
      <c r="I25" s="189">
        <v>71900</v>
      </c>
      <c r="J25" s="189">
        <v>71900</v>
      </c>
      <c r="K25" s="189">
        <v>71900</v>
      </c>
      <c r="L25" s="189">
        <v>71900</v>
      </c>
      <c r="M25" s="189">
        <v>71900</v>
      </c>
      <c r="N25" s="189">
        <v>71900</v>
      </c>
      <c r="O25" s="189">
        <v>71900</v>
      </c>
      <c r="P25" s="189">
        <v>71900</v>
      </c>
      <c r="Q25" s="189">
        <v>71900</v>
      </c>
      <c r="R25" s="189">
        <v>71900</v>
      </c>
      <c r="S25" s="189">
        <v>71900</v>
      </c>
      <c r="T25" s="189">
        <v>71900</v>
      </c>
      <c r="U25" s="189">
        <v>71900</v>
      </c>
      <c r="V25" s="189">
        <v>71900</v>
      </c>
      <c r="W25" s="189">
        <v>71900</v>
      </c>
      <c r="X25" s="221"/>
      <c r="Y25" s="221"/>
      <c r="Z25" s="221"/>
    </row>
    <row r="26" spans="1:26" x14ac:dyDescent="0.25">
      <c r="B26" s="221" t="s">
        <v>601</v>
      </c>
      <c r="C26" s="221" t="s">
        <v>1054</v>
      </c>
      <c r="D26" s="221" t="s">
        <v>588</v>
      </c>
      <c r="E26" s="221" t="s">
        <v>1065</v>
      </c>
      <c r="F26" s="189">
        <v>74100</v>
      </c>
      <c r="G26" s="189">
        <v>74100</v>
      </c>
      <c r="H26" s="189">
        <v>74100</v>
      </c>
      <c r="I26" s="189">
        <v>74100</v>
      </c>
      <c r="J26" s="189">
        <v>74100</v>
      </c>
      <c r="K26" s="189">
        <v>74100</v>
      </c>
      <c r="L26" s="189">
        <v>74100</v>
      </c>
      <c r="M26" s="189">
        <v>74100</v>
      </c>
      <c r="N26" s="189">
        <v>74100</v>
      </c>
      <c r="O26" s="189">
        <v>74100</v>
      </c>
      <c r="P26" s="189">
        <v>74100</v>
      </c>
      <c r="Q26" s="189">
        <v>74100</v>
      </c>
      <c r="R26" s="189">
        <v>74100</v>
      </c>
      <c r="S26" s="189">
        <v>74100</v>
      </c>
      <c r="T26" s="189">
        <v>74100</v>
      </c>
      <c r="U26" s="189">
        <v>74100</v>
      </c>
      <c r="V26" s="189">
        <v>74100</v>
      </c>
      <c r="W26" s="189">
        <v>74100</v>
      </c>
      <c r="X26" s="221"/>
      <c r="Y26" s="221"/>
      <c r="Z26" s="221"/>
    </row>
    <row r="27" spans="1:26" x14ac:dyDescent="0.25">
      <c r="B27" s="221" t="s">
        <v>601</v>
      </c>
      <c r="C27" s="221" t="s">
        <v>1055</v>
      </c>
      <c r="D27" s="221" t="s">
        <v>588</v>
      </c>
      <c r="E27" s="221" t="s">
        <v>1065</v>
      </c>
      <c r="F27" s="189">
        <v>77400</v>
      </c>
      <c r="G27" s="189">
        <v>77400</v>
      </c>
      <c r="H27" s="189">
        <v>77400</v>
      </c>
      <c r="I27" s="189">
        <v>77400</v>
      </c>
      <c r="J27" s="189">
        <v>77400</v>
      </c>
      <c r="K27" s="189">
        <v>77400</v>
      </c>
      <c r="L27" s="189">
        <v>77400</v>
      </c>
      <c r="M27" s="189">
        <v>77400</v>
      </c>
      <c r="N27" s="189">
        <v>77400</v>
      </c>
      <c r="O27" s="189">
        <v>77400</v>
      </c>
      <c r="P27" s="189">
        <v>77400</v>
      </c>
      <c r="Q27" s="189">
        <v>77400</v>
      </c>
      <c r="R27" s="189">
        <v>77400</v>
      </c>
      <c r="S27" s="189">
        <v>77400</v>
      </c>
      <c r="T27" s="189">
        <v>77400</v>
      </c>
      <c r="U27" s="189">
        <v>77400</v>
      </c>
      <c r="V27" s="189">
        <v>77400</v>
      </c>
      <c r="W27" s="189">
        <v>77400</v>
      </c>
      <c r="X27" s="221"/>
      <c r="Y27" s="221"/>
      <c r="Z27" s="221"/>
    </row>
    <row r="28" spans="1:26" x14ac:dyDescent="0.25">
      <c r="B28" s="221" t="s">
        <v>601</v>
      </c>
      <c r="C28" s="221" t="s">
        <v>603</v>
      </c>
      <c r="D28" s="221" t="s">
        <v>588</v>
      </c>
      <c r="E28" s="221" t="s">
        <v>1065</v>
      </c>
      <c r="F28" s="189">
        <v>63100</v>
      </c>
      <c r="G28" s="189">
        <v>63100</v>
      </c>
      <c r="H28" s="189">
        <v>63100</v>
      </c>
      <c r="I28" s="189">
        <v>63100</v>
      </c>
      <c r="J28" s="189">
        <v>63100</v>
      </c>
      <c r="K28" s="189">
        <v>63100</v>
      </c>
      <c r="L28" s="189">
        <v>63100</v>
      </c>
      <c r="M28" s="189">
        <v>63100</v>
      </c>
      <c r="N28" s="189">
        <v>63100</v>
      </c>
      <c r="O28" s="189">
        <v>63100</v>
      </c>
      <c r="P28" s="189">
        <v>63100</v>
      </c>
      <c r="Q28" s="189">
        <v>63100</v>
      </c>
      <c r="R28" s="189">
        <v>63100</v>
      </c>
      <c r="S28" s="189">
        <v>63100</v>
      </c>
      <c r="T28" s="189">
        <v>63100</v>
      </c>
      <c r="U28" s="189">
        <v>63100</v>
      </c>
      <c r="V28" s="189">
        <v>63100</v>
      </c>
      <c r="W28" s="189">
        <v>63100</v>
      </c>
      <c r="X28" s="221"/>
      <c r="Y28" s="221"/>
      <c r="Z28" s="221"/>
    </row>
    <row r="29" spans="1:26" x14ac:dyDescent="0.25">
      <c r="B29" s="221" t="s">
        <v>601</v>
      </c>
      <c r="C29" s="221" t="s">
        <v>604</v>
      </c>
      <c r="D29" s="221" t="s">
        <v>588</v>
      </c>
      <c r="E29" s="221" t="s">
        <v>1065</v>
      </c>
      <c r="F29" s="189">
        <v>80700</v>
      </c>
      <c r="G29" s="189">
        <v>80700</v>
      </c>
      <c r="H29" s="189">
        <v>80700</v>
      </c>
      <c r="I29" s="189">
        <v>80700</v>
      </c>
      <c r="J29" s="189">
        <v>80700</v>
      </c>
      <c r="K29" s="189">
        <v>80700</v>
      </c>
      <c r="L29" s="189">
        <v>80700</v>
      </c>
      <c r="M29" s="189">
        <v>80700</v>
      </c>
      <c r="N29" s="189">
        <v>80700</v>
      </c>
      <c r="O29" s="189">
        <v>80700</v>
      </c>
      <c r="P29" s="189">
        <v>80700</v>
      </c>
      <c r="Q29" s="189">
        <v>80700</v>
      </c>
      <c r="R29" s="189">
        <v>80700</v>
      </c>
      <c r="S29" s="189">
        <v>80700</v>
      </c>
      <c r="T29" s="189">
        <v>80700</v>
      </c>
      <c r="U29" s="189">
        <v>80700</v>
      </c>
      <c r="V29" s="189">
        <v>80700</v>
      </c>
      <c r="W29" s="189">
        <v>80700</v>
      </c>
      <c r="X29" s="221"/>
      <c r="Y29" s="221"/>
      <c r="Z29" s="221"/>
    </row>
    <row r="30" spans="1:26" x14ac:dyDescent="0.25">
      <c r="B30" s="221" t="s">
        <v>601</v>
      </c>
      <c r="C30" s="221" t="s">
        <v>1056</v>
      </c>
      <c r="D30" s="221" t="s">
        <v>588</v>
      </c>
      <c r="E30" s="221" t="s">
        <v>1065</v>
      </c>
      <c r="F30" s="109">
        <v>96250</v>
      </c>
      <c r="G30" s="109">
        <v>96250</v>
      </c>
      <c r="H30" s="109">
        <v>96250</v>
      </c>
      <c r="I30" s="109">
        <v>96250</v>
      </c>
      <c r="J30" s="109">
        <v>96250</v>
      </c>
      <c r="K30" s="109">
        <v>96250</v>
      </c>
      <c r="L30" s="109">
        <v>96250</v>
      </c>
      <c r="M30" s="109">
        <v>96250</v>
      </c>
      <c r="N30" s="109">
        <v>96250</v>
      </c>
      <c r="O30" s="109">
        <v>96250</v>
      </c>
      <c r="P30" s="109">
        <v>96250</v>
      </c>
      <c r="Q30" s="109">
        <v>96250</v>
      </c>
      <c r="R30" s="109">
        <v>96250</v>
      </c>
      <c r="S30" s="109">
        <v>96250</v>
      </c>
      <c r="T30" s="109">
        <v>96250</v>
      </c>
      <c r="U30" s="109">
        <v>96250</v>
      </c>
      <c r="V30" s="109">
        <v>96250</v>
      </c>
      <c r="W30" s="109">
        <v>96250</v>
      </c>
      <c r="X30" s="221"/>
      <c r="Y30" s="221"/>
      <c r="Z30" s="221" t="s">
        <v>82</v>
      </c>
    </row>
    <row r="31" spans="1:26" x14ac:dyDescent="0.25">
      <c r="B31" s="221" t="s">
        <v>601</v>
      </c>
      <c r="C31" s="221" t="s">
        <v>1104</v>
      </c>
      <c r="D31" s="221" t="s">
        <v>588</v>
      </c>
      <c r="E31" s="221" t="s">
        <v>1065</v>
      </c>
      <c r="F31" s="189">
        <v>56100</v>
      </c>
      <c r="G31" s="189">
        <v>56100</v>
      </c>
      <c r="H31" s="189">
        <v>56100</v>
      </c>
      <c r="I31" s="189">
        <v>56100</v>
      </c>
      <c r="J31" s="189">
        <v>56100</v>
      </c>
      <c r="K31" s="189">
        <v>56100</v>
      </c>
      <c r="L31" s="189">
        <v>56100</v>
      </c>
      <c r="M31" s="189">
        <v>56100</v>
      </c>
      <c r="N31" s="189">
        <v>56100</v>
      </c>
      <c r="O31" s="189">
        <v>56100</v>
      </c>
      <c r="P31" s="189">
        <v>56100</v>
      </c>
      <c r="Q31" s="189">
        <v>56100</v>
      </c>
      <c r="R31" s="189">
        <v>56100</v>
      </c>
      <c r="S31" s="189">
        <v>56100</v>
      </c>
      <c r="T31" s="189">
        <v>56100</v>
      </c>
      <c r="U31" s="189">
        <v>56100</v>
      </c>
      <c r="V31" s="189">
        <v>56100</v>
      </c>
      <c r="W31" s="189">
        <v>56100</v>
      </c>
      <c r="X31" s="221"/>
      <c r="Y31" s="221"/>
      <c r="Z31" s="221" t="s">
        <v>80</v>
      </c>
    </row>
    <row r="33" spans="2:23" x14ac:dyDescent="0.25">
      <c r="B33" s="49" t="s">
        <v>601</v>
      </c>
      <c r="C33" s="49"/>
      <c r="D33" s="49" t="s">
        <v>590</v>
      </c>
      <c r="E33" s="19"/>
      <c r="F33" s="19"/>
      <c r="G33" s="19"/>
      <c r="H33" s="19"/>
      <c r="I33" s="19"/>
      <c r="J33" s="19"/>
      <c r="K33" s="19"/>
      <c r="L33" s="19"/>
      <c r="M33" s="19"/>
      <c r="N33" s="19"/>
      <c r="O33" s="19"/>
      <c r="P33" s="19"/>
      <c r="Q33" s="19"/>
      <c r="R33" s="19"/>
      <c r="S33" s="19"/>
      <c r="T33" s="19"/>
      <c r="U33" s="19"/>
      <c r="V33" s="19"/>
      <c r="W33" s="19"/>
    </row>
    <row r="34" spans="2:23" x14ac:dyDescent="0.25">
      <c r="B34" s="221" t="s">
        <v>601</v>
      </c>
      <c r="C34" s="48" t="s">
        <v>602</v>
      </c>
      <c r="D34" s="221" t="s">
        <v>590</v>
      </c>
      <c r="E34" s="221" t="s">
        <v>1066</v>
      </c>
      <c r="F34" s="189">
        <v>3</v>
      </c>
      <c r="G34" s="189">
        <v>3</v>
      </c>
      <c r="H34" s="189">
        <v>3</v>
      </c>
      <c r="I34" s="189">
        <v>3</v>
      </c>
      <c r="J34" s="189">
        <v>3</v>
      </c>
      <c r="K34" s="189">
        <v>3</v>
      </c>
      <c r="L34" s="189">
        <v>3</v>
      </c>
      <c r="M34" s="189">
        <v>3</v>
      </c>
      <c r="N34" s="189">
        <v>3</v>
      </c>
      <c r="O34" s="189">
        <v>3</v>
      </c>
      <c r="P34" s="189">
        <v>3</v>
      </c>
      <c r="Q34" s="189">
        <v>3</v>
      </c>
      <c r="R34" s="189">
        <v>3</v>
      </c>
      <c r="S34" s="189">
        <v>3</v>
      </c>
      <c r="T34" s="189">
        <v>3</v>
      </c>
      <c r="U34" s="189">
        <v>3</v>
      </c>
      <c r="V34" s="189">
        <v>3</v>
      </c>
      <c r="W34" s="189">
        <v>3</v>
      </c>
    </row>
    <row r="35" spans="2:23" x14ac:dyDescent="0.25">
      <c r="B35" s="221" t="s">
        <v>601</v>
      </c>
      <c r="C35" s="221" t="s">
        <v>1054</v>
      </c>
      <c r="D35" s="221" t="s">
        <v>590</v>
      </c>
      <c r="E35" s="221" t="s">
        <v>1066</v>
      </c>
      <c r="F35" s="189">
        <v>3</v>
      </c>
      <c r="G35" s="189">
        <v>3</v>
      </c>
      <c r="H35" s="189">
        <v>3</v>
      </c>
      <c r="I35" s="189">
        <v>3</v>
      </c>
      <c r="J35" s="189">
        <v>3</v>
      </c>
      <c r="K35" s="189">
        <v>3</v>
      </c>
      <c r="L35" s="189">
        <v>3</v>
      </c>
      <c r="M35" s="189">
        <v>3</v>
      </c>
      <c r="N35" s="189">
        <v>3</v>
      </c>
      <c r="O35" s="189">
        <v>3</v>
      </c>
      <c r="P35" s="189">
        <v>3</v>
      </c>
      <c r="Q35" s="189">
        <v>3</v>
      </c>
      <c r="R35" s="189">
        <v>3</v>
      </c>
      <c r="S35" s="189">
        <v>3</v>
      </c>
      <c r="T35" s="189">
        <v>3</v>
      </c>
      <c r="U35" s="189">
        <v>3</v>
      </c>
      <c r="V35" s="189">
        <v>3</v>
      </c>
      <c r="W35" s="189">
        <v>3</v>
      </c>
    </row>
    <row r="36" spans="2:23" x14ac:dyDescent="0.25">
      <c r="B36" s="221" t="s">
        <v>601</v>
      </c>
      <c r="C36" s="221" t="s">
        <v>1055</v>
      </c>
      <c r="D36" s="221" t="s">
        <v>590</v>
      </c>
      <c r="E36" s="221" t="s">
        <v>1066</v>
      </c>
      <c r="F36" s="189">
        <v>3</v>
      </c>
      <c r="G36" s="189">
        <v>3</v>
      </c>
      <c r="H36" s="189">
        <v>3</v>
      </c>
      <c r="I36" s="189">
        <v>3</v>
      </c>
      <c r="J36" s="189">
        <v>3</v>
      </c>
      <c r="K36" s="189">
        <v>3</v>
      </c>
      <c r="L36" s="189">
        <v>3</v>
      </c>
      <c r="M36" s="189">
        <v>3</v>
      </c>
      <c r="N36" s="189">
        <v>3</v>
      </c>
      <c r="O36" s="189">
        <v>3</v>
      </c>
      <c r="P36" s="189">
        <v>3</v>
      </c>
      <c r="Q36" s="189">
        <v>3</v>
      </c>
      <c r="R36" s="189">
        <v>3</v>
      </c>
      <c r="S36" s="189">
        <v>3</v>
      </c>
      <c r="T36" s="189">
        <v>3</v>
      </c>
      <c r="U36" s="189">
        <v>3</v>
      </c>
      <c r="V36" s="189">
        <v>3</v>
      </c>
      <c r="W36" s="189">
        <v>3</v>
      </c>
    </row>
    <row r="37" spans="2:23" x14ac:dyDescent="0.25">
      <c r="B37" s="221" t="s">
        <v>601</v>
      </c>
      <c r="C37" s="221" t="s">
        <v>603</v>
      </c>
      <c r="D37" s="221" t="s">
        <v>590</v>
      </c>
      <c r="E37" s="221" t="s">
        <v>1066</v>
      </c>
      <c r="F37" s="189">
        <v>1</v>
      </c>
      <c r="G37" s="189">
        <v>1</v>
      </c>
      <c r="H37" s="189">
        <v>1</v>
      </c>
      <c r="I37" s="189">
        <v>1</v>
      </c>
      <c r="J37" s="189">
        <v>1</v>
      </c>
      <c r="K37" s="189">
        <v>1</v>
      </c>
      <c r="L37" s="189">
        <v>1</v>
      </c>
      <c r="M37" s="189">
        <v>1</v>
      </c>
      <c r="N37" s="189">
        <v>1</v>
      </c>
      <c r="O37" s="189">
        <v>1</v>
      </c>
      <c r="P37" s="189">
        <v>1</v>
      </c>
      <c r="Q37" s="189">
        <v>1</v>
      </c>
      <c r="R37" s="189">
        <v>1</v>
      </c>
      <c r="S37" s="189">
        <v>1</v>
      </c>
      <c r="T37" s="189">
        <v>1</v>
      </c>
      <c r="U37" s="189">
        <v>1</v>
      </c>
      <c r="V37" s="189">
        <v>1</v>
      </c>
      <c r="W37" s="189">
        <v>1</v>
      </c>
    </row>
    <row r="38" spans="2:23" x14ac:dyDescent="0.25">
      <c r="B38" s="221" t="s">
        <v>601</v>
      </c>
      <c r="C38" s="221" t="s">
        <v>604</v>
      </c>
      <c r="D38" s="221" t="s">
        <v>590</v>
      </c>
      <c r="E38" s="221" t="s">
        <v>1066</v>
      </c>
      <c r="F38" s="189">
        <v>3</v>
      </c>
      <c r="G38" s="189">
        <v>3</v>
      </c>
      <c r="H38" s="189">
        <v>3</v>
      </c>
      <c r="I38" s="189">
        <v>3</v>
      </c>
      <c r="J38" s="189">
        <v>3</v>
      </c>
      <c r="K38" s="189">
        <v>3</v>
      </c>
      <c r="L38" s="189">
        <v>3</v>
      </c>
      <c r="M38" s="189">
        <v>3</v>
      </c>
      <c r="N38" s="189">
        <v>3</v>
      </c>
      <c r="O38" s="189">
        <v>3</v>
      </c>
      <c r="P38" s="189">
        <v>3</v>
      </c>
      <c r="Q38" s="189">
        <v>3</v>
      </c>
      <c r="R38" s="189">
        <v>3</v>
      </c>
      <c r="S38" s="189">
        <v>3</v>
      </c>
      <c r="T38" s="189">
        <v>3</v>
      </c>
      <c r="U38" s="189">
        <v>3</v>
      </c>
      <c r="V38" s="189">
        <v>3</v>
      </c>
      <c r="W38" s="189">
        <v>3</v>
      </c>
    </row>
    <row r="39" spans="2:23" x14ac:dyDescent="0.25">
      <c r="B39" s="221" t="s">
        <v>601</v>
      </c>
      <c r="C39" s="221" t="s">
        <v>1056</v>
      </c>
      <c r="D39" s="221" t="s">
        <v>590</v>
      </c>
      <c r="E39" s="221" t="s">
        <v>1066</v>
      </c>
      <c r="F39" s="189">
        <v>1</v>
      </c>
      <c r="G39" s="189">
        <v>1</v>
      </c>
      <c r="H39" s="189">
        <v>1</v>
      </c>
      <c r="I39" s="189">
        <v>1</v>
      </c>
      <c r="J39" s="189">
        <v>1</v>
      </c>
      <c r="K39" s="189">
        <v>1</v>
      </c>
      <c r="L39" s="189">
        <v>1</v>
      </c>
      <c r="M39" s="189">
        <v>1</v>
      </c>
      <c r="N39" s="189">
        <v>1</v>
      </c>
      <c r="O39" s="189">
        <v>1</v>
      </c>
      <c r="P39" s="189">
        <v>1</v>
      </c>
      <c r="Q39" s="189">
        <v>1</v>
      </c>
      <c r="R39" s="189">
        <v>1</v>
      </c>
      <c r="S39" s="189">
        <v>1</v>
      </c>
      <c r="T39" s="189">
        <v>1</v>
      </c>
      <c r="U39" s="189">
        <v>1</v>
      </c>
      <c r="V39" s="189">
        <v>1</v>
      </c>
      <c r="W39" s="189">
        <v>1</v>
      </c>
    </row>
    <row r="40" spans="2:23" x14ac:dyDescent="0.25">
      <c r="B40" s="221" t="s">
        <v>601</v>
      </c>
      <c r="C40" s="221" t="s">
        <v>1104</v>
      </c>
      <c r="D40" s="221" t="s">
        <v>590</v>
      </c>
      <c r="E40" s="221" t="s">
        <v>1066</v>
      </c>
      <c r="F40" s="189">
        <v>1</v>
      </c>
      <c r="G40" s="189">
        <v>1</v>
      </c>
      <c r="H40" s="189">
        <v>1</v>
      </c>
      <c r="I40" s="189">
        <v>1</v>
      </c>
      <c r="J40" s="189">
        <v>1</v>
      </c>
      <c r="K40" s="189">
        <v>1</v>
      </c>
      <c r="L40" s="189">
        <v>1</v>
      </c>
      <c r="M40" s="189">
        <v>1</v>
      </c>
      <c r="N40" s="189">
        <v>1</v>
      </c>
      <c r="O40" s="189">
        <v>1</v>
      </c>
      <c r="P40" s="189">
        <v>1</v>
      </c>
      <c r="Q40" s="189">
        <v>1</v>
      </c>
      <c r="R40" s="189">
        <v>1</v>
      </c>
      <c r="S40" s="189">
        <v>1</v>
      </c>
      <c r="T40" s="189">
        <v>1</v>
      </c>
      <c r="U40" s="189">
        <v>1</v>
      </c>
      <c r="V40" s="189">
        <v>1</v>
      </c>
      <c r="W40" s="189">
        <v>1</v>
      </c>
    </row>
    <row r="42" spans="2:23" x14ac:dyDescent="0.25">
      <c r="B42" s="49" t="s">
        <v>601</v>
      </c>
      <c r="C42" s="49"/>
      <c r="D42" s="49" t="s">
        <v>593</v>
      </c>
      <c r="E42" s="19"/>
      <c r="F42" s="19"/>
      <c r="G42" s="19"/>
      <c r="H42" s="19"/>
      <c r="I42" s="19"/>
      <c r="J42" s="19"/>
      <c r="K42" s="19"/>
      <c r="L42" s="19"/>
      <c r="M42" s="19"/>
      <c r="N42" s="19"/>
      <c r="O42" s="19"/>
      <c r="P42" s="19"/>
      <c r="Q42" s="19"/>
      <c r="R42" s="19"/>
      <c r="S42" s="19"/>
      <c r="T42" s="19"/>
      <c r="U42" s="19"/>
      <c r="V42" s="19"/>
      <c r="W42" s="19"/>
    </row>
    <row r="43" spans="2:23" x14ac:dyDescent="0.25">
      <c r="B43" s="221" t="s">
        <v>601</v>
      </c>
      <c r="C43" s="48" t="s">
        <v>602</v>
      </c>
      <c r="D43" s="48" t="s">
        <v>593</v>
      </c>
      <c r="E43" s="221" t="s">
        <v>1067</v>
      </c>
      <c r="F43" s="189">
        <v>0.6</v>
      </c>
      <c r="G43" s="189">
        <v>0.6</v>
      </c>
      <c r="H43" s="189">
        <v>0.6</v>
      </c>
      <c r="I43" s="189">
        <v>0.6</v>
      </c>
      <c r="J43" s="189">
        <v>0.6</v>
      </c>
      <c r="K43" s="189">
        <v>0.6</v>
      </c>
      <c r="L43" s="189">
        <v>0.6</v>
      </c>
      <c r="M43" s="189">
        <v>0.6</v>
      </c>
      <c r="N43" s="189">
        <v>0.6</v>
      </c>
      <c r="O43" s="189">
        <v>0.6</v>
      </c>
      <c r="P43" s="189">
        <v>0.6</v>
      </c>
      <c r="Q43" s="189">
        <v>0.6</v>
      </c>
      <c r="R43" s="189">
        <v>0.6</v>
      </c>
      <c r="S43" s="189">
        <v>0.6</v>
      </c>
      <c r="T43" s="189">
        <v>0.6</v>
      </c>
      <c r="U43" s="189">
        <v>0.6</v>
      </c>
      <c r="V43" s="189">
        <v>0.6</v>
      </c>
      <c r="W43" s="189">
        <v>0.6</v>
      </c>
    </row>
    <row r="44" spans="2:23" x14ac:dyDescent="0.25">
      <c r="B44" s="221" t="s">
        <v>601</v>
      </c>
      <c r="C44" s="221" t="s">
        <v>1054</v>
      </c>
      <c r="D44" s="48" t="s">
        <v>593</v>
      </c>
      <c r="E44" s="221" t="s">
        <v>1067</v>
      </c>
      <c r="F44" s="189">
        <v>0.6</v>
      </c>
      <c r="G44" s="189">
        <v>0.6</v>
      </c>
      <c r="H44" s="189">
        <v>0.6</v>
      </c>
      <c r="I44" s="189">
        <v>0.6</v>
      </c>
      <c r="J44" s="189">
        <v>0.6</v>
      </c>
      <c r="K44" s="189">
        <v>0.6</v>
      </c>
      <c r="L44" s="189">
        <v>0.6</v>
      </c>
      <c r="M44" s="189">
        <v>0.6</v>
      </c>
      <c r="N44" s="189">
        <v>0.6</v>
      </c>
      <c r="O44" s="189">
        <v>0.6</v>
      </c>
      <c r="P44" s="189">
        <v>0.6</v>
      </c>
      <c r="Q44" s="189">
        <v>0.6</v>
      </c>
      <c r="R44" s="189">
        <v>0.6</v>
      </c>
      <c r="S44" s="189">
        <v>0.6</v>
      </c>
      <c r="T44" s="189">
        <v>0.6</v>
      </c>
      <c r="U44" s="189">
        <v>0.6</v>
      </c>
      <c r="V44" s="189">
        <v>0.6</v>
      </c>
      <c r="W44" s="189">
        <v>0.6</v>
      </c>
    </row>
    <row r="45" spans="2:23" x14ac:dyDescent="0.25">
      <c r="B45" s="221" t="s">
        <v>601</v>
      </c>
      <c r="C45" s="221" t="s">
        <v>1055</v>
      </c>
      <c r="D45" s="48" t="s">
        <v>593</v>
      </c>
      <c r="E45" s="221" t="s">
        <v>1067</v>
      </c>
      <c r="F45" s="189">
        <v>0.6</v>
      </c>
      <c r="G45" s="189">
        <v>0.6</v>
      </c>
      <c r="H45" s="189">
        <v>0.6</v>
      </c>
      <c r="I45" s="189">
        <v>0.6</v>
      </c>
      <c r="J45" s="189">
        <v>0.6</v>
      </c>
      <c r="K45" s="189">
        <v>0.6</v>
      </c>
      <c r="L45" s="189">
        <v>0.6</v>
      </c>
      <c r="M45" s="189">
        <v>0.6</v>
      </c>
      <c r="N45" s="189">
        <v>0.6</v>
      </c>
      <c r="O45" s="189">
        <v>0.6</v>
      </c>
      <c r="P45" s="189">
        <v>0.6</v>
      </c>
      <c r="Q45" s="189">
        <v>0.6</v>
      </c>
      <c r="R45" s="189">
        <v>0.6</v>
      </c>
      <c r="S45" s="189">
        <v>0.6</v>
      </c>
      <c r="T45" s="189">
        <v>0.6</v>
      </c>
      <c r="U45" s="189">
        <v>0.6</v>
      </c>
      <c r="V45" s="189">
        <v>0.6</v>
      </c>
      <c r="W45" s="189">
        <v>0.6</v>
      </c>
    </row>
    <row r="46" spans="2:23" x14ac:dyDescent="0.25">
      <c r="B46" s="221" t="s">
        <v>601</v>
      </c>
      <c r="C46" s="221" t="s">
        <v>603</v>
      </c>
      <c r="D46" s="48" t="s">
        <v>593</v>
      </c>
      <c r="E46" s="221" t="s">
        <v>1067</v>
      </c>
      <c r="F46" s="189">
        <v>0.1</v>
      </c>
      <c r="G46" s="189">
        <v>0.1</v>
      </c>
      <c r="H46" s="189">
        <v>0.1</v>
      </c>
      <c r="I46" s="189">
        <v>0.1</v>
      </c>
      <c r="J46" s="189">
        <v>0.1</v>
      </c>
      <c r="K46" s="189">
        <v>0.1</v>
      </c>
      <c r="L46" s="189">
        <v>0.1</v>
      </c>
      <c r="M46" s="189">
        <v>0.1</v>
      </c>
      <c r="N46" s="189">
        <v>0.1</v>
      </c>
      <c r="O46" s="189">
        <v>0.1</v>
      </c>
      <c r="P46" s="189">
        <v>0.1</v>
      </c>
      <c r="Q46" s="189">
        <v>0.1</v>
      </c>
      <c r="R46" s="189">
        <v>0.1</v>
      </c>
      <c r="S46" s="189">
        <v>0.1</v>
      </c>
      <c r="T46" s="189">
        <v>0.1</v>
      </c>
      <c r="U46" s="189">
        <v>0.1</v>
      </c>
      <c r="V46" s="189">
        <v>0.1</v>
      </c>
      <c r="W46" s="189">
        <v>0.1</v>
      </c>
    </row>
    <row r="47" spans="2:23" x14ac:dyDescent="0.25">
      <c r="B47" s="221" t="s">
        <v>601</v>
      </c>
      <c r="C47" s="221" t="s">
        <v>604</v>
      </c>
      <c r="D47" s="48" t="s">
        <v>593</v>
      </c>
      <c r="E47" s="221" t="s">
        <v>1067</v>
      </c>
      <c r="F47" s="189">
        <v>0.6</v>
      </c>
      <c r="G47" s="189">
        <v>0.6</v>
      </c>
      <c r="H47" s="189">
        <v>0.6</v>
      </c>
      <c r="I47" s="189">
        <v>0.6</v>
      </c>
      <c r="J47" s="189">
        <v>0.6</v>
      </c>
      <c r="K47" s="189">
        <v>0.6</v>
      </c>
      <c r="L47" s="189">
        <v>0.6</v>
      </c>
      <c r="M47" s="189">
        <v>0.6</v>
      </c>
      <c r="N47" s="189">
        <v>0.6</v>
      </c>
      <c r="O47" s="189">
        <v>0.6</v>
      </c>
      <c r="P47" s="189">
        <v>0.6</v>
      </c>
      <c r="Q47" s="189">
        <v>0.6</v>
      </c>
      <c r="R47" s="189">
        <v>0.6</v>
      </c>
      <c r="S47" s="189">
        <v>0.6</v>
      </c>
      <c r="T47" s="189">
        <v>0.6</v>
      </c>
      <c r="U47" s="189">
        <v>0.6</v>
      </c>
      <c r="V47" s="189">
        <v>0.6</v>
      </c>
      <c r="W47" s="189">
        <v>0.6</v>
      </c>
    </row>
    <row r="48" spans="2:23" x14ac:dyDescent="0.25">
      <c r="B48" s="221" t="s">
        <v>601</v>
      </c>
      <c r="C48" s="221" t="s">
        <v>1056</v>
      </c>
      <c r="D48" s="48" t="s">
        <v>593</v>
      </c>
      <c r="E48" s="221" t="s">
        <v>1067</v>
      </c>
      <c r="F48" s="189">
        <v>1.5</v>
      </c>
      <c r="G48" s="189">
        <v>1.5</v>
      </c>
      <c r="H48" s="189">
        <v>1.5</v>
      </c>
      <c r="I48" s="189">
        <v>1.5</v>
      </c>
      <c r="J48" s="189">
        <v>1.5</v>
      </c>
      <c r="K48" s="189">
        <v>1.5</v>
      </c>
      <c r="L48" s="189">
        <v>1.5</v>
      </c>
      <c r="M48" s="189">
        <v>1.5</v>
      </c>
      <c r="N48" s="189">
        <v>1.5</v>
      </c>
      <c r="O48" s="189">
        <v>1.5</v>
      </c>
      <c r="P48" s="189">
        <v>1.5</v>
      </c>
      <c r="Q48" s="189">
        <v>1.5</v>
      </c>
      <c r="R48" s="189">
        <v>1.5</v>
      </c>
      <c r="S48" s="189">
        <v>1.5</v>
      </c>
      <c r="T48" s="189">
        <v>1.5</v>
      </c>
      <c r="U48" s="189">
        <v>1.5</v>
      </c>
      <c r="V48" s="189">
        <v>1.5</v>
      </c>
      <c r="W48" s="189">
        <v>1.5</v>
      </c>
    </row>
    <row r="49" spans="1:23" x14ac:dyDescent="0.25">
      <c r="B49" s="221" t="s">
        <v>601</v>
      </c>
      <c r="C49" s="221" t="s">
        <v>1104</v>
      </c>
      <c r="D49" s="48" t="s">
        <v>593</v>
      </c>
      <c r="E49" s="221" t="s">
        <v>1067</v>
      </c>
      <c r="F49" s="189">
        <v>0.1</v>
      </c>
      <c r="G49" s="189">
        <v>0.1</v>
      </c>
      <c r="H49" s="189">
        <v>0.1</v>
      </c>
      <c r="I49" s="189">
        <v>0.1</v>
      </c>
      <c r="J49" s="189">
        <v>0.1</v>
      </c>
      <c r="K49" s="189">
        <v>0.1</v>
      </c>
      <c r="L49" s="189">
        <v>0.1</v>
      </c>
      <c r="M49" s="189">
        <v>0.1</v>
      </c>
      <c r="N49" s="189">
        <v>0.1</v>
      </c>
      <c r="O49" s="189">
        <v>0.1</v>
      </c>
      <c r="P49" s="189">
        <v>0.1</v>
      </c>
      <c r="Q49" s="189">
        <v>0.1</v>
      </c>
      <c r="R49" s="189">
        <v>0.1</v>
      </c>
      <c r="S49" s="189">
        <v>0.1</v>
      </c>
      <c r="T49" s="189">
        <v>0.1</v>
      </c>
      <c r="U49" s="189">
        <v>0.1</v>
      </c>
      <c r="V49" s="189">
        <v>0.1</v>
      </c>
      <c r="W49" s="189">
        <v>0.1</v>
      </c>
    </row>
    <row r="51" spans="1:23" s="2" customFormat="1" ht="21" x14ac:dyDescent="0.35">
      <c r="A51" s="251"/>
      <c r="C51" s="3" t="s">
        <v>629</v>
      </c>
      <c r="F51" s="2" t="s">
        <v>1068</v>
      </c>
    </row>
    <row r="53" spans="1:23" x14ac:dyDescent="0.25">
      <c r="B53" s="49" t="s">
        <v>601</v>
      </c>
      <c r="C53" s="49"/>
      <c r="D53" s="49" t="s">
        <v>588</v>
      </c>
      <c r="E53" s="19"/>
      <c r="F53" s="19"/>
      <c r="G53" s="19"/>
      <c r="H53" s="19"/>
      <c r="I53" s="19"/>
      <c r="J53" s="19"/>
      <c r="K53" s="19"/>
      <c r="L53" s="19"/>
      <c r="M53" s="19"/>
      <c r="N53" s="19"/>
      <c r="O53" s="19"/>
      <c r="P53" s="19"/>
      <c r="Q53" s="19"/>
      <c r="R53" s="19"/>
      <c r="S53" s="19"/>
      <c r="T53" s="19"/>
      <c r="U53" s="19"/>
      <c r="V53" s="19"/>
      <c r="W53" s="19"/>
    </row>
    <row r="54" spans="1:23" x14ac:dyDescent="0.25">
      <c r="A54" s="250" t="s">
        <v>1105</v>
      </c>
      <c r="B54" s="221" t="s">
        <v>601</v>
      </c>
      <c r="C54" s="48" t="s">
        <v>602</v>
      </c>
      <c r="D54" s="221" t="s">
        <v>588</v>
      </c>
      <c r="E54" s="221" t="s">
        <v>882</v>
      </c>
      <c r="F54" s="89">
        <f>(F14*F25)/10^6</f>
        <v>50.157296199999998</v>
      </c>
      <c r="G54" s="89">
        <f t="shared" ref="G54:T54" si="0">(G14*G25)/10^6</f>
        <v>46.001907600000003</v>
      </c>
      <c r="H54" s="89">
        <f t="shared" si="0"/>
        <v>43.602316999999999</v>
      </c>
      <c r="I54" s="89">
        <f t="shared" si="0"/>
        <v>45.006955399999995</v>
      </c>
      <c r="J54" s="89">
        <f t="shared" si="0"/>
        <v>46.668010770000002</v>
      </c>
      <c r="K54" s="89">
        <f t="shared" si="0"/>
        <v>44.538742599999992</v>
      </c>
      <c r="L54" s="89">
        <f t="shared" si="0"/>
        <v>43.192630799999996</v>
      </c>
      <c r="M54" s="89">
        <f t="shared" si="0"/>
        <v>40.793040199999993</v>
      </c>
      <c r="N54" s="89">
        <f t="shared" si="0"/>
        <v>31.1361512</v>
      </c>
      <c r="O54" s="89">
        <f t="shared" si="0"/>
        <v>31.896996999999999</v>
      </c>
      <c r="P54" s="89">
        <f t="shared" si="0"/>
        <v>33.752564516875189</v>
      </c>
      <c r="Q54" s="89">
        <f t="shared" si="0"/>
        <v>34.0039546</v>
      </c>
      <c r="R54" s="89">
        <f t="shared" si="0"/>
        <v>27.507501999999999</v>
      </c>
      <c r="S54" s="89">
        <f t="shared" si="0"/>
        <v>27.965217400000004</v>
      </c>
      <c r="T54" s="89">
        <f t="shared" si="0"/>
        <v>26.265070000000001</v>
      </c>
      <c r="U54" s="89">
        <f t="shared" ref="U54:W60" si="1">(U14*U25)/10^6</f>
        <v>24.564922600000003</v>
      </c>
      <c r="V54" s="89">
        <f t="shared" si="1"/>
        <v>22.8642</v>
      </c>
      <c r="W54" s="89">
        <f t="shared" si="1"/>
        <v>21.1386</v>
      </c>
    </row>
    <row r="55" spans="1:23" x14ac:dyDescent="0.25">
      <c r="A55" s="250" t="s">
        <v>1105</v>
      </c>
      <c r="B55" s="221" t="s">
        <v>601</v>
      </c>
      <c r="C55" s="221" t="s">
        <v>1054</v>
      </c>
      <c r="D55" s="221" t="s">
        <v>588</v>
      </c>
      <c r="E55" s="221" t="s">
        <v>882</v>
      </c>
      <c r="F55" s="89">
        <f t="shared" ref="F55:T59" si="2">(F15*F26)/10^6</f>
        <v>706.25421360000007</v>
      </c>
      <c r="G55" s="89">
        <f t="shared" si="2"/>
        <v>732.67945919999988</v>
      </c>
      <c r="H55" s="89">
        <f t="shared" si="2"/>
        <v>771.41390039999999</v>
      </c>
      <c r="I55" s="89">
        <f t="shared" si="2"/>
        <v>820.19896920000008</v>
      </c>
      <c r="J55" s="89">
        <f t="shared" si="2"/>
        <v>867.13287180000009</v>
      </c>
      <c r="K55" s="89">
        <f t="shared" si="2"/>
        <v>916.41396599999996</v>
      </c>
      <c r="L55" s="89">
        <f t="shared" si="2"/>
        <v>983.38050720000001</v>
      </c>
      <c r="M55" s="89">
        <f t="shared" si="2"/>
        <v>1101.8423988</v>
      </c>
      <c r="N55" s="89">
        <f t="shared" si="2"/>
        <v>1102.4070408</v>
      </c>
      <c r="O55" s="89">
        <f t="shared" si="2"/>
        <v>1102.4070408</v>
      </c>
      <c r="P55" s="89">
        <f t="shared" si="2"/>
        <v>1195.1678874537674</v>
      </c>
      <c r="Q55" s="89">
        <f t="shared" si="2"/>
        <v>1267.62129</v>
      </c>
      <c r="R55" s="89">
        <f t="shared" si="2"/>
        <v>1271.7996407999999</v>
      </c>
      <c r="S55" s="89">
        <f t="shared" si="2"/>
        <v>1343.9635559999999</v>
      </c>
      <c r="T55" s="89">
        <f t="shared" si="2"/>
        <v>1394.8732199999997</v>
      </c>
      <c r="U55" s="89">
        <f t="shared" si="1"/>
        <v>1445.7828839999997</v>
      </c>
      <c r="V55" s="89">
        <f t="shared" si="1"/>
        <v>1496.6718000000001</v>
      </c>
      <c r="W55" s="89">
        <f t="shared" si="1"/>
        <v>1547.5785000000001</v>
      </c>
    </row>
    <row r="56" spans="1:23" x14ac:dyDescent="0.25">
      <c r="A56" s="250" t="s">
        <v>1105</v>
      </c>
      <c r="B56" s="221" t="s">
        <v>601</v>
      </c>
      <c r="C56" s="221" t="s">
        <v>1055</v>
      </c>
      <c r="D56" s="221" t="s">
        <v>588</v>
      </c>
      <c r="E56" s="221" t="s">
        <v>882</v>
      </c>
      <c r="F56" s="89">
        <f t="shared" si="2"/>
        <v>15.01089408</v>
      </c>
      <c r="G56" s="89">
        <f t="shared" si="2"/>
        <v>15.01089408</v>
      </c>
      <c r="H56" s="89">
        <f t="shared" si="2"/>
        <v>14.497004519999999</v>
      </c>
      <c r="I56" s="89">
        <f t="shared" si="2"/>
        <v>14.280632820000001</v>
      </c>
      <c r="J56" s="89">
        <f t="shared" si="2"/>
        <v>15.39538632</v>
      </c>
      <c r="K56" s="89">
        <f t="shared" si="2"/>
        <v>13.225817880000001</v>
      </c>
      <c r="L56" s="89">
        <f t="shared" si="2"/>
        <v>12.874205160000001</v>
      </c>
      <c r="M56" s="89">
        <f t="shared" si="2"/>
        <v>12.711928319999998</v>
      </c>
      <c r="N56" s="89">
        <f t="shared" si="2"/>
        <v>12.711928319999998</v>
      </c>
      <c r="O56" s="89">
        <f t="shared" si="2"/>
        <v>16.038665460000001</v>
      </c>
      <c r="P56" s="89">
        <f t="shared" si="2"/>
        <v>16.971696205514196</v>
      </c>
      <c r="Q56" s="89">
        <f t="shared" si="2"/>
        <v>12.901254911999999</v>
      </c>
      <c r="R56" s="89">
        <f t="shared" si="2"/>
        <v>15.362500607999998</v>
      </c>
      <c r="S56" s="89">
        <f t="shared" si="2"/>
        <v>14.417174159999998</v>
      </c>
      <c r="T56" s="89">
        <f t="shared" si="2"/>
        <v>14.421864599999997</v>
      </c>
      <c r="U56" s="89">
        <f t="shared" si="1"/>
        <v>14.42655504</v>
      </c>
      <c r="V56" s="89">
        <f t="shared" si="1"/>
        <v>14.3964</v>
      </c>
      <c r="W56" s="89">
        <f t="shared" si="1"/>
        <v>14.473800000000001</v>
      </c>
    </row>
    <row r="57" spans="1:23" x14ac:dyDescent="0.25">
      <c r="A57" s="250" t="s">
        <v>1105</v>
      </c>
      <c r="B57" s="221" t="s">
        <v>601</v>
      </c>
      <c r="C57" s="221" t="s">
        <v>603</v>
      </c>
      <c r="D57" s="221" t="s">
        <v>588</v>
      </c>
      <c r="E57" s="221" t="s">
        <v>882</v>
      </c>
      <c r="F57" s="89">
        <f t="shared" si="2"/>
        <v>6.8779063100000002</v>
      </c>
      <c r="G57" s="89">
        <f t="shared" si="2"/>
        <v>7.2660785800000003</v>
      </c>
      <c r="H57" s="89">
        <f t="shared" si="2"/>
        <v>7.1083790600000007</v>
      </c>
      <c r="I57" s="89">
        <f t="shared" si="2"/>
        <v>6.7687306900000008</v>
      </c>
      <c r="J57" s="89">
        <f t="shared" si="2"/>
        <v>6.8317991400000002</v>
      </c>
      <c r="K57" s="89">
        <f t="shared" si="2"/>
        <v>6.6716892000000003</v>
      </c>
      <c r="L57" s="89">
        <f t="shared" si="2"/>
        <v>7.3388581200000003</v>
      </c>
      <c r="M57" s="89">
        <f t="shared" si="2"/>
        <v>7.7027684400000007</v>
      </c>
      <c r="N57" s="89">
        <f t="shared" si="2"/>
        <v>7.4358996100000008</v>
      </c>
      <c r="O57" s="89">
        <f t="shared" si="2"/>
        <v>6.6474272499999998</v>
      </c>
      <c r="P57" s="89">
        <f t="shared" si="2"/>
        <v>7.0341342704642598</v>
      </c>
      <c r="Q57" s="89">
        <f t="shared" si="2"/>
        <v>8.6974566479999993</v>
      </c>
      <c r="R57" s="89">
        <f t="shared" si="2"/>
        <v>7.957505664000001</v>
      </c>
      <c r="S57" s="89">
        <f t="shared" si="2"/>
        <v>7.8418029800000006</v>
      </c>
      <c r="T57" s="89">
        <f t="shared" si="2"/>
        <v>7.9253915500000005</v>
      </c>
      <c r="U57" s="89">
        <f t="shared" si="1"/>
        <v>8.0089801200000004</v>
      </c>
      <c r="V57" s="89">
        <f t="shared" si="1"/>
        <v>8.0768000000000004</v>
      </c>
      <c r="W57" s="89">
        <f t="shared" si="1"/>
        <v>8.2029999999999994</v>
      </c>
    </row>
    <row r="58" spans="1:23" x14ac:dyDescent="0.25">
      <c r="A58" s="250" t="s">
        <v>1106</v>
      </c>
      <c r="B58" s="221" t="s">
        <v>601</v>
      </c>
      <c r="C58" s="221" t="s">
        <v>604</v>
      </c>
      <c r="D58" s="221" t="s">
        <v>588</v>
      </c>
      <c r="E58" s="221" t="s">
        <v>882</v>
      </c>
      <c r="F58" s="89">
        <f t="shared" si="2"/>
        <v>407.80786283999998</v>
      </c>
      <c r="G58" s="89">
        <f t="shared" si="2"/>
        <v>450.63699911999993</v>
      </c>
      <c r="H58" s="89">
        <f t="shared" si="2"/>
        <v>497.19040811999986</v>
      </c>
      <c r="I58" s="89">
        <f t="shared" si="2"/>
        <v>506.50108991999997</v>
      </c>
      <c r="J58" s="89">
        <f t="shared" si="2"/>
        <v>515.0262919153447</v>
      </c>
      <c r="K58" s="89">
        <f t="shared" si="2"/>
        <v>567.95158979999997</v>
      </c>
      <c r="L58" s="89">
        <f t="shared" si="2"/>
        <v>584.71081704000005</v>
      </c>
      <c r="M58" s="89">
        <f t="shared" si="2"/>
        <v>621.95354424000004</v>
      </c>
      <c r="N58" s="89">
        <f t="shared" si="2"/>
        <v>603.25835782772037</v>
      </c>
      <c r="O58" s="89">
        <f t="shared" si="2"/>
        <v>613.44637806036019</v>
      </c>
      <c r="P58" s="89">
        <f t="shared" si="2"/>
        <v>649.13284636562253</v>
      </c>
      <c r="Q58" s="89">
        <f t="shared" si="2"/>
        <v>608.19319033199986</v>
      </c>
      <c r="R58" s="89">
        <f t="shared" si="2"/>
        <v>791.4162909239999</v>
      </c>
      <c r="S58" s="89">
        <f t="shared" si="2"/>
        <v>733.96165800000006</v>
      </c>
      <c r="T58" s="89">
        <f t="shared" si="2"/>
        <v>757.30493999999999</v>
      </c>
      <c r="U58" s="89">
        <f t="shared" si="1"/>
        <v>780.64822199999992</v>
      </c>
      <c r="V58" s="89">
        <f t="shared" si="1"/>
        <v>804.01409999999998</v>
      </c>
      <c r="W58" s="89">
        <f t="shared" si="1"/>
        <v>827.33640000000003</v>
      </c>
    </row>
    <row r="59" spans="1:23" x14ac:dyDescent="0.25">
      <c r="A59" s="250" t="s">
        <v>1106</v>
      </c>
      <c r="B59" s="221" t="s">
        <v>601</v>
      </c>
      <c r="C59" s="221" t="s">
        <v>1056</v>
      </c>
      <c r="D59" s="221" t="s">
        <v>588</v>
      </c>
      <c r="E59" s="221" t="s">
        <v>882</v>
      </c>
      <c r="F59" s="89">
        <f t="shared" si="2"/>
        <v>29101.57081524</v>
      </c>
      <c r="G59" s="89">
        <f t="shared" si="2"/>
        <v>28471.112277299999</v>
      </c>
      <c r="H59" s="89">
        <f t="shared" si="2"/>
        <v>29491.084625309999</v>
      </c>
      <c r="I59" s="89">
        <f t="shared" si="2"/>
        <v>31610.825935919998</v>
      </c>
      <c r="J59" s="89">
        <f t="shared" si="2"/>
        <v>33431.8586679</v>
      </c>
      <c r="K59" s="89">
        <f t="shared" si="2"/>
        <v>32451.845531490002</v>
      </c>
      <c r="L59" s="89">
        <f t="shared" si="2"/>
        <v>33127.630344269994</v>
      </c>
      <c r="M59" s="89">
        <f t="shared" si="2"/>
        <v>34198.025469300002</v>
      </c>
      <c r="N59" s="89">
        <f t="shared" si="2"/>
        <v>36866.843133119997</v>
      </c>
      <c r="O59" s="89">
        <f t="shared" si="2"/>
        <v>34554.849478379998</v>
      </c>
      <c r="P59" s="89">
        <f t="shared" si="2"/>
        <v>35197.352287019996</v>
      </c>
      <c r="Q59" s="89">
        <f t="shared" si="2"/>
        <v>23475.762502500002</v>
      </c>
      <c r="R59" s="89">
        <f t="shared" si="2"/>
        <v>24472.751283750003</v>
      </c>
      <c r="S59" s="89">
        <f t="shared" si="2"/>
        <v>32627.017500000002</v>
      </c>
      <c r="T59" s="89">
        <f t="shared" si="2"/>
        <v>31064.013749999998</v>
      </c>
      <c r="U59" s="89">
        <f t="shared" si="1"/>
        <v>30771.991249999999</v>
      </c>
      <c r="V59" s="89">
        <f t="shared" si="1"/>
        <v>31057.18</v>
      </c>
      <c r="W59" s="89">
        <f t="shared" si="1"/>
        <v>31027.727500000001</v>
      </c>
    </row>
    <row r="60" spans="1:23" x14ac:dyDescent="0.25">
      <c r="A60" s="250" t="s">
        <v>1107</v>
      </c>
      <c r="B60" s="221" t="s">
        <v>601</v>
      </c>
      <c r="C60" s="221" t="s">
        <v>1104</v>
      </c>
      <c r="D60" s="221" t="s">
        <v>588</v>
      </c>
      <c r="E60" s="221" t="s">
        <v>882</v>
      </c>
      <c r="F60" s="89">
        <f>(F20*F31)/10^6</f>
        <v>2217.7451999999998</v>
      </c>
      <c r="G60" s="89">
        <f t="shared" ref="G60:T60" si="3">(G20*G31)/10^6</f>
        <v>2313.6201000000001</v>
      </c>
      <c r="H60" s="89">
        <f t="shared" si="3"/>
        <v>2414.9928</v>
      </c>
      <c r="I60" s="89">
        <f t="shared" si="3"/>
        <v>2734.8189000000002</v>
      </c>
      <c r="J60" s="89">
        <f t="shared" si="3"/>
        <v>2825.2521000000002</v>
      </c>
      <c r="K60" s="89">
        <f t="shared" si="3"/>
        <v>2982.6036239999999</v>
      </c>
      <c r="L60" s="89">
        <f t="shared" si="3"/>
        <v>3143.7228239999999</v>
      </c>
      <c r="M60" s="89">
        <f t="shared" si="3"/>
        <v>3304.7618010000001</v>
      </c>
      <c r="N60" s="89">
        <f t="shared" si="3"/>
        <v>3465.7205549999999</v>
      </c>
      <c r="O60" s="89">
        <f t="shared" si="3"/>
        <v>3626.5990860000002</v>
      </c>
      <c r="P60" s="89">
        <f t="shared" si="3"/>
        <v>3837.5720927556767</v>
      </c>
      <c r="Q60" s="89">
        <f t="shared" si="3"/>
        <v>2882.5185312000003</v>
      </c>
      <c r="R60" s="89">
        <f t="shared" si="3"/>
        <v>2497.4696736000001</v>
      </c>
      <c r="S60" s="89">
        <f t="shared" si="3"/>
        <v>3499.4731200000001</v>
      </c>
      <c r="T60" s="89">
        <f t="shared" si="3"/>
        <v>3579.0958500000002</v>
      </c>
      <c r="U60" s="89">
        <f t="shared" si="1"/>
        <v>3658.7185800000002</v>
      </c>
      <c r="V60" s="89">
        <f t="shared" si="1"/>
        <v>3738.3357000000001</v>
      </c>
      <c r="W60" s="89">
        <f t="shared" si="1"/>
        <v>3817.9416000000001</v>
      </c>
    </row>
    <row r="61" spans="1:23" x14ac:dyDescent="0.25">
      <c r="B61" s="4" t="s">
        <v>601</v>
      </c>
      <c r="C61" s="4" t="s">
        <v>1030</v>
      </c>
      <c r="D61" s="4" t="s">
        <v>588</v>
      </c>
      <c r="E61" s="4" t="s">
        <v>882</v>
      </c>
      <c r="F61" s="92">
        <f>SUM(F54:F60)</f>
        <v>32505.424188270001</v>
      </c>
      <c r="G61" s="92">
        <f t="shared" ref="G61:T61" si="4">SUM(G54:G60)</f>
        <v>32036.327715879997</v>
      </c>
      <c r="H61" s="92">
        <f t="shared" si="4"/>
        <v>33239.889434409997</v>
      </c>
      <c r="I61" s="92">
        <f t="shared" si="4"/>
        <v>35738.401213949997</v>
      </c>
      <c r="J61" s="92">
        <f t="shared" si="4"/>
        <v>37708.165127845343</v>
      </c>
      <c r="K61" s="92">
        <f t="shared" si="4"/>
        <v>36983.250960970006</v>
      </c>
      <c r="L61" s="92">
        <f t="shared" si="4"/>
        <v>37902.850186589989</v>
      </c>
      <c r="M61" s="92">
        <f t="shared" si="4"/>
        <v>39287.790950300005</v>
      </c>
      <c r="N61" s="92">
        <f t="shared" si="4"/>
        <v>42089.51306587772</v>
      </c>
      <c r="O61" s="92">
        <f t="shared" si="4"/>
        <v>39951.885072950361</v>
      </c>
      <c r="P61" s="92">
        <f t="shared" si="4"/>
        <v>40936.983508587917</v>
      </c>
      <c r="Q61" s="92">
        <f t="shared" si="4"/>
        <v>28289.698180192001</v>
      </c>
      <c r="R61" s="92">
        <f t="shared" si="4"/>
        <v>29084.264397346004</v>
      </c>
      <c r="S61" s="92">
        <f t="shared" si="4"/>
        <v>38254.640028540001</v>
      </c>
      <c r="T61" s="92">
        <f t="shared" si="4"/>
        <v>36843.900086149995</v>
      </c>
      <c r="U61" s="92">
        <f>SUM(U54:U60)</f>
        <v>36704.141393760001</v>
      </c>
      <c r="V61" s="92">
        <f>SUM(V54:V60)</f>
        <v>37141.539000000004</v>
      </c>
      <c r="W61" s="92">
        <f>SUM(W54:W60)</f>
        <v>37264.399400000002</v>
      </c>
    </row>
    <row r="62" spans="1:23" x14ac:dyDescent="0.25">
      <c r="B62" s="221"/>
      <c r="C62" s="221"/>
      <c r="D62" s="221"/>
      <c r="E62" s="221"/>
      <c r="F62" s="221"/>
      <c r="G62" s="221"/>
      <c r="H62" s="221"/>
      <c r="I62" s="221"/>
      <c r="J62" s="221"/>
      <c r="K62" s="221"/>
      <c r="L62" s="221"/>
      <c r="M62" s="221"/>
      <c r="N62" s="221"/>
      <c r="O62" s="221"/>
      <c r="P62" s="221"/>
      <c r="Q62" s="221"/>
      <c r="R62" s="221"/>
      <c r="S62" s="221"/>
      <c r="T62" s="221"/>
      <c r="W62" s="221"/>
    </row>
    <row r="63" spans="1:23" x14ac:dyDescent="0.25">
      <c r="B63" s="49" t="s">
        <v>601</v>
      </c>
      <c r="C63" s="49"/>
      <c r="D63" s="49" t="s">
        <v>590</v>
      </c>
      <c r="E63" s="19"/>
      <c r="F63" s="19"/>
      <c r="G63" s="19"/>
      <c r="H63" s="19"/>
      <c r="I63" s="19"/>
      <c r="J63" s="19"/>
      <c r="K63" s="19"/>
      <c r="L63" s="19"/>
      <c r="M63" s="19"/>
      <c r="N63" s="19"/>
      <c r="O63" s="19"/>
      <c r="P63" s="19"/>
      <c r="Q63" s="19"/>
      <c r="R63" s="19"/>
      <c r="S63" s="19"/>
      <c r="T63" s="19"/>
      <c r="U63" s="19"/>
      <c r="V63" s="19"/>
      <c r="W63" s="19"/>
    </row>
    <row r="64" spans="1:23" x14ac:dyDescent="0.25">
      <c r="A64" s="250" t="s">
        <v>1108</v>
      </c>
      <c r="B64" s="221" t="s">
        <v>601</v>
      </c>
      <c r="C64" s="48" t="s">
        <v>602</v>
      </c>
      <c r="D64" s="221" t="s">
        <v>590</v>
      </c>
      <c r="E64" s="221" t="s">
        <v>883</v>
      </c>
      <c r="F64" s="89">
        <f>(F14*F34)/10^6</f>
        <v>2.0927939999999998E-3</v>
      </c>
      <c r="G64" s="89">
        <f t="shared" ref="G64:T64" si="5">(G14*G34)/10^6</f>
        <v>1.9194119999999999E-3</v>
      </c>
      <c r="H64" s="89">
        <f t="shared" si="5"/>
        <v>1.8192899999999999E-3</v>
      </c>
      <c r="I64" s="89">
        <f t="shared" si="5"/>
        <v>1.8778980000000002E-3</v>
      </c>
      <c r="J64" s="89">
        <f t="shared" si="5"/>
        <v>1.9472049000000002E-3</v>
      </c>
      <c r="K64" s="89">
        <f t="shared" si="5"/>
        <v>1.8583619999999999E-3</v>
      </c>
      <c r="L64" s="89">
        <f t="shared" si="5"/>
        <v>1.8021959999999998E-3</v>
      </c>
      <c r="M64" s="89">
        <f t="shared" si="5"/>
        <v>1.7020739999999998E-3</v>
      </c>
      <c r="N64" s="89">
        <f t="shared" si="5"/>
        <v>1.2991439999999999E-3</v>
      </c>
      <c r="O64" s="89">
        <f t="shared" si="5"/>
        <v>1.3308899999999999E-3</v>
      </c>
      <c r="P64" s="89">
        <f t="shared" si="5"/>
        <v>1.4083128449322057E-3</v>
      </c>
      <c r="Q64" s="89">
        <f t="shared" si="5"/>
        <v>1.4188019999999998E-3</v>
      </c>
      <c r="R64" s="89">
        <f t="shared" si="5"/>
        <v>1.14774E-3</v>
      </c>
      <c r="S64" s="89">
        <f t="shared" si="5"/>
        <v>1.1668380000000001E-3</v>
      </c>
      <c r="T64" s="89">
        <f t="shared" si="5"/>
        <v>1.0959000000000001E-3</v>
      </c>
      <c r="U64" s="89">
        <f t="shared" ref="U64:W70" si="6">(U14*U34)/10^6</f>
        <v>1.0249619999999999E-3</v>
      </c>
      <c r="V64" s="89">
        <f t="shared" si="6"/>
        <v>9.5399999999999999E-4</v>
      </c>
      <c r="W64" s="89">
        <f t="shared" si="6"/>
        <v>8.8199999999999997E-4</v>
      </c>
    </row>
    <row r="65" spans="1:23" x14ac:dyDescent="0.25">
      <c r="A65" s="250" t="s">
        <v>1108</v>
      </c>
      <c r="B65" s="221" t="s">
        <v>601</v>
      </c>
      <c r="C65" s="221" t="s">
        <v>1054</v>
      </c>
      <c r="D65" s="221" t="s">
        <v>590</v>
      </c>
      <c r="E65" s="221" t="s">
        <v>883</v>
      </c>
      <c r="F65" s="89">
        <f t="shared" ref="F65:T70" si="7">(F15*F35)/10^6</f>
        <v>2.8593288000000001E-2</v>
      </c>
      <c r="G65" s="89">
        <f t="shared" si="7"/>
        <v>2.9663136E-2</v>
      </c>
      <c r="H65" s="89">
        <f t="shared" si="7"/>
        <v>3.1231331999999997E-2</v>
      </c>
      <c r="I65" s="89">
        <f t="shared" si="7"/>
        <v>3.3206435999999999E-2</v>
      </c>
      <c r="J65" s="89">
        <f t="shared" si="7"/>
        <v>3.5106593999999998E-2</v>
      </c>
      <c r="K65" s="89">
        <f t="shared" si="7"/>
        <v>3.7101780000000001E-2</v>
      </c>
      <c r="L65" s="89">
        <f t="shared" si="7"/>
        <v>3.9812976E-2</v>
      </c>
      <c r="M65" s="89">
        <f t="shared" si="7"/>
        <v>4.4609004000000001E-2</v>
      </c>
      <c r="N65" s="89">
        <f t="shared" si="7"/>
        <v>4.4631864E-2</v>
      </c>
      <c r="O65" s="89">
        <f t="shared" si="7"/>
        <v>4.4631864E-2</v>
      </c>
      <c r="P65" s="89">
        <f t="shared" si="7"/>
        <v>4.8387363864525003E-2</v>
      </c>
      <c r="Q65" s="89">
        <f t="shared" si="7"/>
        <v>5.1320700000000004E-2</v>
      </c>
      <c r="R65" s="89">
        <f t="shared" si="7"/>
        <v>5.1489864000000003E-2</v>
      </c>
      <c r="S65" s="89">
        <f t="shared" si="7"/>
        <v>5.4411479999999998E-2</v>
      </c>
      <c r="T65" s="89">
        <f t="shared" si="7"/>
        <v>5.6472599999999991E-2</v>
      </c>
      <c r="U65" s="89">
        <f t="shared" si="6"/>
        <v>5.853371999999999E-2</v>
      </c>
      <c r="V65" s="89">
        <f t="shared" si="6"/>
        <v>6.0594000000000002E-2</v>
      </c>
      <c r="W65" s="89">
        <f t="shared" si="6"/>
        <v>6.2655000000000002E-2</v>
      </c>
    </row>
    <row r="66" spans="1:23" x14ac:dyDescent="0.25">
      <c r="A66" s="250" t="s">
        <v>1108</v>
      </c>
      <c r="B66" s="221" t="s">
        <v>601</v>
      </c>
      <c r="C66" s="221" t="s">
        <v>1055</v>
      </c>
      <c r="D66" s="221" t="s">
        <v>590</v>
      </c>
      <c r="E66" s="221" t="s">
        <v>883</v>
      </c>
      <c r="F66" s="89">
        <f t="shared" si="7"/>
        <v>5.8181759999999998E-4</v>
      </c>
      <c r="G66" s="89">
        <f t="shared" si="7"/>
        <v>5.8181759999999998E-4</v>
      </c>
      <c r="H66" s="89">
        <f t="shared" si="7"/>
        <v>5.6189940000000006E-4</v>
      </c>
      <c r="I66" s="89">
        <f t="shared" si="7"/>
        <v>5.5351289999999991E-4</v>
      </c>
      <c r="J66" s="89">
        <f t="shared" si="7"/>
        <v>5.9672040000000005E-4</v>
      </c>
      <c r="K66" s="89">
        <f t="shared" si="7"/>
        <v>5.1262859999999999E-4</v>
      </c>
      <c r="L66" s="89">
        <f t="shared" si="7"/>
        <v>4.9900020000000005E-4</v>
      </c>
      <c r="M66" s="89">
        <f t="shared" si="7"/>
        <v>4.9271039999999996E-4</v>
      </c>
      <c r="N66" s="89">
        <f t="shared" si="7"/>
        <v>4.9271039999999996E-4</v>
      </c>
      <c r="O66" s="89">
        <f t="shared" si="7"/>
        <v>6.2165369999999992E-4</v>
      </c>
      <c r="P66" s="89">
        <f t="shared" si="7"/>
        <v>6.5781768238427115E-4</v>
      </c>
      <c r="Q66" s="89">
        <f t="shared" si="7"/>
        <v>5.0004863999999994E-4</v>
      </c>
      <c r="R66" s="89">
        <f t="shared" si="7"/>
        <v>5.9544576E-4</v>
      </c>
      <c r="S66" s="89">
        <f t="shared" si="7"/>
        <v>5.5880519999999996E-4</v>
      </c>
      <c r="T66" s="89">
        <f t="shared" si="7"/>
        <v>5.5898699999999994E-4</v>
      </c>
      <c r="U66" s="89">
        <f t="shared" si="6"/>
        <v>5.5916880000000003E-4</v>
      </c>
      <c r="V66" s="89">
        <f t="shared" si="6"/>
        <v>5.5800000000000001E-4</v>
      </c>
      <c r="W66" s="89">
        <f t="shared" si="6"/>
        <v>5.6099999999999998E-4</v>
      </c>
    </row>
    <row r="67" spans="1:23" x14ac:dyDescent="0.25">
      <c r="A67" s="250" t="s">
        <v>1109</v>
      </c>
      <c r="B67" s="221" t="s">
        <v>601</v>
      </c>
      <c r="C67" s="221" t="s">
        <v>603</v>
      </c>
      <c r="D67" s="221" t="s">
        <v>590</v>
      </c>
      <c r="E67" s="221" t="s">
        <v>883</v>
      </c>
      <c r="F67" s="89">
        <f t="shared" si="7"/>
        <v>1.090001E-4</v>
      </c>
      <c r="G67" s="89">
        <f t="shared" si="7"/>
        <v>1.151518E-4</v>
      </c>
      <c r="H67" s="89">
        <f t="shared" si="7"/>
        <v>1.1265260000000001E-4</v>
      </c>
      <c r="I67" s="89">
        <f t="shared" si="7"/>
        <v>1.072699E-4</v>
      </c>
      <c r="J67" s="89">
        <f t="shared" si="7"/>
        <v>1.082694E-4</v>
      </c>
      <c r="K67" s="89">
        <f t="shared" si="7"/>
        <v>1.05732E-4</v>
      </c>
      <c r="L67" s="89">
        <f t="shared" si="7"/>
        <v>1.1630520000000001E-4</v>
      </c>
      <c r="M67" s="89">
        <f t="shared" si="7"/>
        <v>1.2207240000000001E-4</v>
      </c>
      <c r="N67" s="89">
        <f t="shared" si="7"/>
        <v>1.1784310000000001E-4</v>
      </c>
      <c r="O67" s="89">
        <f t="shared" si="7"/>
        <v>1.053475E-4</v>
      </c>
      <c r="P67" s="89">
        <f t="shared" si="7"/>
        <v>1.1147597892970302E-4</v>
      </c>
      <c r="Q67" s="89">
        <f t="shared" si="7"/>
        <v>1.3783608000000002E-4</v>
      </c>
      <c r="R67" s="89">
        <f t="shared" si="7"/>
        <v>1.2610944000000001E-4</v>
      </c>
      <c r="S67" s="89">
        <f t="shared" si="7"/>
        <v>1.242758E-4</v>
      </c>
      <c r="T67" s="89">
        <f t="shared" si="7"/>
        <v>1.256005E-4</v>
      </c>
      <c r="U67" s="89">
        <f t="shared" si="6"/>
        <v>1.269252E-4</v>
      </c>
      <c r="V67" s="89">
        <f t="shared" si="6"/>
        <v>1.2799999999999999E-4</v>
      </c>
      <c r="W67" s="89">
        <f t="shared" si="6"/>
        <v>1.2999999999999999E-4</v>
      </c>
    </row>
    <row r="68" spans="1:23" x14ac:dyDescent="0.25">
      <c r="A68" s="250" t="s">
        <v>1110</v>
      </c>
      <c r="B68" s="221" t="s">
        <v>601</v>
      </c>
      <c r="C68" s="221" t="s">
        <v>604</v>
      </c>
      <c r="D68" s="221" t="s">
        <v>590</v>
      </c>
      <c r="E68" s="221" t="s">
        <v>883</v>
      </c>
      <c r="F68" s="89">
        <f t="shared" si="7"/>
        <v>1.51601436E-2</v>
      </c>
      <c r="G68" s="89">
        <f t="shared" si="7"/>
        <v>1.6752304799999999E-2</v>
      </c>
      <c r="H68" s="89">
        <f t="shared" si="7"/>
        <v>1.84829148E-2</v>
      </c>
      <c r="I68" s="89">
        <f t="shared" si="7"/>
        <v>1.8829036799999997E-2</v>
      </c>
      <c r="J68" s="89">
        <f t="shared" si="7"/>
        <v>1.9145958807261887E-2</v>
      </c>
      <c r="K68" s="89">
        <f t="shared" si="7"/>
        <v>2.1113442E-2</v>
      </c>
      <c r="L68" s="89">
        <f t="shared" si="7"/>
        <v>2.1736461600000003E-2</v>
      </c>
      <c r="M68" s="89">
        <f t="shared" si="7"/>
        <v>2.3120949599999999E-2</v>
      </c>
      <c r="N68" s="89">
        <f t="shared" si="7"/>
        <v>2.2425961257536074E-2</v>
      </c>
      <c r="O68" s="89">
        <f t="shared" si="7"/>
        <v>2.2804698069158372E-2</v>
      </c>
      <c r="P68" s="89">
        <f t="shared" si="7"/>
        <v>2.4131332578647677E-2</v>
      </c>
      <c r="Q68" s="89">
        <f t="shared" si="7"/>
        <v>2.2609412279999998E-2</v>
      </c>
      <c r="R68" s="89">
        <f t="shared" si="7"/>
        <v>2.9420679959999998E-2</v>
      </c>
      <c r="S68" s="89">
        <f t="shared" si="7"/>
        <v>2.7284820000000001E-2</v>
      </c>
      <c r="T68" s="89">
        <f t="shared" si="7"/>
        <v>2.8152600000000003E-2</v>
      </c>
      <c r="U68" s="89">
        <f t="shared" si="6"/>
        <v>2.9020379999999998E-2</v>
      </c>
      <c r="V68" s="89">
        <f t="shared" si="6"/>
        <v>2.9888999999999999E-2</v>
      </c>
      <c r="W68" s="89">
        <f t="shared" si="6"/>
        <v>3.0755999999999999E-2</v>
      </c>
    </row>
    <row r="69" spans="1:23" x14ac:dyDescent="0.25">
      <c r="A69" s="250" t="s">
        <v>1110</v>
      </c>
      <c r="B69" s="221" t="s">
        <v>601</v>
      </c>
      <c r="C69" s="221" t="s">
        <v>1056</v>
      </c>
      <c r="D69" s="221" t="s">
        <v>590</v>
      </c>
      <c r="E69" s="221" t="s">
        <v>883</v>
      </c>
      <c r="F69" s="89">
        <f t="shared" si="7"/>
        <v>0.30235398249599998</v>
      </c>
      <c r="G69" s="89">
        <f t="shared" si="7"/>
        <v>0.29580376392000002</v>
      </c>
      <c r="H69" s="89">
        <f t="shared" si="7"/>
        <v>0.306400879224</v>
      </c>
      <c r="I69" s="89">
        <f t="shared" si="7"/>
        <v>0.32842416556799997</v>
      </c>
      <c r="J69" s="89">
        <f t="shared" si="7"/>
        <v>0.34734398616000001</v>
      </c>
      <c r="K69" s="89">
        <f t="shared" si="7"/>
        <v>0.33716203149599999</v>
      </c>
      <c r="L69" s="89">
        <f t="shared" si="7"/>
        <v>0.344183172408</v>
      </c>
      <c r="M69" s="89">
        <f t="shared" si="7"/>
        <v>0.35530416071999998</v>
      </c>
      <c r="N69" s="89">
        <f t="shared" si="7"/>
        <v>0.38303213644799999</v>
      </c>
      <c r="O69" s="89">
        <f t="shared" si="7"/>
        <v>0.35901142315200002</v>
      </c>
      <c r="P69" s="89">
        <f t="shared" si="7"/>
        <v>0.36568677700800001</v>
      </c>
      <c r="Q69" s="89">
        <f t="shared" si="7"/>
        <v>0.24390402600000002</v>
      </c>
      <c r="R69" s="89">
        <f t="shared" si="7"/>
        <v>0.254262351</v>
      </c>
      <c r="S69" s="89">
        <f t="shared" si="7"/>
        <v>0.33898200000000001</v>
      </c>
      <c r="T69" s="89">
        <f t="shared" si="7"/>
        <v>0.322743</v>
      </c>
      <c r="U69" s="89">
        <f t="shared" si="6"/>
        <v>0.31970900000000002</v>
      </c>
      <c r="V69" s="89">
        <f t="shared" si="6"/>
        <v>0.32267200000000001</v>
      </c>
      <c r="W69" s="89">
        <f t="shared" si="6"/>
        <v>0.32236599999999999</v>
      </c>
    </row>
    <row r="70" spans="1:23" x14ac:dyDescent="0.25">
      <c r="A70" s="250" t="s">
        <v>1109</v>
      </c>
      <c r="B70" s="221" t="s">
        <v>601</v>
      </c>
      <c r="C70" s="221" t="s">
        <v>1104</v>
      </c>
      <c r="D70" s="221" t="s">
        <v>590</v>
      </c>
      <c r="E70" s="221" t="s">
        <v>883</v>
      </c>
      <c r="F70" s="89">
        <f t="shared" si="7"/>
        <v>3.9531999999999998E-2</v>
      </c>
      <c r="G70" s="89">
        <f t="shared" si="7"/>
        <v>4.1241E-2</v>
      </c>
      <c r="H70" s="89">
        <f t="shared" si="7"/>
        <v>4.3048000000000003E-2</v>
      </c>
      <c r="I70" s="89">
        <f t="shared" si="7"/>
        <v>4.8749000000000001E-2</v>
      </c>
      <c r="J70" s="89">
        <f t="shared" si="7"/>
        <v>5.0361000000000003E-2</v>
      </c>
      <c r="K70" s="89">
        <f t="shared" si="7"/>
        <v>5.3165839999999999E-2</v>
      </c>
      <c r="L70" s="89">
        <f t="shared" si="7"/>
        <v>5.6037839999999998E-2</v>
      </c>
      <c r="M70" s="89">
        <f t="shared" si="7"/>
        <v>5.8908410000000001E-2</v>
      </c>
      <c r="N70" s="89">
        <f t="shared" si="7"/>
        <v>6.1777550000000001E-2</v>
      </c>
      <c r="O70" s="89">
        <f t="shared" si="7"/>
        <v>6.4645259999999996E-2</v>
      </c>
      <c r="P70" s="89">
        <f t="shared" si="7"/>
        <v>6.8405919656963937E-2</v>
      </c>
      <c r="Q70" s="89">
        <f t="shared" si="7"/>
        <v>5.1381792000000003E-2</v>
      </c>
      <c r="R70" s="89">
        <f t="shared" si="7"/>
        <v>4.4518176E-2</v>
      </c>
      <c r="S70" s="89">
        <f t="shared" si="7"/>
        <v>6.2379199999999996E-2</v>
      </c>
      <c r="T70" s="89">
        <f t="shared" si="7"/>
        <v>6.3798499999999994E-2</v>
      </c>
      <c r="U70" s="89">
        <f t="shared" si="6"/>
        <v>6.5217800000000006E-2</v>
      </c>
      <c r="V70" s="89">
        <f t="shared" si="6"/>
        <v>6.6637000000000002E-2</v>
      </c>
      <c r="W70" s="89">
        <f t="shared" si="6"/>
        <v>6.8056000000000005E-2</v>
      </c>
    </row>
    <row r="71" spans="1:23" x14ac:dyDescent="0.25">
      <c r="B71" s="4" t="s">
        <v>601</v>
      </c>
      <c r="C71" s="4" t="s">
        <v>1082</v>
      </c>
      <c r="D71" s="4" t="s">
        <v>590</v>
      </c>
      <c r="E71" s="4" t="s">
        <v>883</v>
      </c>
      <c r="F71" s="92">
        <f>+SUM(F64:F70)</f>
        <v>0.38842302579600002</v>
      </c>
      <c r="G71" s="92">
        <f t="shared" ref="G71:T71" si="8">+SUM(G64:G70)</f>
        <v>0.38607658612000006</v>
      </c>
      <c r="H71" s="92">
        <f t="shared" si="8"/>
        <v>0.40165696802399997</v>
      </c>
      <c r="I71" s="92">
        <f t="shared" si="8"/>
        <v>0.43174731916799997</v>
      </c>
      <c r="J71" s="92">
        <f t="shared" si="8"/>
        <v>0.45460973366726187</v>
      </c>
      <c r="K71" s="92">
        <f t="shared" si="8"/>
        <v>0.451019816096</v>
      </c>
      <c r="L71" s="92">
        <f t="shared" si="8"/>
        <v>0.46418795140800001</v>
      </c>
      <c r="M71" s="92">
        <f t="shared" si="8"/>
        <v>0.48425938112</v>
      </c>
      <c r="N71" s="92">
        <f t="shared" si="8"/>
        <v>0.51377720920553605</v>
      </c>
      <c r="O71" s="92">
        <f t="shared" si="8"/>
        <v>0.49315113642115838</v>
      </c>
      <c r="P71" s="92">
        <f t="shared" si="8"/>
        <v>0.50878899961438284</v>
      </c>
      <c r="Q71" s="92">
        <f t="shared" si="8"/>
        <v>0.37127261699999997</v>
      </c>
      <c r="R71" s="92">
        <f t="shared" si="8"/>
        <v>0.38156036616000005</v>
      </c>
      <c r="S71" s="92">
        <f t="shared" si="8"/>
        <v>0.48490741900000001</v>
      </c>
      <c r="T71" s="92">
        <f t="shared" si="8"/>
        <v>0.47294718749999998</v>
      </c>
      <c r="U71" s="92">
        <f>+SUM(U64:U70)</f>
        <v>0.47419195599999997</v>
      </c>
      <c r="V71" s="92">
        <f>+SUM(V64:V70)</f>
        <v>0.48143200000000003</v>
      </c>
      <c r="W71" s="92">
        <f>+SUM(W64:W70)</f>
        <v>0.485406</v>
      </c>
    </row>
    <row r="72" spans="1:23" x14ac:dyDescent="0.25">
      <c r="B72" s="4" t="s">
        <v>601</v>
      </c>
      <c r="C72" s="4" t="s">
        <v>1082</v>
      </c>
      <c r="D72" s="4" t="s">
        <v>590</v>
      </c>
      <c r="E72" s="4" t="s">
        <v>1083</v>
      </c>
      <c r="F72" s="92">
        <f>(SUM(F64:F70))*'Conversion Factors'!$I$4</f>
        <v>8.1568835417160006</v>
      </c>
      <c r="G72" s="92">
        <f>(SUM(G64:G70))*'Conversion Factors'!$I$4</f>
        <v>8.1076083085200015</v>
      </c>
      <c r="H72" s="92">
        <f>(SUM(H64:H70))*'Conversion Factors'!$I$4</f>
        <v>8.4347963285039995</v>
      </c>
      <c r="I72" s="92">
        <f>(SUM(I64:I70))*'Conversion Factors'!$I$4</f>
        <v>9.0666937025279992</v>
      </c>
      <c r="J72" s="92">
        <f>(SUM(J64:J70))*'Conversion Factors'!$I$4</f>
        <v>9.5468044070125</v>
      </c>
      <c r="K72" s="92">
        <f>(SUM(K64:K70))*'Conversion Factors'!$I$4</f>
        <v>9.471416138016</v>
      </c>
      <c r="L72" s="92">
        <f>(SUM(L64:L70))*'Conversion Factors'!$I$4</f>
        <v>9.7479469795680007</v>
      </c>
      <c r="M72" s="92">
        <f>(SUM(M64:M70))*'Conversion Factors'!$I$4</f>
        <v>10.16944700352</v>
      </c>
      <c r="N72" s="92">
        <f>(SUM(N64:N70))*'Conversion Factors'!$I$4</f>
        <v>10.789321393316257</v>
      </c>
      <c r="O72" s="92">
        <f>(SUM(O64:O70))*'Conversion Factors'!$I$4</f>
        <v>10.356173864844326</v>
      </c>
      <c r="P72" s="92">
        <f>(SUM(P64:P70))*'Conversion Factors'!$I$4</f>
        <v>10.68456899190204</v>
      </c>
      <c r="Q72" s="92">
        <f>(SUM(Q64:Q70))*'Conversion Factors'!$I$4</f>
        <v>7.7967249569999995</v>
      </c>
      <c r="R72" s="92">
        <f>(SUM(R64:R70))*'Conversion Factors'!$I$4</f>
        <v>8.0127676893600004</v>
      </c>
      <c r="S72" s="92">
        <f>(SUM(S64:S70))*'Conversion Factors'!$I$4</f>
        <v>10.183055799</v>
      </c>
      <c r="T72" s="92">
        <f>(SUM(T64:T70))*'Conversion Factors'!$I$4</f>
        <v>9.9318909375000004</v>
      </c>
      <c r="U72" s="92">
        <f>(SUM(U64:U70))*'Conversion Factors'!$I$4</f>
        <v>9.9580310759999993</v>
      </c>
      <c r="V72" s="92">
        <f>(SUM(V64:V70))*'Conversion Factors'!$I$4</f>
        <v>10.110072000000001</v>
      </c>
      <c r="W72" s="92">
        <f>(SUM(W64:W70))*'Conversion Factors'!$I$4</f>
        <v>10.193526</v>
      </c>
    </row>
    <row r="73" spans="1:23" x14ac:dyDescent="0.25">
      <c r="B73" s="221"/>
      <c r="C73" s="221"/>
      <c r="D73" s="221"/>
      <c r="E73" s="221"/>
      <c r="F73" s="221"/>
      <c r="G73" s="221"/>
      <c r="H73" s="221"/>
      <c r="I73" s="221"/>
      <c r="J73" s="221"/>
      <c r="K73" s="221"/>
      <c r="L73" s="221"/>
      <c r="M73" s="221"/>
      <c r="N73" s="221"/>
      <c r="O73" s="221"/>
      <c r="P73" s="221"/>
      <c r="Q73" s="221"/>
      <c r="R73" s="221"/>
      <c r="S73" s="221"/>
      <c r="T73" s="221"/>
      <c r="W73" s="221"/>
    </row>
    <row r="74" spans="1:23" x14ac:dyDescent="0.25">
      <c r="B74" s="49" t="s">
        <v>601</v>
      </c>
      <c r="C74" s="49"/>
      <c r="D74" s="49" t="s">
        <v>593</v>
      </c>
      <c r="E74" s="19"/>
      <c r="F74" s="19"/>
      <c r="G74" s="19"/>
      <c r="H74" s="19"/>
      <c r="I74" s="19"/>
      <c r="J74" s="19"/>
      <c r="K74" s="19"/>
      <c r="L74" s="19"/>
      <c r="M74" s="19"/>
      <c r="N74" s="19"/>
      <c r="O74" s="19"/>
      <c r="P74" s="19"/>
      <c r="Q74" s="19"/>
      <c r="R74" s="19"/>
      <c r="S74" s="19"/>
      <c r="T74" s="19"/>
      <c r="U74" s="19"/>
      <c r="V74" s="19"/>
      <c r="W74" s="19"/>
    </row>
    <row r="75" spans="1:23" x14ac:dyDescent="0.25">
      <c r="A75" s="250" t="s">
        <v>1111</v>
      </c>
      <c r="B75" s="221" t="s">
        <v>601</v>
      </c>
      <c r="C75" s="48" t="s">
        <v>602</v>
      </c>
      <c r="D75" s="48" t="s">
        <v>593</v>
      </c>
      <c r="E75" s="221" t="s">
        <v>884</v>
      </c>
      <c r="F75" s="89">
        <f t="shared" ref="F75:F81" si="9">(F14*F43)/10^6</f>
        <v>4.1855879999999997E-4</v>
      </c>
      <c r="G75" s="89">
        <f t="shared" ref="G75:T75" si="10">(G14*G43)/10^6</f>
        <v>3.8388239999999997E-4</v>
      </c>
      <c r="H75" s="89">
        <f t="shared" si="10"/>
        <v>3.6385799999999994E-4</v>
      </c>
      <c r="I75" s="89">
        <f t="shared" si="10"/>
        <v>3.7557959999999995E-4</v>
      </c>
      <c r="J75" s="89">
        <f t="shared" si="10"/>
        <v>3.8944098E-4</v>
      </c>
      <c r="K75" s="89">
        <f t="shared" si="10"/>
        <v>3.716724E-4</v>
      </c>
      <c r="L75" s="89">
        <f t="shared" si="10"/>
        <v>3.6043919999999996E-4</v>
      </c>
      <c r="M75" s="89">
        <f t="shared" si="10"/>
        <v>3.4041479999999993E-4</v>
      </c>
      <c r="N75" s="89">
        <f t="shared" si="10"/>
        <v>2.5982879999999998E-4</v>
      </c>
      <c r="O75" s="89">
        <f t="shared" si="10"/>
        <v>2.66178E-4</v>
      </c>
      <c r="P75" s="89">
        <f t="shared" si="10"/>
        <v>2.8166256898644109E-4</v>
      </c>
      <c r="Q75" s="89">
        <f t="shared" si="10"/>
        <v>2.8376039999999995E-4</v>
      </c>
      <c r="R75" s="89">
        <f t="shared" si="10"/>
        <v>2.2954799999999996E-4</v>
      </c>
      <c r="S75" s="89">
        <f t="shared" si="10"/>
        <v>2.3336760000000002E-4</v>
      </c>
      <c r="T75" s="89">
        <f t="shared" si="10"/>
        <v>2.1918E-4</v>
      </c>
      <c r="U75" s="89">
        <f t="shared" ref="U75:W81" si="11">(U14*U43)/10^6</f>
        <v>2.0499240000000001E-4</v>
      </c>
      <c r="V75" s="89">
        <f t="shared" si="11"/>
        <v>1.9079999999999998E-4</v>
      </c>
      <c r="W75" s="89">
        <f t="shared" si="11"/>
        <v>1.7640000000000001E-4</v>
      </c>
    </row>
    <row r="76" spans="1:23" x14ac:dyDescent="0.25">
      <c r="A76" s="250" t="s">
        <v>1111</v>
      </c>
      <c r="B76" s="221" t="s">
        <v>601</v>
      </c>
      <c r="C76" s="221" t="s">
        <v>1054</v>
      </c>
      <c r="D76" s="48" t="s">
        <v>593</v>
      </c>
      <c r="E76" s="221" t="s">
        <v>884</v>
      </c>
      <c r="F76" s="89">
        <f t="shared" si="9"/>
        <v>5.7186575999999996E-3</v>
      </c>
      <c r="G76" s="89">
        <f t="shared" ref="G76:T76" si="12">(G15*G44)/10^6</f>
        <v>5.9326272000000003E-3</v>
      </c>
      <c r="H76" s="89">
        <f t="shared" si="12"/>
        <v>6.2462663999999996E-3</v>
      </c>
      <c r="I76" s="89">
        <f t="shared" si="12"/>
        <v>6.6412872000000001E-3</v>
      </c>
      <c r="J76" s="89">
        <f t="shared" si="12"/>
        <v>7.0213187999999998E-3</v>
      </c>
      <c r="K76" s="89">
        <f t="shared" si="12"/>
        <v>7.4203559999999995E-3</v>
      </c>
      <c r="L76" s="89">
        <f t="shared" si="12"/>
        <v>7.9625952000000003E-3</v>
      </c>
      <c r="M76" s="89">
        <f t="shared" si="12"/>
        <v>8.9218007999999991E-3</v>
      </c>
      <c r="N76" s="89">
        <f t="shared" si="12"/>
        <v>8.9263727999999987E-3</v>
      </c>
      <c r="O76" s="89">
        <f t="shared" si="12"/>
        <v>8.9263727999999987E-3</v>
      </c>
      <c r="P76" s="89">
        <f t="shared" si="12"/>
        <v>9.6774727729050016E-3</v>
      </c>
      <c r="Q76" s="89">
        <f t="shared" si="12"/>
        <v>1.0264140000000001E-2</v>
      </c>
      <c r="R76" s="89">
        <f t="shared" si="12"/>
        <v>1.0297972799999999E-2</v>
      </c>
      <c r="S76" s="89">
        <f t="shared" si="12"/>
        <v>1.0882296E-2</v>
      </c>
      <c r="T76" s="89">
        <f t="shared" si="12"/>
        <v>1.1294519999999999E-2</v>
      </c>
      <c r="U76" s="89">
        <f t="shared" si="11"/>
        <v>1.1706743999999998E-2</v>
      </c>
      <c r="V76" s="89">
        <f t="shared" si="11"/>
        <v>1.2118799999999999E-2</v>
      </c>
      <c r="W76" s="89">
        <f t="shared" si="11"/>
        <v>1.2531E-2</v>
      </c>
    </row>
    <row r="77" spans="1:23" x14ac:dyDescent="0.25">
      <c r="A77" s="250" t="s">
        <v>1111</v>
      </c>
      <c r="B77" s="221" t="s">
        <v>601</v>
      </c>
      <c r="C77" s="221" t="s">
        <v>1055</v>
      </c>
      <c r="D77" s="48" t="s">
        <v>593</v>
      </c>
      <c r="E77" s="221" t="s">
        <v>884</v>
      </c>
      <c r="F77" s="89">
        <f t="shared" si="9"/>
        <v>1.1636351999999999E-4</v>
      </c>
      <c r="G77" s="89">
        <f t="shared" ref="G77:T77" si="13">(G16*G45)/10^6</f>
        <v>1.1636351999999999E-4</v>
      </c>
      <c r="H77" s="89">
        <f t="shared" si="13"/>
        <v>1.1237988E-4</v>
      </c>
      <c r="I77" s="89">
        <f t="shared" si="13"/>
        <v>1.1070258E-4</v>
      </c>
      <c r="J77" s="89">
        <f t="shared" si="13"/>
        <v>1.1934407999999999E-4</v>
      </c>
      <c r="K77" s="89">
        <f t="shared" si="13"/>
        <v>1.0252572000000001E-4</v>
      </c>
      <c r="L77" s="89">
        <f t="shared" si="13"/>
        <v>9.9800040000000016E-5</v>
      </c>
      <c r="M77" s="89">
        <f t="shared" si="13"/>
        <v>9.8542079999999985E-5</v>
      </c>
      <c r="N77" s="89">
        <f t="shared" si="13"/>
        <v>9.8542079999999985E-5</v>
      </c>
      <c r="O77" s="89">
        <f t="shared" si="13"/>
        <v>1.2433073999999999E-4</v>
      </c>
      <c r="P77" s="89">
        <f t="shared" si="13"/>
        <v>1.3156353647685425E-4</v>
      </c>
      <c r="Q77" s="89">
        <f t="shared" si="13"/>
        <v>1.0000972799999998E-4</v>
      </c>
      <c r="R77" s="89">
        <f t="shared" si="13"/>
        <v>1.1908915199999999E-4</v>
      </c>
      <c r="S77" s="89">
        <f t="shared" si="13"/>
        <v>1.1176103999999999E-4</v>
      </c>
      <c r="T77" s="89">
        <f t="shared" si="13"/>
        <v>1.1179739999999999E-4</v>
      </c>
      <c r="U77" s="89">
        <f t="shared" si="11"/>
        <v>1.1183376E-4</v>
      </c>
      <c r="V77" s="89">
        <f t="shared" si="11"/>
        <v>1.1159999999999999E-4</v>
      </c>
      <c r="W77" s="89">
        <f t="shared" si="11"/>
        <v>1.122E-4</v>
      </c>
    </row>
    <row r="78" spans="1:23" x14ac:dyDescent="0.25">
      <c r="A78" s="250" t="s">
        <v>1112</v>
      </c>
      <c r="B78" s="221" t="s">
        <v>601</v>
      </c>
      <c r="C78" s="221" t="s">
        <v>603</v>
      </c>
      <c r="D78" s="48" t="s">
        <v>593</v>
      </c>
      <c r="E78" s="221" t="s">
        <v>884</v>
      </c>
      <c r="F78" s="89">
        <f t="shared" si="9"/>
        <v>1.0900010000000001E-5</v>
      </c>
      <c r="G78" s="89">
        <f t="shared" ref="G78:T78" si="14">(G17*G46)/10^6</f>
        <v>1.1515180000000001E-5</v>
      </c>
      <c r="H78" s="89">
        <f t="shared" si="14"/>
        <v>1.1265260000000001E-5</v>
      </c>
      <c r="I78" s="89">
        <f t="shared" si="14"/>
        <v>1.072699E-5</v>
      </c>
      <c r="J78" s="89">
        <f t="shared" si="14"/>
        <v>1.0826940000000001E-5</v>
      </c>
      <c r="K78" s="89">
        <f t="shared" si="14"/>
        <v>1.0573200000000001E-5</v>
      </c>
      <c r="L78" s="89">
        <f t="shared" si="14"/>
        <v>1.1630520000000001E-5</v>
      </c>
      <c r="M78" s="89">
        <f t="shared" si="14"/>
        <v>1.220724E-5</v>
      </c>
      <c r="N78" s="89">
        <f t="shared" si="14"/>
        <v>1.1784310000000001E-5</v>
      </c>
      <c r="O78" s="89">
        <f t="shared" si="14"/>
        <v>1.0534750000000001E-5</v>
      </c>
      <c r="P78" s="89">
        <f t="shared" si="14"/>
        <v>1.1147597892970304E-5</v>
      </c>
      <c r="Q78" s="89">
        <f t="shared" si="14"/>
        <v>1.3783608000000002E-5</v>
      </c>
      <c r="R78" s="89">
        <f t="shared" si="14"/>
        <v>1.2610944000000002E-5</v>
      </c>
      <c r="S78" s="89">
        <f t="shared" si="14"/>
        <v>1.2427580000000001E-5</v>
      </c>
      <c r="T78" s="89">
        <f t="shared" si="14"/>
        <v>1.2560050000000002E-5</v>
      </c>
      <c r="U78" s="89">
        <f t="shared" si="11"/>
        <v>1.2692520000000002E-5</v>
      </c>
      <c r="V78" s="89">
        <f t="shared" si="11"/>
        <v>1.2800000000000001E-5</v>
      </c>
      <c r="W78" s="89">
        <f t="shared" si="11"/>
        <v>1.2999999999999999E-5</v>
      </c>
    </row>
    <row r="79" spans="1:23" x14ac:dyDescent="0.25">
      <c r="A79" s="250" t="s">
        <v>1113</v>
      </c>
      <c r="B79" s="221" t="s">
        <v>601</v>
      </c>
      <c r="C79" s="221" t="s">
        <v>604</v>
      </c>
      <c r="D79" s="48" t="s">
        <v>593</v>
      </c>
      <c r="E79" s="221" t="s">
        <v>884</v>
      </c>
      <c r="F79" s="89">
        <f t="shared" si="9"/>
        <v>3.0320287199999997E-3</v>
      </c>
      <c r="G79" s="89">
        <f t="shared" ref="G79:T79" si="15">(G18*G47)/10^6</f>
        <v>3.3504609599999996E-3</v>
      </c>
      <c r="H79" s="89">
        <f t="shared" si="15"/>
        <v>3.6965829599999991E-3</v>
      </c>
      <c r="I79" s="89">
        <f t="shared" si="15"/>
        <v>3.7658073599999998E-3</v>
      </c>
      <c r="J79" s="89">
        <f t="shared" si="15"/>
        <v>3.8291917614523769E-3</v>
      </c>
      <c r="K79" s="89">
        <f t="shared" si="15"/>
        <v>4.2226883999999989E-3</v>
      </c>
      <c r="L79" s="89">
        <f t="shared" si="15"/>
        <v>4.3472923200000005E-3</v>
      </c>
      <c r="M79" s="89">
        <f t="shared" si="15"/>
        <v>4.6241899199999997E-3</v>
      </c>
      <c r="N79" s="89">
        <f t="shared" si="15"/>
        <v>4.4851922515072151E-3</v>
      </c>
      <c r="O79" s="89">
        <f t="shared" si="15"/>
        <v>4.5609396138316738E-3</v>
      </c>
      <c r="P79" s="89">
        <f t="shared" si="15"/>
        <v>4.8262665157295347E-3</v>
      </c>
      <c r="Q79" s="89">
        <f t="shared" si="15"/>
        <v>4.5218824559999996E-3</v>
      </c>
      <c r="R79" s="89">
        <f t="shared" si="15"/>
        <v>5.8841359919999999E-3</v>
      </c>
      <c r="S79" s="89">
        <f t="shared" si="15"/>
        <v>5.4569639999999999E-3</v>
      </c>
      <c r="T79" s="89">
        <f t="shared" si="15"/>
        <v>5.6305200000000008E-3</v>
      </c>
      <c r="U79" s="89">
        <f t="shared" si="11"/>
        <v>5.8040759999999992E-3</v>
      </c>
      <c r="V79" s="89">
        <f t="shared" si="11"/>
        <v>5.9778000000000001E-3</v>
      </c>
      <c r="W79" s="89">
        <f t="shared" si="11"/>
        <v>6.1511999999999999E-3</v>
      </c>
    </row>
    <row r="80" spans="1:23" x14ac:dyDescent="0.25">
      <c r="A80" s="250" t="s">
        <v>1113</v>
      </c>
      <c r="B80" s="221" t="s">
        <v>601</v>
      </c>
      <c r="C80" s="221" t="s">
        <v>1056</v>
      </c>
      <c r="D80" s="48" t="s">
        <v>593</v>
      </c>
      <c r="E80" s="221" t="s">
        <v>884</v>
      </c>
      <c r="F80" s="89">
        <f t="shared" si="9"/>
        <v>0.45353097374400003</v>
      </c>
      <c r="G80" s="89">
        <f t="shared" ref="G80:T80" si="16">(G19*G48)/10^6</f>
        <v>0.44370564587999994</v>
      </c>
      <c r="H80" s="89">
        <f t="shared" si="16"/>
        <v>0.45960131883599992</v>
      </c>
      <c r="I80" s="89">
        <f t="shared" si="16"/>
        <v>0.49263624835200004</v>
      </c>
      <c r="J80" s="89">
        <f t="shared" si="16"/>
        <v>0.52101597923999998</v>
      </c>
      <c r="K80" s="89">
        <f t="shared" si="16"/>
        <v>0.50574304724399999</v>
      </c>
      <c r="L80" s="89">
        <f t="shared" si="16"/>
        <v>0.51627475861200001</v>
      </c>
      <c r="M80" s="89">
        <f t="shared" si="16"/>
        <v>0.53295624107999995</v>
      </c>
      <c r="N80" s="89">
        <f t="shared" si="16"/>
        <v>0.57454820467199985</v>
      </c>
      <c r="O80" s="89">
        <f t="shared" si="16"/>
        <v>0.538517134728</v>
      </c>
      <c r="P80" s="89">
        <f t="shared" si="16"/>
        <v>0.54853016551199996</v>
      </c>
      <c r="Q80" s="89">
        <f t="shared" si="16"/>
        <v>0.36585603899999997</v>
      </c>
      <c r="R80" s="89">
        <f t="shared" si="16"/>
        <v>0.38139352650000002</v>
      </c>
      <c r="S80" s="89">
        <f t="shared" si="16"/>
        <v>0.50847299999999995</v>
      </c>
      <c r="T80" s="89">
        <f t="shared" si="16"/>
        <v>0.4841145</v>
      </c>
      <c r="U80" s="89">
        <f t="shared" si="11"/>
        <v>0.47956349999999998</v>
      </c>
      <c r="V80" s="89">
        <f t="shared" si="11"/>
        <v>0.48400799999999999</v>
      </c>
      <c r="W80" s="89">
        <f t="shared" si="11"/>
        <v>0.48354900000000001</v>
      </c>
    </row>
    <row r="81" spans="1:23" x14ac:dyDescent="0.25">
      <c r="A81" s="250" t="s">
        <v>1112</v>
      </c>
      <c r="B81" s="221" t="s">
        <v>601</v>
      </c>
      <c r="C81" s="221" t="s">
        <v>1104</v>
      </c>
      <c r="D81" s="48" t="s">
        <v>593</v>
      </c>
      <c r="E81" s="221" t="s">
        <v>884</v>
      </c>
      <c r="F81" s="89">
        <f t="shared" si="9"/>
        <v>3.9532000000000005E-3</v>
      </c>
      <c r="G81" s="89">
        <f t="shared" ref="G81:T81" si="17">(G20*G49)/10^6</f>
        <v>4.1241000000000003E-3</v>
      </c>
      <c r="H81" s="89">
        <f t="shared" si="17"/>
        <v>4.3048000000000001E-3</v>
      </c>
      <c r="I81" s="89">
        <f t="shared" si="17"/>
        <v>4.8749000000000006E-3</v>
      </c>
      <c r="J81" s="89">
        <f t="shared" si="17"/>
        <v>5.0361E-3</v>
      </c>
      <c r="K81" s="89">
        <f t="shared" si="17"/>
        <v>5.3165840000000001E-3</v>
      </c>
      <c r="L81" s="89">
        <f t="shared" si="17"/>
        <v>5.6037839999999997E-3</v>
      </c>
      <c r="M81" s="89">
        <f t="shared" si="17"/>
        <v>5.890841E-3</v>
      </c>
      <c r="N81" s="89">
        <f t="shared" si="17"/>
        <v>6.1777550000000009E-3</v>
      </c>
      <c r="O81" s="89">
        <f t="shared" si="17"/>
        <v>6.4645260000000008E-3</v>
      </c>
      <c r="P81" s="89">
        <f t="shared" si="17"/>
        <v>6.8405919656963935E-3</v>
      </c>
      <c r="Q81" s="89">
        <f t="shared" si="17"/>
        <v>5.1381792000000006E-3</v>
      </c>
      <c r="R81" s="89">
        <f t="shared" si="17"/>
        <v>4.4518176000000005E-3</v>
      </c>
      <c r="S81" s="89">
        <f t="shared" si="17"/>
        <v>6.2379200000000001E-3</v>
      </c>
      <c r="T81" s="89">
        <f t="shared" si="17"/>
        <v>6.3798500000000003E-3</v>
      </c>
      <c r="U81" s="89">
        <f t="shared" si="11"/>
        <v>6.5217800000000005E-3</v>
      </c>
      <c r="V81" s="89">
        <f t="shared" si="11"/>
        <v>6.6637000000000007E-3</v>
      </c>
      <c r="W81" s="89">
        <f t="shared" si="11"/>
        <v>6.8056000000000002E-3</v>
      </c>
    </row>
    <row r="82" spans="1:23" x14ac:dyDescent="0.25">
      <c r="B82" s="4" t="s">
        <v>601</v>
      </c>
      <c r="C82" s="4" t="s">
        <v>1032</v>
      </c>
      <c r="D82" s="4" t="s">
        <v>593</v>
      </c>
      <c r="E82" s="4" t="s">
        <v>884</v>
      </c>
      <c r="F82" s="92">
        <f>+SUM(F75:F81)</f>
        <v>0.466780682394</v>
      </c>
      <c r="G82" s="92">
        <f t="shared" ref="G82:T82" si="18">+SUM(G75:G81)</f>
        <v>0.45762459513999998</v>
      </c>
      <c r="H82" s="92">
        <f t="shared" si="18"/>
        <v>0.47433647133599993</v>
      </c>
      <c r="I82" s="92">
        <f t="shared" si="18"/>
        <v>0.508415252082</v>
      </c>
      <c r="J82" s="92">
        <f t="shared" si="18"/>
        <v>0.53742220180145239</v>
      </c>
      <c r="K82" s="92">
        <f t="shared" si="18"/>
        <v>0.52318744696399999</v>
      </c>
      <c r="L82" s="92">
        <f t="shared" si="18"/>
        <v>0.53466029989199992</v>
      </c>
      <c r="M82" s="92">
        <f t="shared" si="18"/>
        <v>0.55284423691999995</v>
      </c>
      <c r="N82" s="92">
        <f t="shared" si="18"/>
        <v>0.59450767991350706</v>
      </c>
      <c r="O82" s="92">
        <f t="shared" si="18"/>
        <v>0.55887001663183167</v>
      </c>
      <c r="P82" s="92">
        <f t="shared" si="18"/>
        <v>0.57029887046968719</v>
      </c>
      <c r="Q82" s="92">
        <f t="shared" si="18"/>
        <v>0.38617779439199995</v>
      </c>
      <c r="R82" s="92">
        <f t="shared" si="18"/>
        <v>0.40238870098800006</v>
      </c>
      <c r="S82" s="92">
        <f t="shared" si="18"/>
        <v>0.53140773621999993</v>
      </c>
      <c r="T82" s="92">
        <f t="shared" si="18"/>
        <v>0.50776292744999996</v>
      </c>
      <c r="U82" s="92">
        <f>+SUM(U75:U81)</f>
        <v>0.50392561867999996</v>
      </c>
      <c r="V82" s="92">
        <f>+SUM(V75:V81)</f>
        <v>0.50908350000000002</v>
      </c>
      <c r="W82" s="92">
        <f>+SUM(W75:W81)</f>
        <v>0.50933839999999997</v>
      </c>
    </row>
    <row r="83" spans="1:23" x14ac:dyDescent="0.25">
      <c r="B83" s="4" t="s">
        <v>601</v>
      </c>
      <c r="C83" s="4" t="s">
        <v>1032</v>
      </c>
      <c r="D83" s="4" t="s">
        <v>593</v>
      </c>
      <c r="E83" s="4" t="s">
        <v>1083</v>
      </c>
      <c r="F83" s="92">
        <f>(SUM(F75:F81))*'Conversion Factors'!$I$5</f>
        <v>144.70201154214001</v>
      </c>
      <c r="G83" s="92">
        <f>(SUM(G75:G81))*'Conversion Factors'!$I$5</f>
        <v>141.86362449339998</v>
      </c>
      <c r="H83" s="92">
        <f>(SUM(H75:H81))*'Conversion Factors'!$I$5</f>
        <v>147.04430611415998</v>
      </c>
      <c r="I83" s="92">
        <f>(SUM(I75:I81))*'Conversion Factors'!$I$5</f>
        <v>157.60872814542</v>
      </c>
      <c r="J83" s="92">
        <f>(SUM(J75:J81))*'Conversion Factors'!$I$5</f>
        <v>166.60088255845025</v>
      </c>
      <c r="K83" s="92">
        <f>(SUM(K75:K81))*'Conversion Factors'!$I$5</f>
        <v>162.18810855883999</v>
      </c>
      <c r="L83" s="92">
        <f>(SUM(L75:L81))*'Conversion Factors'!$I$5</f>
        <v>165.74469296651998</v>
      </c>
      <c r="M83" s="92">
        <f>(SUM(M75:M81))*'Conversion Factors'!$I$5</f>
        <v>171.38171344519998</v>
      </c>
      <c r="N83" s="92">
        <f>(SUM(N75:N81))*'Conversion Factors'!$I$5</f>
        <v>184.2973807731872</v>
      </c>
      <c r="O83" s="92">
        <f>(SUM(O75:O81))*'Conversion Factors'!$I$5</f>
        <v>173.24970515586782</v>
      </c>
      <c r="P83" s="92">
        <f>(SUM(P75:P81))*'Conversion Factors'!$I$5</f>
        <v>176.79264984560302</v>
      </c>
      <c r="Q83" s="92">
        <f>(SUM(Q75:Q81))*'Conversion Factors'!$I$5</f>
        <v>119.71511626151998</v>
      </c>
      <c r="R83" s="92">
        <f>(SUM(R75:R81))*'Conversion Factors'!$I$5</f>
        <v>124.74049730628002</v>
      </c>
      <c r="S83" s="92">
        <f>(SUM(S75:S81))*'Conversion Factors'!$I$5</f>
        <v>164.73639822819999</v>
      </c>
      <c r="T83" s="92">
        <f>(SUM(T75:T81))*'Conversion Factors'!$I$5</f>
        <v>157.40650750949999</v>
      </c>
      <c r="U83" s="92">
        <f>(SUM(U75:U81))*'Conversion Factors'!$I$5</f>
        <v>156.21694179079998</v>
      </c>
      <c r="V83" s="92">
        <f>(SUM(V75:V81))*'Conversion Factors'!$I$5</f>
        <v>157.81588500000001</v>
      </c>
      <c r="W83" s="92">
        <f>(SUM(W75:W81))*'Conversion Factors'!$I$5</f>
        <v>157.894904</v>
      </c>
    </row>
    <row r="84" spans="1:23" x14ac:dyDescent="0.25">
      <c r="B84" s="4"/>
      <c r="C84" s="4"/>
      <c r="D84" s="4"/>
      <c r="E84" s="4"/>
      <c r="F84" s="221"/>
      <c r="G84" s="221"/>
      <c r="H84" s="221"/>
      <c r="I84" s="221"/>
      <c r="J84" s="221"/>
      <c r="K84" s="221"/>
      <c r="L84" s="221"/>
      <c r="M84" s="221"/>
      <c r="N84" s="221"/>
      <c r="O84" s="221"/>
      <c r="P84" s="221"/>
      <c r="Q84" s="221"/>
      <c r="R84" s="221"/>
      <c r="S84" s="221"/>
      <c r="T84" s="221"/>
      <c r="W84" s="221"/>
    </row>
    <row r="85" spans="1:23" x14ac:dyDescent="0.25">
      <c r="B85" s="4" t="s">
        <v>943</v>
      </c>
      <c r="C85" s="4" t="s">
        <v>1090</v>
      </c>
      <c r="D85" s="4" t="s">
        <v>588</v>
      </c>
      <c r="E85" s="4" t="s">
        <v>1091</v>
      </c>
      <c r="F85" s="92">
        <f t="shared" ref="F85:T85" si="19">SUM(F61,F72,F83)</f>
        <v>32658.283083353857</v>
      </c>
      <c r="G85" s="92">
        <f t="shared" si="19"/>
        <v>32186.298948681917</v>
      </c>
      <c r="H85" s="92">
        <f t="shared" si="19"/>
        <v>33395.368536852664</v>
      </c>
      <c r="I85" s="92">
        <f t="shared" si="19"/>
        <v>35905.076635797945</v>
      </c>
      <c r="J85" s="92">
        <f t="shared" si="19"/>
        <v>37884.312814810808</v>
      </c>
      <c r="K85" s="92">
        <f t="shared" si="19"/>
        <v>37154.910485666864</v>
      </c>
      <c r="L85" s="92">
        <f t="shared" si="19"/>
        <v>38078.342826536071</v>
      </c>
      <c r="M85" s="92">
        <f t="shared" si="19"/>
        <v>39469.342110748723</v>
      </c>
      <c r="N85" s="92">
        <f t="shared" si="19"/>
        <v>42284.599768044223</v>
      </c>
      <c r="O85" s="92">
        <f t="shared" si="19"/>
        <v>40135.490951971071</v>
      </c>
      <c r="P85" s="92">
        <f t="shared" si="19"/>
        <v>41124.460727425416</v>
      </c>
      <c r="Q85" s="92">
        <f t="shared" si="19"/>
        <v>28417.210021410519</v>
      </c>
      <c r="R85" s="92">
        <f t="shared" si="19"/>
        <v>29217.017662341645</v>
      </c>
      <c r="S85" s="92">
        <f t="shared" si="19"/>
        <v>38429.559482567201</v>
      </c>
      <c r="T85" s="92">
        <f t="shared" si="19"/>
        <v>37011.238484596994</v>
      </c>
      <c r="U85" s="92">
        <f>SUM(U61,U72,U83)</f>
        <v>36870.316366626801</v>
      </c>
      <c r="V85" s="92">
        <f>SUM(V61,V72,V83)</f>
        <v>37309.464957000011</v>
      </c>
      <c r="W85" s="92">
        <f>SUM(W61,W72,W83)</f>
        <v>37432.487830000005</v>
      </c>
    </row>
    <row r="87" spans="1:23" s="221" customFormat="1" x14ac:dyDescent="0.25">
      <c r="A87" s="250"/>
      <c r="B87" s="49" t="s">
        <v>1092</v>
      </c>
      <c r="C87" s="49"/>
      <c r="D87" s="49"/>
      <c r="E87" s="19"/>
      <c r="F87" s="49">
        <v>2000</v>
      </c>
      <c r="G87" s="49">
        <v>2017</v>
      </c>
      <c r="H87" s="19"/>
      <c r="I87" s="19"/>
      <c r="J87" s="19"/>
      <c r="K87" s="19"/>
      <c r="L87" s="19"/>
      <c r="M87" s="19"/>
      <c r="N87" s="19"/>
      <c r="O87" s="19"/>
      <c r="P87" s="19"/>
      <c r="Q87" s="19"/>
      <c r="R87" s="19"/>
      <c r="S87" s="19"/>
      <c r="T87" s="19"/>
      <c r="U87" s="19"/>
      <c r="V87" s="19"/>
      <c r="W87" s="19"/>
    </row>
    <row r="88" spans="1:23" s="221" customFormat="1" x14ac:dyDescent="0.25">
      <c r="A88" s="250" t="str">
        <f>+A59</f>
        <v>1A2SolidCO2</v>
      </c>
      <c r="F88" s="254">
        <f>+SUMIF($A$54:$A$81,$A88,F$54:F$81)</f>
        <v>29509.37867808</v>
      </c>
      <c r="G88" s="254">
        <f>+SUMIF($A$54:$A$81,$A88,W$54:W$81)</f>
        <v>31855.063900000001</v>
      </c>
    </row>
    <row r="89" spans="1:23" s="221" customFormat="1" x14ac:dyDescent="0.25">
      <c r="A89" s="250" t="str">
        <f>+A56</f>
        <v>1A2LiquidCO2</v>
      </c>
      <c r="F89" s="254">
        <f t="shared" ref="F89:F96" si="20">+SUMIF($A$54:$A$81,$A89,F$54:F$81)</f>
        <v>778.30031019</v>
      </c>
      <c r="G89" s="254">
        <f t="shared" ref="G89:G96" si="21">+SUMIF($A$54:$A$81,$A89,W$54:W$81)</f>
        <v>1591.3939</v>
      </c>
    </row>
    <row r="90" spans="1:23" s="221" customFormat="1" x14ac:dyDescent="0.25">
      <c r="A90" s="250" t="str">
        <f>+A60</f>
        <v>1A2GasCO2</v>
      </c>
      <c r="F90" s="254">
        <f t="shared" si="20"/>
        <v>2217.7451999999998</v>
      </c>
      <c r="G90" s="254">
        <f t="shared" si="21"/>
        <v>3817.9416000000001</v>
      </c>
    </row>
    <row r="91" spans="1:23" s="221" customFormat="1" x14ac:dyDescent="0.25">
      <c r="A91" s="250" t="str">
        <f>+A68</f>
        <v>1A2SolidCH4</v>
      </c>
      <c r="F91" s="254">
        <f t="shared" si="20"/>
        <v>0.31751412609599999</v>
      </c>
      <c r="G91" s="254">
        <f t="shared" si="21"/>
        <v>0.35312199999999999</v>
      </c>
    </row>
    <row r="92" spans="1:23" s="221" customFormat="1" x14ac:dyDescent="0.25">
      <c r="A92" s="250" t="str">
        <f>+A64</f>
        <v>1A2LiquidCH4</v>
      </c>
      <c r="F92" s="254">
        <f t="shared" si="20"/>
        <v>3.1267899600000003E-2</v>
      </c>
      <c r="G92" s="254">
        <f t="shared" si="21"/>
        <v>6.4098000000000002E-2</v>
      </c>
    </row>
    <row r="93" spans="1:23" s="221" customFormat="1" x14ac:dyDescent="0.25">
      <c r="A93" s="250" t="str">
        <f>+A70</f>
        <v>1A2GasCH4</v>
      </c>
      <c r="F93" s="254">
        <f t="shared" si="20"/>
        <v>3.9641000099999997E-2</v>
      </c>
      <c r="G93" s="254">
        <f t="shared" si="21"/>
        <v>6.818600000000001E-2</v>
      </c>
    </row>
    <row r="94" spans="1:23" s="221" customFormat="1" x14ac:dyDescent="0.25">
      <c r="A94" s="250" t="str">
        <f>+A79</f>
        <v>1A2SolidN2O</v>
      </c>
      <c r="F94" s="254">
        <f t="shared" si="20"/>
        <v>0.45656300246400006</v>
      </c>
      <c r="G94" s="254">
        <f t="shared" si="21"/>
        <v>0.48970020000000003</v>
      </c>
    </row>
    <row r="95" spans="1:23" s="221" customFormat="1" x14ac:dyDescent="0.25">
      <c r="A95" s="250" t="str">
        <f>+A75</f>
        <v>1A2LiquidN2O</v>
      </c>
      <c r="F95" s="254">
        <f t="shared" si="20"/>
        <v>6.2535799199999994E-3</v>
      </c>
      <c r="G95" s="254">
        <f t="shared" si="21"/>
        <v>1.28196E-2</v>
      </c>
    </row>
    <row r="96" spans="1:23" s="221" customFormat="1" x14ac:dyDescent="0.25">
      <c r="A96" s="250" t="str">
        <f>+A81</f>
        <v>1A2GasN2O</v>
      </c>
      <c r="F96" s="254">
        <f t="shared" si="20"/>
        <v>3.9641000100000007E-3</v>
      </c>
      <c r="G96" s="254">
        <f t="shared" si="21"/>
        <v>6.8186000000000002E-3</v>
      </c>
    </row>
    <row r="97" spans="1:14" s="221" customFormat="1" x14ac:dyDescent="0.25">
      <c r="A97" s="250"/>
    </row>
    <row r="98" spans="1:14" s="221" customFormat="1" x14ac:dyDescent="0.25">
      <c r="A98" s="250"/>
    </row>
    <row r="99" spans="1:14" s="2" customFormat="1" ht="21" x14ac:dyDescent="0.35">
      <c r="A99" s="251"/>
      <c r="C99" s="3" t="s">
        <v>1093</v>
      </c>
      <c r="F99" s="2" t="s">
        <v>1094</v>
      </c>
      <c r="N99" s="2" t="s">
        <v>1095</v>
      </c>
    </row>
    <row r="101" spans="1:14" x14ac:dyDescent="0.25">
      <c r="B101" s="23"/>
      <c r="C101" s="22"/>
      <c r="D101" s="22"/>
      <c r="E101" s="22"/>
      <c r="F101" s="22"/>
      <c r="G101" s="22"/>
      <c r="H101" s="22"/>
      <c r="I101" s="22"/>
      <c r="J101" s="221"/>
      <c r="K101" s="221"/>
      <c r="L101" s="221"/>
      <c r="M101" s="221"/>
      <c r="N101" s="221"/>
    </row>
    <row r="122" spans="1:25" ht="21" x14ac:dyDescent="0.35">
      <c r="B122" s="2"/>
      <c r="C122" s="3" t="s">
        <v>331</v>
      </c>
      <c r="D122" s="2"/>
      <c r="E122" s="2"/>
      <c r="F122" s="2" t="s">
        <v>1096</v>
      </c>
      <c r="G122" s="2"/>
      <c r="H122" s="2"/>
      <c r="I122" s="2"/>
      <c r="J122" s="2"/>
      <c r="K122" s="2"/>
      <c r="L122" s="2"/>
      <c r="M122" s="2"/>
      <c r="N122" s="2"/>
      <c r="O122" s="2"/>
      <c r="P122" s="2"/>
      <c r="Q122" s="2"/>
      <c r="R122" s="2"/>
      <c r="S122" s="2"/>
      <c r="T122" s="2"/>
      <c r="U122" s="2"/>
      <c r="V122" s="2"/>
      <c r="W122" s="2"/>
      <c r="X122" s="2"/>
      <c r="Y122" s="2"/>
    </row>
    <row r="123" spans="1:25" ht="18.75" x14ac:dyDescent="0.3">
      <c r="B123" s="9" t="s">
        <v>975</v>
      </c>
      <c r="C123" s="221"/>
      <c r="D123" s="221"/>
      <c r="E123" s="221"/>
      <c r="F123" s="221" t="s">
        <v>1097</v>
      </c>
      <c r="G123" s="221"/>
      <c r="H123" s="221"/>
      <c r="I123" s="221"/>
      <c r="J123" s="221"/>
      <c r="K123" s="221"/>
      <c r="L123" s="221"/>
      <c r="M123" s="221"/>
      <c r="N123" s="221"/>
      <c r="O123" s="221"/>
      <c r="P123" s="221"/>
      <c r="Q123" s="221"/>
      <c r="R123" s="221"/>
      <c r="S123" s="221"/>
      <c r="T123" s="221"/>
      <c r="W123" s="221"/>
      <c r="X123" s="221"/>
      <c r="Y123" s="221"/>
    </row>
    <row r="124" spans="1:25" s="46" customFormat="1" ht="21" x14ac:dyDescent="0.35">
      <c r="A124" s="252"/>
      <c r="C124" s="55" t="s">
        <v>1048</v>
      </c>
      <c r="F124" s="46" t="s">
        <v>1049</v>
      </c>
    </row>
    <row r="125" spans="1:25" s="8" customFormat="1" x14ac:dyDescent="0.25">
      <c r="A125" s="250"/>
      <c r="B125" s="7" t="s">
        <v>1050</v>
      </c>
      <c r="C125" s="7" t="s">
        <v>1051</v>
      </c>
      <c r="D125" s="7" t="s">
        <v>581</v>
      </c>
      <c r="E125" s="7" t="s">
        <v>935</v>
      </c>
      <c r="F125" s="7">
        <v>2000</v>
      </c>
      <c r="G125" s="7">
        <v>2001</v>
      </c>
      <c r="H125" s="7">
        <v>2002</v>
      </c>
      <c r="I125" s="7">
        <v>2003</v>
      </c>
      <c r="J125" s="7">
        <v>2004</v>
      </c>
      <c r="K125" s="7">
        <v>2005</v>
      </c>
      <c r="L125" s="7">
        <v>2006</v>
      </c>
      <c r="M125" s="7">
        <v>2007</v>
      </c>
      <c r="N125" s="7">
        <v>2008</v>
      </c>
      <c r="O125" s="7">
        <v>2009</v>
      </c>
      <c r="P125" s="7">
        <v>2010</v>
      </c>
      <c r="Q125" s="7">
        <v>2011</v>
      </c>
      <c r="R125" s="7">
        <v>2012</v>
      </c>
      <c r="S125" s="7">
        <v>2013</v>
      </c>
      <c r="T125" s="7">
        <v>2014</v>
      </c>
      <c r="U125" s="7">
        <v>2015</v>
      </c>
      <c r="V125" s="7"/>
      <c r="W125" s="7"/>
      <c r="X125" s="104" t="s">
        <v>936</v>
      </c>
    </row>
    <row r="126" spans="1:25" s="8" customFormat="1" x14ac:dyDescent="0.25">
      <c r="A126" s="250"/>
      <c r="B126" s="8" t="s">
        <v>601</v>
      </c>
      <c r="C126" s="8" t="s">
        <v>602</v>
      </c>
      <c r="D126" s="7"/>
      <c r="E126" s="8" t="s">
        <v>881</v>
      </c>
      <c r="F126" s="25">
        <v>697.59799999999996</v>
      </c>
      <c r="G126" s="25">
        <v>639.80399999999997</v>
      </c>
      <c r="H126" s="25">
        <v>606.42999999999995</v>
      </c>
      <c r="I126" s="25">
        <v>625.96600000000001</v>
      </c>
      <c r="J126" s="25">
        <v>649.06830000000002</v>
      </c>
      <c r="K126" s="25">
        <v>619.45399999999995</v>
      </c>
      <c r="L126" s="25">
        <v>600.73199999999997</v>
      </c>
      <c r="M126" s="25">
        <v>567.35799999999995</v>
      </c>
      <c r="N126" s="25">
        <v>433.048</v>
      </c>
      <c r="O126" s="25">
        <v>443.63</v>
      </c>
      <c r="P126" s="25">
        <v>469.43761497740189</v>
      </c>
      <c r="Q126" s="25">
        <v>472.93399999999997</v>
      </c>
      <c r="R126" s="25">
        <v>382.58</v>
      </c>
      <c r="S126" s="25">
        <v>388.94600000000003</v>
      </c>
      <c r="T126" s="25">
        <v>365.3</v>
      </c>
      <c r="U126" s="25">
        <v>341.654</v>
      </c>
      <c r="V126" s="25">
        <v>318</v>
      </c>
      <c r="W126" s="25">
        <v>294</v>
      </c>
    </row>
    <row r="127" spans="1:25" s="8" customFormat="1" x14ac:dyDescent="0.25">
      <c r="A127" s="250"/>
      <c r="B127" s="8" t="s">
        <v>601</v>
      </c>
      <c r="C127" s="8" t="s">
        <v>1054</v>
      </c>
      <c r="E127" s="8" t="s">
        <v>881</v>
      </c>
      <c r="F127" s="25">
        <v>9531.0959999999995</v>
      </c>
      <c r="G127" s="25">
        <v>9887.7119999999995</v>
      </c>
      <c r="H127" s="25">
        <v>10410.444</v>
      </c>
      <c r="I127" s="25">
        <v>11068.812</v>
      </c>
      <c r="J127" s="25">
        <v>11702.198</v>
      </c>
      <c r="K127" s="25">
        <v>12367.26</v>
      </c>
      <c r="L127" s="25">
        <v>13270.992</v>
      </c>
      <c r="M127" s="25">
        <v>14869.668</v>
      </c>
      <c r="N127" s="25">
        <v>14877.288</v>
      </c>
      <c r="O127" s="25">
        <v>14877.288</v>
      </c>
      <c r="P127" s="25">
        <v>16129.121288175002</v>
      </c>
      <c r="Q127" s="25">
        <v>17106.900000000001</v>
      </c>
      <c r="R127" s="25">
        <v>17163.288</v>
      </c>
      <c r="S127" s="25">
        <v>18137.16</v>
      </c>
      <c r="T127" s="25">
        <v>18824.199999999997</v>
      </c>
      <c r="U127" s="25">
        <v>19511.239999999998</v>
      </c>
      <c r="V127" s="25">
        <v>20198</v>
      </c>
      <c r="W127" s="25">
        <v>20885</v>
      </c>
    </row>
    <row r="128" spans="1:25" s="8" customFormat="1" x14ac:dyDescent="0.25">
      <c r="A128" s="250"/>
      <c r="B128" s="8" t="s">
        <v>601</v>
      </c>
      <c r="C128" s="8" t="s">
        <v>1055</v>
      </c>
      <c r="E128" s="8" t="s">
        <v>881</v>
      </c>
      <c r="F128" s="25">
        <v>193.9392</v>
      </c>
      <c r="G128" s="25">
        <v>193.9392</v>
      </c>
      <c r="H128" s="25">
        <v>187.2998</v>
      </c>
      <c r="I128" s="25">
        <v>184.5043</v>
      </c>
      <c r="J128" s="25">
        <v>198.9068</v>
      </c>
      <c r="K128" s="25">
        <v>170.87620000000001</v>
      </c>
      <c r="L128" s="25">
        <v>166.33340000000001</v>
      </c>
      <c r="M128" s="25">
        <v>164.23679999999999</v>
      </c>
      <c r="N128" s="25">
        <v>164.23679999999999</v>
      </c>
      <c r="O128" s="25">
        <v>207.21789999999999</v>
      </c>
      <c r="P128" s="25">
        <v>219.27256079475706</v>
      </c>
      <c r="Q128" s="25">
        <v>166.68287999999998</v>
      </c>
      <c r="R128" s="25">
        <v>198.48191999999997</v>
      </c>
      <c r="S128" s="25">
        <v>186.26839999999999</v>
      </c>
      <c r="T128" s="25">
        <v>186.32899999999998</v>
      </c>
      <c r="U128" s="25">
        <v>186.3896</v>
      </c>
      <c r="V128" s="25">
        <v>186</v>
      </c>
      <c r="W128" s="25">
        <v>187</v>
      </c>
    </row>
    <row r="129" spans="1:23" s="8" customFormat="1" x14ac:dyDescent="0.25">
      <c r="A129" s="250"/>
      <c r="B129" s="8" t="s">
        <v>601</v>
      </c>
      <c r="C129" s="8" t="s">
        <v>603</v>
      </c>
      <c r="E129" s="8" t="s">
        <v>881</v>
      </c>
      <c r="F129" s="25">
        <v>109.0001</v>
      </c>
      <c r="G129" s="25">
        <v>115.15179999999999</v>
      </c>
      <c r="H129" s="25">
        <v>112.65260000000001</v>
      </c>
      <c r="I129" s="25">
        <v>107.26990000000001</v>
      </c>
      <c r="J129" s="25">
        <v>108.2694</v>
      </c>
      <c r="K129" s="25">
        <v>105.732</v>
      </c>
      <c r="L129" s="25">
        <v>116.3052</v>
      </c>
      <c r="M129" s="25">
        <v>122.0724</v>
      </c>
      <c r="N129" s="25">
        <v>117.84310000000001</v>
      </c>
      <c r="O129" s="25">
        <v>105.3475</v>
      </c>
      <c r="P129" s="25">
        <v>111.47597892970302</v>
      </c>
      <c r="Q129" s="25">
        <v>137.83608000000001</v>
      </c>
      <c r="R129" s="25">
        <v>126.10944000000001</v>
      </c>
      <c r="S129" s="25">
        <v>124.2758</v>
      </c>
      <c r="T129" s="25">
        <v>125.60050000000001</v>
      </c>
      <c r="U129" s="25">
        <v>126.9252</v>
      </c>
      <c r="V129" s="25">
        <v>128</v>
      </c>
      <c r="W129" s="25">
        <v>130</v>
      </c>
    </row>
    <row r="130" spans="1:23" s="8" customFormat="1" x14ac:dyDescent="0.25">
      <c r="A130" s="250"/>
      <c r="B130" s="8" t="s">
        <v>601</v>
      </c>
      <c r="C130" s="8" t="s">
        <v>604</v>
      </c>
      <c r="E130" s="8" t="s">
        <v>881</v>
      </c>
      <c r="F130" s="25">
        <v>5053.3811999999998</v>
      </c>
      <c r="G130" s="25">
        <v>5584.1015999999991</v>
      </c>
      <c r="H130" s="25">
        <v>6160.9715999999989</v>
      </c>
      <c r="I130" s="25">
        <v>6276.3455999999996</v>
      </c>
      <c r="J130" s="25">
        <v>6381.9862690872951</v>
      </c>
      <c r="K130" s="25">
        <v>7037.8139999999994</v>
      </c>
      <c r="L130" s="25">
        <v>7245.4872000000005</v>
      </c>
      <c r="M130" s="25">
        <v>7706.9831999999997</v>
      </c>
      <c r="N130" s="25">
        <v>7475.3204191786908</v>
      </c>
      <c r="O130" s="25">
        <v>7601.5660230527901</v>
      </c>
      <c r="P130" s="25">
        <v>8043.7775262158921</v>
      </c>
      <c r="Q130" s="25">
        <v>7536.4707599999992</v>
      </c>
      <c r="R130" s="25">
        <v>9806.8933199999992</v>
      </c>
      <c r="S130" s="25">
        <v>9094.94</v>
      </c>
      <c r="T130" s="25">
        <v>9384.2000000000007</v>
      </c>
      <c r="U130" s="25">
        <v>9673.4599999999991</v>
      </c>
      <c r="V130" s="25">
        <v>9963</v>
      </c>
      <c r="W130" s="25">
        <v>10252</v>
      </c>
    </row>
    <row r="131" spans="1:23" s="8" customFormat="1" x14ac:dyDescent="0.25">
      <c r="A131" s="250"/>
      <c r="B131" s="8" t="s">
        <v>601</v>
      </c>
      <c r="C131" s="8" t="s">
        <v>1056</v>
      </c>
      <c r="E131" s="8" t="s">
        <v>881</v>
      </c>
      <c r="F131" s="25">
        <v>302353.98249600001</v>
      </c>
      <c r="G131" s="25">
        <v>295803.76392</v>
      </c>
      <c r="H131" s="25">
        <v>306400.87922399997</v>
      </c>
      <c r="I131" s="25">
        <v>328424.165568</v>
      </c>
      <c r="J131" s="25">
        <v>347343.98616000003</v>
      </c>
      <c r="K131" s="25">
        <v>337162.03149600001</v>
      </c>
      <c r="L131" s="25">
        <v>344183.17240799998</v>
      </c>
      <c r="M131" s="25">
        <v>355304.16071999999</v>
      </c>
      <c r="N131" s="25">
        <v>383032.13644799998</v>
      </c>
      <c r="O131" s="25">
        <v>359011.423152</v>
      </c>
      <c r="P131" s="25">
        <v>365686.777008</v>
      </c>
      <c r="Q131" s="25">
        <v>243904.02600000001</v>
      </c>
      <c r="R131" s="25">
        <v>254262.35100000002</v>
      </c>
      <c r="S131" s="25">
        <v>338982</v>
      </c>
      <c r="T131" s="25">
        <v>322743</v>
      </c>
      <c r="U131" s="25">
        <v>319709</v>
      </c>
      <c r="V131" s="25">
        <v>322672</v>
      </c>
      <c r="W131" s="25">
        <v>322366</v>
      </c>
    </row>
    <row r="132" spans="1:23" s="8" customFormat="1" x14ac:dyDescent="0.25">
      <c r="A132" s="250"/>
      <c r="B132" s="8" t="s">
        <v>601</v>
      </c>
      <c r="C132" s="8" t="s">
        <v>1104</v>
      </c>
      <c r="E132" s="8" t="s">
        <v>881</v>
      </c>
      <c r="F132" s="25">
        <v>39532</v>
      </c>
      <c r="G132" s="25">
        <v>41241</v>
      </c>
      <c r="H132" s="25">
        <v>43048</v>
      </c>
      <c r="I132" s="25">
        <v>48749</v>
      </c>
      <c r="J132" s="25">
        <v>50361</v>
      </c>
      <c r="K132" s="25">
        <v>53165.84</v>
      </c>
      <c r="L132" s="25">
        <v>56037.84</v>
      </c>
      <c r="M132" s="25">
        <v>58908.41</v>
      </c>
      <c r="N132" s="25">
        <v>61777.55</v>
      </c>
      <c r="O132" s="25">
        <v>64645.26</v>
      </c>
      <c r="P132" s="25">
        <v>68405.919656963932</v>
      </c>
      <c r="Q132" s="25">
        <v>51381.792000000001</v>
      </c>
      <c r="R132" s="25">
        <v>44518.175999999999</v>
      </c>
      <c r="S132" s="25">
        <v>62379.199999999997</v>
      </c>
      <c r="T132" s="25">
        <v>63798.5</v>
      </c>
      <c r="U132" s="25">
        <v>65217.8</v>
      </c>
      <c r="V132" s="25">
        <v>66637</v>
      </c>
      <c r="W132" s="25">
        <v>68056</v>
      </c>
    </row>
    <row r="133" spans="1:23" s="8" customFormat="1" x14ac:dyDescent="0.25">
      <c r="A133" s="250"/>
      <c r="F133" s="26"/>
      <c r="G133" s="26"/>
      <c r="H133" s="26"/>
      <c r="I133" s="26"/>
      <c r="J133" s="26"/>
      <c r="K133" s="26"/>
      <c r="L133" s="26"/>
      <c r="M133" s="26"/>
      <c r="N133" s="26"/>
      <c r="O133" s="26"/>
      <c r="P133" s="26"/>
      <c r="Q133" s="26"/>
      <c r="R133" s="26"/>
      <c r="S133" s="26"/>
      <c r="T133" s="26"/>
      <c r="U133" s="26"/>
      <c r="V133" s="26"/>
      <c r="W133" s="26"/>
    </row>
    <row r="134" spans="1:23" s="52" customFormat="1" ht="21" x14ac:dyDescent="0.35">
      <c r="A134" s="251"/>
      <c r="C134" s="53" t="s">
        <v>1063</v>
      </c>
      <c r="F134" s="52" t="s">
        <v>1064</v>
      </c>
    </row>
    <row r="135" spans="1:23" s="8" customFormat="1" x14ac:dyDescent="0.25">
      <c r="A135" s="250"/>
    </row>
    <row r="136" spans="1:23" s="8" customFormat="1" x14ac:dyDescent="0.25">
      <c r="A136" s="250"/>
      <c r="B136" s="51" t="s">
        <v>601</v>
      </c>
      <c r="C136" s="51"/>
      <c r="D136" s="51" t="s">
        <v>588</v>
      </c>
      <c r="E136" s="51"/>
      <c r="F136" s="51"/>
      <c r="G136" s="51"/>
      <c r="H136" s="51"/>
      <c r="I136" s="51"/>
      <c r="J136" s="51"/>
      <c r="K136" s="51"/>
      <c r="L136" s="51"/>
      <c r="M136" s="51"/>
      <c r="N136" s="51"/>
      <c r="O136" s="51"/>
      <c r="P136" s="51"/>
      <c r="Q136" s="51"/>
      <c r="R136" s="51"/>
      <c r="S136" s="51"/>
      <c r="T136" s="51"/>
      <c r="U136" s="51"/>
      <c r="V136" s="51"/>
      <c r="W136" s="51"/>
    </row>
    <row r="137" spans="1:23" s="8" customFormat="1" x14ac:dyDescent="0.25">
      <c r="A137" s="250"/>
      <c r="B137" s="8" t="s">
        <v>601</v>
      </c>
      <c r="C137" s="8" t="s">
        <v>602</v>
      </c>
      <c r="D137" s="8" t="s">
        <v>588</v>
      </c>
      <c r="E137" s="8" t="s">
        <v>1065</v>
      </c>
      <c r="F137" s="25">
        <v>71900</v>
      </c>
      <c r="G137" s="25">
        <v>71900</v>
      </c>
      <c r="H137" s="25">
        <v>71900</v>
      </c>
      <c r="I137" s="25">
        <v>71900</v>
      </c>
      <c r="J137" s="25">
        <v>71900</v>
      </c>
      <c r="K137" s="25">
        <v>71900</v>
      </c>
      <c r="L137" s="25">
        <v>71900</v>
      </c>
      <c r="M137" s="25">
        <v>71900</v>
      </c>
      <c r="N137" s="25">
        <v>71900</v>
      </c>
      <c r="O137" s="25">
        <v>71900</v>
      </c>
      <c r="P137" s="25">
        <v>71900</v>
      </c>
      <c r="Q137" s="25">
        <v>71900</v>
      </c>
      <c r="R137" s="25">
        <v>71900</v>
      </c>
      <c r="S137" s="25">
        <v>71900</v>
      </c>
      <c r="T137" s="25">
        <v>71900</v>
      </c>
      <c r="U137" s="25">
        <v>71900</v>
      </c>
      <c r="V137" s="25">
        <v>71900</v>
      </c>
      <c r="W137" s="25">
        <v>71900</v>
      </c>
    </row>
    <row r="138" spans="1:23" s="8" customFormat="1" x14ac:dyDescent="0.25">
      <c r="A138" s="250"/>
      <c r="B138" s="8" t="s">
        <v>601</v>
      </c>
      <c r="C138" s="8" t="s">
        <v>1054</v>
      </c>
      <c r="D138" s="8" t="s">
        <v>588</v>
      </c>
      <c r="E138" s="8" t="s">
        <v>1065</v>
      </c>
      <c r="F138" s="25">
        <v>74100</v>
      </c>
      <c r="G138" s="25">
        <v>74100</v>
      </c>
      <c r="H138" s="25">
        <v>74100</v>
      </c>
      <c r="I138" s="25">
        <v>74100</v>
      </c>
      <c r="J138" s="25">
        <v>74100</v>
      </c>
      <c r="K138" s="25">
        <v>74100</v>
      </c>
      <c r="L138" s="25">
        <v>74100</v>
      </c>
      <c r="M138" s="25">
        <v>74100</v>
      </c>
      <c r="N138" s="25">
        <v>74100</v>
      </c>
      <c r="O138" s="25">
        <v>74100</v>
      </c>
      <c r="P138" s="25">
        <v>74100</v>
      </c>
      <c r="Q138" s="25">
        <v>74100</v>
      </c>
      <c r="R138" s="25">
        <v>74100</v>
      </c>
      <c r="S138" s="25">
        <v>74100</v>
      </c>
      <c r="T138" s="25">
        <v>74100</v>
      </c>
      <c r="U138" s="25">
        <v>74100</v>
      </c>
      <c r="V138" s="25">
        <v>74100</v>
      </c>
      <c r="W138" s="25">
        <v>74100</v>
      </c>
    </row>
    <row r="139" spans="1:23" s="8" customFormat="1" x14ac:dyDescent="0.25">
      <c r="A139" s="250"/>
      <c r="B139" s="8" t="s">
        <v>601</v>
      </c>
      <c r="C139" s="8" t="s">
        <v>1055</v>
      </c>
      <c r="D139" s="8" t="s">
        <v>588</v>
      </c>
      <c r="E139" s="8" t="s">
        <v>1065</v>
      </c>
      <c r="F139" s="25">
        <v>77400</v>
      </c>
      <c r="G139" s="25">
        <v>77400</v>
      </c>
      <c r="H139" s="25">
        <v>77400</v>
      </c>
      <c r="I139" s="25">
        <v>77400</v>
      </c>
      <c r="J139" s="25">
        <v>77400</v>
      </c>
      <c r="K139" s="25">
        <v>77400</v>
      </c>
      <c r="L139" s="25">
        <v>77400</v>
      </c>
      <c r="M139" s="25">
        <v>77400</v>
      </c>
      <c r="N139" s="25">
        <v>77400</v>
      </c>
      <c r="O139" s="25">
        <v>77400</v>
      </c>
      <c r="P139" s="25">
        <v>77400</v>
      </c>
      <c r="Q139" s="25">
        <v>77400</v>
      </c>
      <c r="R139" s="25">
        <v>77400</v>
      </c>
      <c r="S139" s="25">
        <v>77400</v>
      </c>
      <c r="T139" s="25">
        <v>77400</v>
      </c>
      <c r="U139" s="25">
        <v>77400</v>
      </c>
      <c r="V139" s="25">
        <v>77400</v>
      </c>
      <c r="W139" s="25">
        <v>77400</v>
      </c>
    </row>
    <row r="140" spans="1:23" s="8" customFormat="1" x14ac:dyDescent="0.25">
      <c r="A140" s="250"/>
      <c r="B140" s="8" t="s">
        <v>601</v>
      </c>
      <c r="C140" s="8" t="s">
        <v>603</v>
      </c>
      <c r="D140" s="8" t="s">
        <v>588</v>
      </c>
      <c r="E140" s="8" t="s">
        <v>1065</v>
      </c>
      <c r="F140" s="25">
        <v>63100</v>
      </c>
      <c r="G140" s="25">
        <v>63100</v>
      </c>
      <c r="H140" s="25">
        <v>63100</v>
      </c>
      <c r="I140" s="25">
        <v>63100</v>
      </c>
      <c r="J140" s="25">
        <v>63100</v>
      </c>
      <c r="K140" s="25">
        <v>63100</v>
      </c>
      <c r="L140" s="25">
        <v>63100</v>
      </c>
      <c r="M140" s="25">
        <v>63100</v>
      </c>
      <c r="N140" s="25">
        <v>63100</v>
      </c>
      <c r="O140" s="25">
        <v>63100</v>
      </c>
      <c r="P140" s="25">
        <v>63100</v>
      </c>
      <c r="Q140" s="25">
        <v>63100</v>
      </c>
      <c r="R140" s="25">
        <v>63100</v>
      </c>
      <c r="S140" s="25">
        <v>63100</v>
      </c>
      <c r="T140" s="25">
        <v>63100</v>
      </c>
      <c r="U140" s="25">
        <v>63100</v>
      </c>
      <c r="V140" s="25">
        <v>63100</v>
      </c>
      <c r="W140" s="25">
        <v>63100</v>
      </c>
    </row>
    <row r="141" spans="1:23" s="8" customFormat="1" x14ac:dyDescent="0.25">
      <c r="A141" s="250"/>
      <c r="B141" s="8" t="s">
        <v>601</v>
      </c>
      <c r="C141" s="8" t="s">
        <v>604</v>
      </c>
      <c r="D141" s="8" t="s">
        <v>588</v>
      </c>
      <c r="E141" s="8" t="s">
        <v>1065</v>
      </c>
      <c r="F141" s="25">
        <v>80700</v>
      </c>
      <c r="G141" s="25">
        <v>80700</v>
      </c>
      <c r="H141" s="25">
        <v>80700</v>
      </c>
      <c r="I141" s="25">
        <v>80700</v>
      </c>
      <c r="J141" s="25">
        <v>80700</v>
      </c>
      <c r="K141" s="25">
        <v>80700</v>
      </c>
      <c r="L141" s="25">
        <v>80700</v>
      </c>
      <c r="M141" s="25">
        <v>80700</v>
      </c>
      <c r="N141" s="25">
        <v>80700</v>
      </c>
      <c r="O141" s="25">
        <v>80700</v>
      </c>
      <c r="P141" s="25">
        <v>80700</v>
      </c>
      <c r="Q141" s="25">
        <v>80700</v>
      </c>
      <c r="R141" s="25">
        <v>80700</v>
      </c>
      <c r="S141" s="25">
        <v>80700</v>
      </c>
      <c r="T141" s="25">
        <v>80700</v>
      </c>
      <c r="U141" s="25">
        <v>80700</v>
      </c>
      <c r="V141" s="25">
        <v>80700</v>
      </c>
      <c r="W141" s="25">
        <v>80700</v>
      </c>
    </row>
    <row r="142" spans="1:23" s="8" customFormat="1" x14ac:dyDescent="0.25">
      <c r="A142" s="250"/>
      <c r="B142" s="8" t="s">
        <v>601</v>
      </c>
      <c r="C142" s="8" t="s">
        <v>1056</v>
      </c>
      <c r="D142" s="8" t="s">
        <v>588</v>
      </c>
      <c r="E142" s="8" t="s">
        <v>1065</v>
      </c>
      <c r="F142" s="25">
        <v>96250</v>
      </c>
      <c r="G142" s="25">
        <v>96250</v>
      </c>
      <c r="H142" s="25">
        <v>96250</v>
      </c>
      <c r="I142" s="25">
        <v>96250</v>
      </c>
      <c r="J142" s="25">
        <v>96250</v>
      </c>
      <c r="K142" s="25">
        <v>96250</v>
      </c>
      <c r="L142" s="25">
        <v>96250</v>
      </c>
      <c r="M142" s="25">
        <v>96250</v>
      </c>
      <c r="N142" s="25">
        <v>96250</v>
      </c>
      <c r="O142" s="25">
        <v>96250</v>
      </c>
      <c r="P142" s="25">
        <v>96250</v>
      </c>
      <c r="Q142" s="25">
        <v>96250</v>
      </c>
      <c r="R142" s="25">
        <v>96250</v>
      </c>
      <c r="S142" s="25">
        <v>96250</v>
      </c>
      <c r="T142" s="25">
        <v>96250</v>
      </c>
      <c r="U142" s="25">
        <v>96250</v>
      </c>
      <c r="V142" s="25">
        <v>96250</v>
      </c>
      <c r="W142" s="25">
        <v>96250</v>
      </c>
    </row>
    <row r="143" spans="1:23" s="8" customFormat="1" x14ac:dyDescent="0.25">
      <c r="A143" s="250"/>
      <c r="B143" s="8" t="s">
        <v>601</v>
      </c>
      <c r="C143" s="8" t="s">
        <v>1104</v>
      </c>
      <c r="D143" s="8" t="s">
        <v>588</v>
      </c>
      <c r="E143" s="8" t="s">
        <v>1065</v>
      </c>
      <c r="F143" s="25">
        <v>56100</v>
      </c>
      <c r="G143" s="25">
        <v>56100</v>
      </c>
      <c r="H143" s="25">
        <v>56100</v>
      </c>
      <c r="I143" s="25">
        <v>56100</v>
      </c>
      <c r="J143" s="25">
        <v>56100</v>
      </c>
      <c r="K143" s="25">
        <v>56100</v>
      </c>
      <c r="L143" s="25">
        <v>56100</v>
      </c>
      <c r="M143" s="25">
        <v>56100</v>
      </c>
      <c r="N143" s="25">
        <v>56100</v>
      </c>
      <c r="O143" s="25">
        <v>56100</v>
      </c>
      <c r="P143" s="25">
        <v>56100</v>
      </c>
      <c r="Q143" s="25">
        <v>56100</v>
      </c>
      <c r="R143" s="25">
        <v>56100</v>
      </c>
      <c r="S143" s="25">
        <v>56100</v>
      </c>
      <c r="T143" s="25">
        <v>56100</v>
      </c>
      <c r="U143" s="25">
        <v>56100</v>
      </c>
      <c r="V143" s="25">
        <v>56100</v>
      </c>
      <c r="W143" s="25">
        <v>56100</v>
      </c>
    </row>
    <row r="144" spans="1:23" s="8" customFormat="1" x14ac:dyDescent="0.25">
      <c r="A144" s="250"/>
    </row>
    <row r="145" spans="1:23" s="8" customFormat="1" x14ac:dyDescent="0.25">
      <c r="A145" s="250"/>
      <c r="B145" s="51" t="s">
        <v>601</v>
      </c>
      <c r="C145" s="51"/>
      <c r="D145" s="51" t="s">
        <v>590</v>
      </c>
      <c r="E145" s="46"/>
      <c r="F145" s="46"/>
      <c r="G145" s="46"/>
      <c r="H145" s="46"/>
      <c r="I145" s="46"/>
      <c r="J145" s="46"/>
      <c r="K145" s="46"/>
      <c r="L145" s="46"/>
      <c r="M145" s="46"/>
      <c r="N145" s="46"/>
      <c r="O145" s="46"/>
      <c r="P145" s="46"/>
      <c r="Q145" s="46"/>
      <c r="R145" s="46"/>
      <c r="S145" s="46"/>
      <c r="T145" s="46"/>
      <c r="U145" s="46"/>
      <c r="V145" s="46"/>
      <c r="W145" s="46"/>
    </row>
    <row r="146" spans="1:23" s="8" customFormat="1" x14ac:dyDescent="0.25">
      <c r="A146" s="250"/>
      <c r="B146" s="8" t="s">
        <v>601</v>
      </c>
      <c r="C146" s="8" t="s">
        <v>602</v>
      </c>
      <c r="D146" s="8" t="s">
        <v>590</v>
      </c>
      <c r="E146" s="8" t="s">
        <v>1066</v>
      </c>
      <c r="F146" s="25">
        <v>3</v>
      </c>
      <c r="G146" s="25">
        <v>3</v>
      </c>
      <c r="H146" s="25">
        <v>3</v>
      </c>
      <c r="I146" s="25">
        <v>3</v>
      </c>
      <c r="J146" s="25">
        <v>3</v>
      </c>
      <c r="K146" s="25">
        <v>3</v>
      </c>
      <c r="L146" s="25">
        <v>3</v>
      </c>
      <c r="M146" s="25">
        <v>3</v>
      </c>
      <c r="N146" s="25">
        <v>3</v>
      </c>
      <c r="O146" s="25">
        <v>3</v>
      </c>
      <c r="P146" s="25">
        <v>3</v>
      </c>
      <c r="Q146" s="25">
        <v>3</v>
      </c>
      <c r="R146" s="25">
        <v>3</v>
      </c>
      <c r="S146" s="25">
        <v>3</v>
      </c>
      <c r="T146" s="25">
        <v>3</v>
      </c>
      <c r="U146" s="25">
        <v>3</v>
      </c>
      <c r="V146" s="25">
        <v>3</v>
      </c>
      <c r="W146" s="25">
        <v>3</v>
      </c>
    </row>
    <row r="147" spans="1:23" s="8" customFormat="1" x14ac:dyDescent="0.25">
      <c r="A147" s="250"/>
      <c r="B147" s="8" t="s">
        <v>601</v>
      </c>
      <c r="C147" s="8" t="s">
        <v>1054</v>
      </c>
      <c r="D147" s="8" t="s">
        <v>590</v>
      </c>
      <c r="E147" s="8" t="s">
        <v>1066</v>
      </c>
      <c r="F147" s="25">
        <v>3</v>
      </c>
      <c r="G147" s="25">
        <v>3</v>
      </c>
      <c r="H147" s="25">
        <v>3</v>
      </c>
      <c r="I147" s="25">
        <v>3</v>
      </c>
      <c r="J147" s="25">
        <v>3</v>
      </c>
      <c r="K147" s="25">
        <v>3</v>
      </c>
      <c r="L147" s="25">
        <v>3</v>
      </c>
      <c r="M147" s="25">
        <v>3</v>
      </c>
      <c r="N147" s="25">
        <v>3</v>
      </c>
      <c r="O147" s="25">
        <v>3</v>
      </c>
      <c r="P147" s="25">
        <v>3</v>
      </c>
      <c r="Q147" s="25">
        <v>3</v>
      </c>
      <c r="R147" s="25">
        <v>3</v>
      </c>
      <c r="S147" s="25">
        <v>3</v>
      </c>
      <c r="T147" s="25">
        <v>3</v>
      </c>
      <c r="U147" s="25">
        <v>3</v>
      </c>
      <c r="V147" s="25">
        <v>3</v>
      </c>
      <c r="W147" s="25">
        <v>3</v>
      </c>
    </row>
    <row r="148" spans="1:23" s="8" customFormat="1" x14ac:dyDescent="0.25">
      <c r="A148" s="250"/>
      <c r="B148" s="8" t="s">
        <v>601</v>
      </c>
      <c r="C148" s="8" t="s">
        <v>1055</v>
      </c>
      <c r="D148" s="8" t="s">
        <v>590</v>
      </c>
      <c r="E148" s="8" t="s">
        <v>1066</v>
      </c>
      <c r="F148" s="25">
        <v>3</v>
      </c>
      <c r="G148" s="25">
        <v>3</v>
      </c>
      <c r="H148" s="25">
        <v>3</v>
      </c>
      <c r="I148" s="25">
        <v>3</v>
      </c>
      <c r="J148" s="25">
        <v>3</v>
      </c>
      <c r="K148" s="25">
        <v>3</v>
      </c>
      <c r="L148" s="25">
        <v>3</v>
      </c>
      <c r="M148" s="25">
        <v>3</v>
      </c>
      <c r="N148" s="25">
        <v>3</v>
      </c>
      <c r="O148" s="25">
        <v>3</v>
      </c>
      <c r="P148" s="25">
        <v>3</v>
      </c>
      <c r="Q148" s="25">
        <v>3</v>
      </c>
      <c r="R148" s="25">
        <v>3</v>
      </c>
      <c r="S148" s="25">
        <v>3</v>
      </c>
      <c r="T148" s="25">
        <v>3</v>
      </c>
      <c r="U148" s="25">
        <v>3</v>
      </c>
      <c r="V148" s="25">
        <v>3</v>
      </c>
      <c r="W148" s="25">
        <v>3</v>
      </c>
    </row>
    <row r="149" spans="1:23" s="8" customFormat="1" x14ac:dyDescent="0.25">
      <c r="A149" s="250"/>
      <c r="B149" s="8" t="s">
        <v>601</v>
      </c>
      <c r="C149" s="8" t="s">
        <v>603</v>
      </c>
      <c r="D149" s="8" t="s">
        <v>590</v>
      </c>
      <c r="E149" s="8" t="s">
        <v>1066</v>
      </c>
      <c r="F149" s="25">
        <v>1</v>
      </c>
      <c r="G149" s="25">
        <v>1</v>
      </c>
      <c r="H149" s="25">
        <v>1</v>
      </c>
      <c r="I149" s="25">
        <v>1</v>
      </c>
      <c r="J149" s="25">
        <v>1</v>
      </c>
      <c r="K149" s="25">
        <v>1</v>
      </c>
      <c r="L149" s="25">
        <v>1</v>
      </c>
      <c r="M149" s="25">
        <v>1</v>
      </c>
      <c r="N149" s="25">
        <v>1</v>
      </c>
      <c r="O149" s="25">
        <v>1</v>
      </c>
      <c r="P149" s="25">
        <v>1</v>
      </c>
      <c r="Q149" s="25">
        <v>1</v>
      </c>
      <c r="R149" s="25">
        <v>1</v>
      </c>
      <c r="S149" s="25">
        <v>1</v>
      </c>
      <c r="T149" s="25">
        <v>1</v>
      </c>
      <c r="U149" s="25">
        <v>1</v>
      </c>
      <c r="V149" s="25">
        <v>1</v>
      </c>
      <c r="W149" s="25">
        <v>1</v>
      </c>
    </row>
    <row r="150" spans="1:23" s="8" customFormat="1" x14ac:dyDescent="0.25">
      <c r="A150" s="250"/>
      <c r="B150" s="8" t="s">
        <v>601</v>
      </c>
      <c r="C150" s="8" t="s">
        <v>604</v>
      </c>
      <c r="D150" s="8" t="s">
        <v>590</v>
      </c>
      <c r="E150" s="8" t="s">
        <v>1066</v>
      </c>
      <c r="F150" s="25">
        <v>3</v>
      </c>
      <c r="G150" s="25">
        <v>3</v>
      </c>
      <c r="H150" s="25">
        <v>3</v>
      </c>
      <c r="I150" s="25">
        <v>3</v>
      </c>
      <c r="J150" s="25">
        <v>3</v>
      </c>
      <c r="K150" s="25">
        <v>3</v>
      </c>
      <c r="L150" s="25">
        <v>3</v>
      </c>
      <c r="M150" s="25">
        <v>3</v>
      </c>
      <c r="N150" s="25">
        <v>3</v>
      </c>
      <c r="O150" s="25">
        <v>3</v>
      </c>
      <c r="P150" s="25">
        <v>3</v>
      </c>
      <c r="Q150" s="25">
        <v>3</v>
      </c>
      <c r="R150" s="25">
        <v>3</v>
      </c>
      <c r="S150" s="25">
        <v>3</v>
      </c>
      <c r="T150" s="25">
        <v>3</v>
      </c>
      <c r="U150" s="25">
        <v>3</v>
      </c>
      <c r="V150" s="25">
        <v>3</v>
      </c>
      <c r="W150" s="25">
        <v>3</v>
      </c>
    </row>
    <row r="151" spans="1:23" s="8" customFormat="1" x14ac:dyDescent="0.25">
      <c r="A151" s="250"/>
      <c r="B151" s="8" t="s">
        <v>601</v>
      </c>
      <c r="C151" s="8" t="s">
        <v>1056</v>
      </c>
      <c r="D151" s="8" t="s">
        <v>590</v>
      </c>
      <c r="E151" s="8" t="s">
        <v>1066</v>
      </c>
      <c r="F151" s="25">
        <v>1</v>
      </c>
      <c r="G151" s="25">
        <v>1</v>
      </c>
      <c r="H151" s="25">
        <v>1</v>
      </c>
      <c r="I151" s="25">
        <v>1</v>
      </c>
      <c r="J151" s="25">
        <v>1</v>
      </c>
      <c r="K151" s="25">
        <v>1</v>
      </c>
      <c r="L151" s="25">
        <v>1</v>
      </c>
      <c r="M151" s="25">
        <v>1</v>
      </c>
      <c r="N151" s="25">
        <v>1</v>
      </c>
      <c r="O151" s="25">
        <v>1</v>
      </c>
      <c r="P151" s="25">
        <v>1</v>
      </c>
      <c r="Q151" s="25">
        <v>1</v>
      </c>
      <c r="R151" s="25">
        <v>1</v>
      </c>
      <c r="S151" s="25">
        <v>1</v>
      </c>
      <c r="T151" s="25">
        <v>1</v>
      </c>
      <c r="U151" s="25">
        <v>1</v>
      </c>
      <c r="V151" s="25">
        <v>1</v>
      </c>
      <c r="W151" s="25">
        <v>1</v>
      </c>
    </row>
    <row r="152" spans="1:23" s="8" customFormat="1" x14ac:dyDescent="0.25">
      <c r="A152" s="250"/>
      <c r="B152" s="8" t="s">
        <v>601</v>
      </c>
      <c r="C152" s="8" t="s">
        <v>1104</v>
      </c>
      <c r="D152" s="8" t="s">
        <v>590</v>
      </c>
      <c r="E152" s="8" t="s">
        <v>1066</v>
      </c>
      <c r="F152" s="25">
        <v>1</v>
      </c>
      <c r="G152" s="25">
        <v>1</v>
      </c>
      <c r="H152" s="25">
        <v>1</v>
      </c>
      <c r="I152" s="25">
        <v>1</v>
      </c>
      <c r="J152" s="25">
        <v>1</v>
      </c>
      <c r="K152" s="25">
        <v>1</v>
      </c>
      <c r="L152" s="25">
        <v>1</v>
      </c>
      <c r="M152" s="25">
        <v>1</v>
      </c>
      <c r="N152" s="25">
        <v>1</v>
      </c>
      <c r="O152" s="25">
        <v>1</v>
      </c>
      <c r="P152" s="25">
        <v>1</v>
      </c>
      <c r="Q152" s="25">
        <v>1</v>
      </c>
      <c r="R152" s="25">
        <v>1</v>
      </c>
      <c r="S152" s="25">
        <v>1</v>
      </c>
      <c r="T152" s="25">
        <v>1</v>
      </c>
      <c r="U152" s="25">
        <v>1</v>
      </c>
      <c r="V152" s="25">
        <v>1</v>
      </c>
      <c r="W152" s="25">
        <v>1</v>
      </c>
    </row>
    <row r="153" spans="1:23" s="8" customFormat="1" x14ac:dyDescent="0.25">
      <c r="A153" s="250"/>
    </row>
    <row r="154" spans="1:23" s="8" customFormat="1" x14ac:dyDescent="0.25">
      <c r="A154" s="250"/>
      <c r="B154" s="51" t="s">
        <v>601</v>
      </c>
      <c r="C154" s="51"/>
      <c r="D154" s="51" t="s">
        <v>593</v>
      </c>
      <c r="E154" s="46"/>
      <c r="F154" s="46"/>
      <c r="G154" s="46"/>
      <c r="H154" s="46"/>
      <c r="I154" s="46"/>
      <c r="J154" s="46"/>
      <c r="K154" s="46"/>
      <c r="L154" s="46"/>
      <c r="M154" s="46"/>
      <c r="N154" s="46"/>
      <c r="O154" s="46"/>
      <c r="P154" s="46"/>
      <c r="Q154" s="46"/>
      <c r="R154" s="46"/>
      <c r="S154" s="46"/>
      <c r="T154" s="46"/>
      <c r="U154" s="46"/>
      <c r="V154" s="46"/>
      <c r="W154" s="46"/>
    </row>
    <row r="155" spans="1:23" s="8" customFormat="1" x14ac:dyDescent="0.25">
      <c r="A155" s="250"/>
      <c r="B155" s="8" t="s">
        <v>601</v>
      </c>
      <c r="C155" s="8" t="s">
        <v>602</v>
      </c>
      <c r="D155" s="8" t="s">
        <v>593</v>
      </c>
      <c r="E155" s="8" t="s">
        <v>1067</v>
      </c>
      <c r="F155" s="25">
        <v>0.6</v>
      </c>
      <c r="G155" s="25">
        <v>0.6</v>
      </c>
      <c r="H155" s="25">
        <v>0.6</v>
      </c>
      <c r="I155" s="25">
        <v>0.6</v>
      </c>
      <c r="J155" s="25">
        <v>0.6</v>
      </c>
      <c r="K155" s="25">
        <v>0.6</v>
      </c>
      <c r="L155" s="25">
        <v>0.6</v>
      </c>
      <c r="M155" s="25">
        <v>0.6</v>
      </c>
      <c r="N155" s="25">
        <v>0.6</v>
      </c>
      <c r="O155" s="25">
        <v>0.6</v>
      </c>
      <c r="P155" s="25">
        <v>0.6</v>
      </c>
      <c r="Q155" s="25">
        <v>0.6</v>
      </c>
      <c r="R155" s="25">
        <v>0.6</v>
      </c>
      <c r="S155" s="25">
        <v>0.6</v>
      </c>
      <c r="T155" s="25">
        <v>0.6</v>
      </c>
      <c r="U155" s="25">
        <v>0.6</v>
      </c>
      <c r="V155" s="25">
        <v>0.6</v>
      </c>
      <c r="W155" s="25">
        <v>0.6</v>
      </c>
    </row>
    <row r="156" spans="1:23" s="8" customFormat="1" x14ac:dyDescent="0.25">
      <c r="A156" s="250"/>
      <c r="B156" s="8" t="s">
        <v>601</v>
      </c>
      <c r="C156" s="8" t="s">
        <v>1054</v>
      </c>
      <c r="D156" s="8" t="s">
        <v>593</v>
      </c>
      <c r="E156" s="8" t="s">
        <v>1067</v>
      </c>
      <c r="F156" s="25">
        <v>0.6</v>
      </c>
      <c r="G156" s="25">
        <v>0.6</v>
      </c>
      <c r="H156" s="25">
        <v>0.6</v>
      </c>
      <c r="I156" s="25">
        <v>0.6</v>
      </c>
      <c r="J156" s="25">
        <v>0.6</v>
      </c>
      <c r="K156" s="25">
        <v>0.6</v>
      </c>
      <c r="L156" s="25">
        <v>0.6</v>
      </c>
      <c r="M156" s="25">
        <v>0.6</v>
      </c>
      <c r="N156" s="25">
        <v>0.6</v>
      </c>
      <c r="O156" s="25">
        <v>0.6</v>
      </c>
      <c r="P156" s="25">
        <v>0.6</v>
      </c>
      <c r="Q156" s="25">
        <v>0.6</v>
      </c>
      <c r="R156" s="25">
        <v>0.6</v>
      </c>
      <c r="S156" s="25">
        <v>0.6</v>
      </c>
      <c r="T156" s="25">
        <v>0.6</v>
      </c>
      <c r="U156" s="25">
        <v>0.6</v>
      </c>
      <c r="V156" s="25">
        <v>0.6</v>
      </c>
      <c r="W156" s="25">
        <v>0.6</v>
      </c>
    </row>
    <row r="157" spans="1:23" s="8" customFormat="1" x14ac:dyDescent="0.25">
      <c r="A157" s="250"/>
      <c r="B157" s="8" t="s">
        <v>601</v>
      </c>
      <c r="C157" s="8" t="s">
        <v>1055</v>
      </c>
      <c r="D157" s="8" t="s">
        <v>593</v>
      </c>
      <c r="E157" s="8" t="s">
        <v>1067</v>
      </c>
      <c r="F157" s="25">
        <v>0.6</v>
      </c>
      <c r="G157" s="25">
        <v>0.6</v>
      </c>
      <c r="H157" s="25">
        <v>0.6</v>
      </c>
      <c r="I157" s="25">
        <v>0.6</v>
      </c>
      <c r="J157" s="25">
        <v>0.6</v>
      </c>
      <c r="K157" s="25">
        <v>0.6</v>
      </c>
      <c r="L157" s="25">
        <v>0.6</v>
      </c>
      <c r="M157" s="25">
        <v>0.6</v>
      </c>
      <c r="N157" s="25">
        <v>0.6</v>
      </c>
      <c r="O157" s="25">
        <v>0.6</v>
      </c>
      <c r="P157" s="25">
        <v>0.6</v>
      </c>
      <c r="Q157" s="25">
        <v>0.6</v>
      </c>
      <c r="R157" s="25">
        <v>0.6</v>
      </c>
      <c r="S157" s="25">
        <v>0.6</v>
      </c>
      <c r="T157" s="25">
        <v>0.6</v>
      </c>
      <c r="U157" s="25">
        <v>0.6</v>
      </c>
      <c r="V157" s="25">
        <v>0.6</v>
      </c>
      <c r="W157" s="25">
        <v>0.6</v>
      </c>
    </row>
    <row r="158" spans="1:23" s="8" customFormat="1" x14ac:dyDescent="0.25">
      <c r="A158" s="250"/>
      <c r="B158" s="8" t="s">
        <v>601</v>
      </c>
      <c r="C158" s="8" t="s">
        <v>603</v>
      </c>
      <c r="D158" s="8" t="s">
        <v>593</v>
      </c>
      <c r="E158" s="8" t="s">
        <v>1067</v>
      </c>
      <c r="F158" s="25">
        <v>0.1</v>
      </c>
      <c r="G158" s="25">
        <v>0.1</v>
      </c>
      <c r="H158" s="25">
        <v>0.1</v>
      </c>
      <c r="I158" s="25">
        <v>0.1</v>
      </c>
      <c r="J158" s="25">
        <v>0.1</v>
      </c>
      <c r="K158" s="25">
        <v>0.1</v>
      </c>
      <c r="L158" s="25">
        <v>0.1</v>
      </c>
      <c r="M158" s="25">
        <v>0.1</v>
      </c>
      <c r="N158" s="25">
        <v>0.1</v>
      </c>
      <c r="O158" s="25">
        <v>0.1</v>
      </c>
      <c r="P158" s="25">
        <v>0.1</v>
      </c>
      <c r="Q158" s="25">
        <v>0.1</v>
      </c>
      <c r="R158" s="25">
        <v>0.1</v>
      </c>
      <c r="S158" s="25">
        <v>0.1</v>
      </c>
      <c r="T158" s="25">
        <v>0.1</v>
      </c>
      <c r="U158" s="25">
        <v>0.1</v>
      </c>
      <c r="V158" s="25">
        <v>0.1</v>
      </c>
      <c r="W158" s="25">
        <v>0.1</v>
      </c>
    </row>
    <row r="159" spans="1:23" s="8" customFormat="1" x14ac:dyDescent="0.25">
      <c r="A159" s="250"/>
      <c r="B159" s="8" t="s">
        <v>601</v>
      </c>
      <c r="C159" s="8" t="s">
        <v>604</v>
      </c>
      <c r="D159" s="8" t="s">
        <v>593</v>
      </c>
      <c r="E159" s="8" t="s">
        <v>1067</v>
      </c>
      <c r="F159" s="25">
        <v>0.6</v>
      </c>
      <c r="G159" s="25">
        <v>0.6</v>
      </c>
      <c r="H159" s="25">
        <v>0.6</v>
      </c>
      <c r="I159" s="25">
        <v>0.6</v>
      </c>
      <c r="J159" s="25">
        <v>0.6</v>
      </c>
      <c r="K159" s="25">
        <v>0.6</v>
      </c>
      <c r="L159" s="25">
        <v>0.6</v>
      </c>
      <c r="M159" s="25">
        <v>0.6</v>
      </c>
      <c r="N159" s="25">
        <v>0.6</v>
      </c>
      <c r="O159" s="25">
        <v>0.6</v>
      </c>
      <c r="P159" s="25">
        <v>0.6</v>
      </c>
      <c r="Q159" s="25">
        <v>0.6</v>
      </c>
      <c r="R159" s="25">
        <v>0.6</v>
      </c>
      <c r="S159" s="25">
        <v>0.6</v>
      </c>
      <c r="T159" s="25">
        <v>0.6</v>
      </c>
      <c r="U159" s="25">
        <v>0.6</v>
      </c>
      <c r="V159" s="25">
        <v>0.6</v>
      </c>
      <c r="W159" s="25">
        <v>0.6</v>
      </c>
    </row>
    <row r="160" spans="1:23" s="8" customFormat="1" x14ac:dyDescent="0.25">
      <c r="A160" s="250"/>
      <c r="B160" s="8" t="s">
        <v>601</v>
      </c>
      <c r="C160" s="8" t="s">
        <v>1056</v>
      </c>
      <c r="D160" s="8" t="s">
        <v>593</v>
      </c>
      <c r="E160" s="8" t="s">
        <v>1067</v>
      </c>
      <c r="F160" s="25">
        <v>1.5</v>
      </c>
      <c r="G160" s="25">
        <v>1.5</v>
      </c>
      <c r="H160" s="25">
        <v>1.5</v>
      </c>
      <c r="I160" s="25">
        <v>1.5</v>
      </c>
      <c r="J160" s="25">
        <v>1.5</v>
      </c>
      <c r="K160" s="25">
        <v>1.5</v>
      </c>
      <c r="L160" s="25">
        <v>1.5</v>
      </c>
      <c r="M160" s="25">
        <v>1.5</v>
      </c>
      <c r="N160" s="25">
        <v>1.5</v>
      </c>
      <c r="O160" s="25">
        <v>1.5</v>
      </c>
      <c r="P160" s="25">
        <v>1.5</v>
      </c>
      <c r="Q160" s="25">
        <v>1.5</v>
      </c>
      <c r="R160" s="25">
        <v>1.5</v>
      </c>
      <c r="S160" s="25">
        <v>1.5</v>
      </c>
      <c r="T160" s="25">
        <v>1.5</v>
      </c>
      <c r="U160" s="25">
        <v>1.5</v>
      </c>
      <c r="V160" s="25">
        <v>1.5</v>
      </c>
      <c r="W160" s="25">
        <v>1.5</v>
      </c>
    </row>
    <row r="161" spans="1:23" s="8" customFormat="1" x14ac:dyDescent="0.25">
      <c r="A161" s="250"/>
      <c r="B161" s="8" t="s">
        <v>601</v>
      </c>
      <c r="C161" s="8" t="s">
        <v>1104</v>
      </c>
      <c r="D161" s="8" t="s">
        <v>593</v>
      </c>
      <c r="E161" s="8" t="s">
        <v>1067</v>
      </c>
      <c r="F161" s="25">
        <v>0.1</v>
      </c>
      <c r="G161" s="25">
        <v>0.1</v>
      </c>
      <c r="H161" s="25">
        <v>0.1</v>
      </c>
      <c r="I161" s="25">
        <v>0.1</v>
      </c>
      <c r="J161" s="25">
        <v>0.1</v>
      </c>
      <c r="K161" s="25">
        <v>0.1</v>
      </c>
      <c r="L161" s="25">
        <v>0.1</v>
      </c>
      <c r="M161" s="25">
        <v>0.1</v>
      </c>
      <c r="N161" s="25">
        <v>0.1</v>
      </c>
      <c r="O161" s="25">
        <v>0.1</v>
      </c>
      <c r="P161" s="25">
        <v>0.1</v>
      </c>
      <c r="Q161" s="25">
        <v>0.1</v>
      </c>
      <c r="R161" s="25">
        <v>0.1</v>
      </c>
      <c r="S161" s="25">
        <v>0.1</v>
      </c>
      <c r="T161" s="25">
        <v>0.1</v>
      </c>
      <c r="U161" s="25">
        <v>0.1</v>
      </c>
      <c r="V161" s="25">
        <v>0.1</v>
      </c>
      <c r="W161" s="25">
        <v>0.1</v>
      </c>
    </row>
    <row r="162" spans="1:23" s="8" customFormat="1" x14ac:dyDescent="0.25">
      <c r="A162" s="250"/>
    </row>
    <row r="163" spans="1:23" s="52" customFormat="1" ht="21" x14ac:dyDescent="0.35">
      <c r="A163" s="251"/>
      <c r="C163" s="53" t="s">
        <v>629</v>
      </c>
      <c r="F163" s="52" t="s">
        <v>1068</v>
      </c>
    </row>
    <row r="164" spans="1:23" s="8" customFormat="1" x14ac:dyDescent="0.25">
      <c r="A164" s="250"/>
    </row>
    <row r="165" spans="1:23" s="8" customFormat="1" x14ac:dyDescent="0.25">
      <c r="A165" s="250"/>
      <c r="B165" s="51" t="s">
        <v>601</v>
      </c>
      <c r="C165" s="51"/>
      <c r="D165" s="51" t="s">
        <v>588</v>
      </c>
      <c r="E165" s="46"/>
      <c r="F165" s="46"/>
      <c r="G165" s="46"/>
      <c r="H165" s="46"/>
      <c r="I165" s="46"/>
      <c r="J165" s="46"/>
      <c r="K165" s="46"/>
      <c r="L165" s="46"/>
      <c r="M165" s="46"/>
      <c r="N165" s="46"/>
      <c r="O165" s="46"/>
      <c r="P165" s="46"/>
      <c r="Q165" s="46"/>
      <c r="R165" s="46"/>
      <c r="S165" s="46"/>
      <c r="T165" s="46"/>
      <c r="U165" s="46"/>
      <c r="V165" s="46"/>
      <c r="W165" s="46"/>
    </row>
    <row r="166" spans="1:23" s="8" customFormat="1" x14ac:dyDescent="0.25">
      <c r="A166" s="250"/>
      <c r="B166" s="8" t="s">
        <v>601</v>
      </c>
      <c r="C166" s="8" t="s">
        <v>602</v>
      </c>
      <c r="D166" s="8" t="s">
        <v>588</v>
      </c>
      <c r="E166" s="8" t="s">
        <v>882</v>
      </c>
      <c r="F166" s="25">
        <v>50.157296199999998</v>
      </c>
      <c r="G166" s="25">
        <v>46.001907600000003</v>
      </c>
      <c r="H166" s="25">
        <v>43.602316999999999</v>
      </c>
      <c r="I166" s="25">
        <v>45.006955399999995</v>
      </c>
      <c r="J166" s="25">
        <v>46.668010770000002</v>
      </c>
      <c r="K166" s="25">
        <v>44.538742599999992</v>
      </c>
      <c r="L166" s="25">
        <v>43.192630799999996</v>
      </c>
      <c r="M166" s="25">
        <v>40.793040199999993</v>
      </c>
      <c r="N166" s="25">
        <v>31.1361512</v>
      </c>
      <c r="O166" s="25">
        <v>31.896996999999999</v>
      </c>
      <c r="P166" s="25">
        <v>33.752564516875189</v>
      </c>
      <c r="Q166" s="25">
        <v>34.0039546</v>
      </c>
      <c r="R166" s="25">
        <v>27.507501999999999</v>
      </c>
      <c r="S166" s="25">
        <v>27.965217400000004</v>
      </c>
      <c r="T166" s="25">
        <v>26.265070000000001</v>
      </c>
      <c r="U166" s="25">
        <v>24.564922600000003</v>
      </c>
      <c r="V166" s="25">
        <v>22.8642</v>
      </c>
      <c r="W166" s="25">
        <v>21.1386</v>
      </c>
    </row>
    <row r="167" spans="1:23" s="8" customFormat="1" x14ac:dyDescent="0.25">
      <c r="A167" s="250"/>
      <c r="B167" s="8" t="s">
        <v>601</v>
      </c>
      <c r="C167" s="8" t="s">
        <v>1054</v>
      </c>
      <c r="D167" s="8" t="s">
        <v>588</v>
      </c>
      <c r="E167" s="8" t="s">
        <v>882</v>
      </c>
      <c r="F167" s="25">
        <v>706.25421360000007</v>
      </c>
      <c r="G167" s="25">
        <v>732.67945919999988</v>
      </c>
      <c r="H167" s="25">
        <v>771.41390039999999</v>
      </c>
      <c r="I167" s="25">
        <v>820.19896920000008</v>
      </c>
      <c r="J167" s="25">
        <v>867.13287180000009</v>
      </c>
      <c r="K167" s="25">
        <v>916.41396599999996</v>
      </c>
      <c r="L167" s="25">
        <v>983.38050720000001</v>
      </c>
      <c r="M167" s="25">
        <v>1101.8423988</v>
      </c>
      <c r="N167" s="25">
        <v>1102.4070408</v>
      </c>
      <c r="O167" s="25">
        <v>1102.4070408</v>
      </c>
      <c r="P167" s="25">
        <v>1195.1678874537674</v>
      </c>
      <c r="Q167" s="25">
        <v>1267.62129</v>
      </c>
      <c r="R167" s="25">
        <v>1271.7996407999999</v>
      </c>
      <c r="S167" s="25">
        <v>1343.9635559999999</v>
      </c>
      <c r="T167" s="25">
        <v>1394.8732199999997</v>
      </c>
      <c r="U167" s="25">
        <v>1445.7828839999997</v>
      </c>
      <c r="V167" s="25">
        <v>1496.6718000000001</v>
      </c>
      <c r="W167" s="25">
        <v>1547.5785000000001</v>
      </c>
    </row>
    <row r="168" spans="1:23" s="8" customFormat="1" x14ac:dyDescent="0.25">
      <c r="A168" s="250"/>
      <c r="B168" s="8" t="s">
        <v>601</v>
      </c>
      <c r="C168" s="8" t="s">
        <v>1055</v>
      </c>
      <c r="D168" s="8" t="s">
        <v>588</v>
      </c>
      <c r="E168" s="8" t="s">
        <v>882</v>
      </c>
      <c r="F168" s="25">
        <v>15.01089408</v>
      </c>
      <c r="G168" s="25">
        <v>15.01089408</v>
      </c>
      <c r="H168" s="25">
        <v>14.497004519999999</v>
      </c>
      <c r="I168" s="25">
        <v>14.280632820000001</v>
      </c>
      <c r="J168" s="25">
        <v>15.39538632</v>
      </c>
      <c r="K168" s="25">
        <v>13.225817880000001</v>
      </c>
      <c r="L168" s="25">
        <v>12.874205160000001</v>
      </c>
      <c r="M168" s="25">
        <v>12.711928319999998</v>
      </c>
      <c r="N168" s="25">
        <v>12.711928319999998</v>
      </c>
      <c r="O168" s="25">
        <v>16.038665460000001</v>
      </c>
      <c r="P168" s="25">
        <v>16.971696205514196</v>
      </c>
      <c r="Q168" s="25">
        <v>12.901254911999999</v>
      </c>
      <c r="R168" s="25">
        <v>15.362500607999998</v>
      </c>
      <c r="S168" s="25">
        <v>14.417174159999998</v>
      </c>
      <c r="T168" s="25">
        <v>14.421864599999997</v>
      </c>
      <c r="U168" s="25">
        <v>14.42655504</v>
      </c>
      <c r="V168" s="25">
        <v>14.3964</v>
      </c>
      <c r="W168" s="25">
        <v>14.473800000000001</v>
      </c>
    </row>
    <row r="169" spans="1:23" s="8" customFormat="1" x14ac:dyDescent="0.25">
      <c r="A169" s="250"/>
      <c r="B169" s="8" t="s">
        <v>601</v>
      </c>
      <c r="C169" s="8" t="s">
        <v>603</v>
      </c>
      <c r="D169" s="8" t="s">
        <v>588</v>
      </c>
      <c r="E169" s="8" t="s">
        <v>882</v>
      </c>
      <c r="F169" s="25">
        <v>6.8779063100000002</v>
      </c>
      <c r="G169" s="25">
        <v>7.2660785800000003</v>
      </c>
      <c r="H169" s="25">
        <v>7.1083790600000007</v>
      </c>
      <c r="I169" s="25">
        <v>6.7687306900000008</v>
      </c>
      <c r="J169" s="25">
        <v>6.8317991400000002</v>
      </c>
      <c r="K169" s="25">
        <v>6.6716892000000003</v>
      </c>
      <c r="L169" s="25">
        <v>7.3388581200000003</v>
      </c>
      <c r="M169" s="25">
        <v>7.7027684400000007</v>
      </c>
      <c r="N169" s="25">
        <v>7.4358996100000008</v>
      </c>
      <c r="O169" s="25">
        <v>6.6474272499999998</v>
      </c>
      <c r="P169" s="25">
        <v>7.0341342704642598</v>
      </c>
      <c r="Q169" s="25">
        <v>8.6974566479999993</v>
      </c>
      <c r="R169" s="25">
        <v>7.957505664000001</v>
      </c>
      <c r="S169" s="25">
        <v>7.8418029800000006</v>
      </c>
      <c r="T169" s="25">
        <v>7.9253915500000005</v>
      </c>
      <c r="U169" s="25">
        <v>8.0089801200000004</v>
      </c>
      <c r="V169" s="25">
        <v>8.0768000000000004</v>
      </c>
      <c r="W169" s="25">
        <v>8.2029999999999994</v>
      </c>
    </row>
    <row r="170" spans="1:23" s="8" customFormat="1" x14ac:dyDescent="0.25">
      <c r="A170" s="250"/>
      <c r="B170" s="8" t="s">
        <v>601</v>
      </c>
      <c r="C170" s="8" t="s">
        <v>604</v>
      </c>
      <c r="D170" s="8" t="s">
        <v>588</v>
      </c>
      <c r="E170" s="8" t="s">
        <v>882</v>
      </c>
      <c r="F170" s="25">
        <v>407.80786283999998</v>
      </c>
      <c r="G170" s="25">
        <v>450.63699911999993</v>
      </c>
      <c r="H170" s="25">
        <v>497.19040811999986</v>
      </c>
      <c r="I170" s="25">
        <v>506.50108991999997</v>
      </c>
      <c r="J170" s="25">
        <v>515.0262919153447</v>
      </c>
      <c r="K170" s="25">
        <v>567.95158979999997</v>
      </c>
      <c r="L170" s="25">
        <v>584.71081704000005</v>
      </c>
      <c r="M170" s="25">
        <v>621.95354424000004</v>
      </c>
      <c r="N170" s="25">
        <v>603.25835782772037</v>
      </c>
      <c r="O170" s="25">
        <v>613.44637806036019</v>
      </c>
      <c r="P170" s="25">
        <v>649.13284636562253</v>
      </c>
      <c r="Q170" s="25">
        <v>608.19319033199986</v>
      </c>
      <c r="R170" s="25">
        <v>791.4162909239999</v>
      </c>
      <c r="S170" s="25">
        <v>733.96165800000006</v>
      </c>
      <c r="T170" s="25">
        <v>757.30493999999999</v>
      </c>
      <c r="U170" s="25">
        <v>780.64822199999992</v>
      </c>
      <c r="V170" s="25">
        <v>804.01409999999998</v>
      </c>
      <c r="W170" s="25">
        <v>827.33640000000003</v>
      </c>
    </row>
    <row r="171" spans="1:23" s="8" customFormat="1" x14ac:dyDescent="0.25">
      <c r="A171" s="250"/>
      <c r="B171" s="8" t="s">
        <v>601</v>
      </c>
      <c r="C171" s="8" t="s">
        <v>1056</v>
      </c>
      <c r="D171" s="8" t="s">
        <v>588</v>
      </c>
      <c r="E171" s="8" t="s">
        <v>882</v>
      </c>
      <c r="F171" s="25">
        <v>29101.57081524</v>
      </c>
      <c r="G171" s="25">
        <v>28471.112277299999</v>
      </c>
      <c r="H171" s="25">
        <v>29491.084625309999</v>
      </c>
      <c r="I171" s="25">
        <v>31610.825935919998</v>
      </c>
      <c r="J171" s="25">
        <v>33431.8586679</v>
      </c>
      <c r="K171" s="25">
        <v>32451.845531490002</v>
      </c>
      <c r="L171" s="25">
        <v>33127.630344269994</v>
      </c>
      <c r="M171" s="25">
        <v>34198.025469300002</v>
      </c>
      <c r="N171" s="25">
        <v>36866.843133119997</v>
      </c>
      <c r="O171" s="25">
        <v>34554.849478379998</v>
      </c>
      <c r="P171" s="25">
        <v>35197.352287019996</v>
      </c>
      <c r="Q171" s="25">
        <v>23475.762502500002</v>
      </c>
      <c r="R171" s="25">
        <v>24472.751283750003</v>
      </c>
      <c r="S171" s="25">
        <v>32627.017500000002</v>
      </c>
      <c r="T171" s="25">
        <v>31064.013749999998</v>
      </c>
      <c r="U171" s="25">
        <v>30771.991249999999</v>
      </c>
      <c r="V171" s="25">
        <v>31057.18</v>
      </c>
      <c r="W171" s="25">
        <v>31027.727500000001</v>
      </c>
    </row>
    <row r="172" spans="1:23" s="8" customFormat="1" x14ac:dyDescent="0.25">
      <c r="A172" s="250"/>
      <c r="B172" s="8" t="s">
        <v>601</v>
      </c>
      <c r="C172" s="8" t="s">
        <v>1104</v>
      </c>
      <c r="D172" s="8" t="s">
        <v>588</v>
      </c>
      <c r="E172" s="8" t="s">
        <v>882</v>
      </c>
      <c r="F172" s="25">
        <v>2217.7451999999998</v>
      </c>
      <c r="G172" s="25">
        <v>2313.6201000000001</v>
      </c>
      <c r="H172" s="25">
        <v>2414.9928</v>
      </c>
      <c r="I172" s="25">
        <v>2734.8189000000002</v>
      </c>
      <c r="J172" s="25">
        <v>2825.2521000000002</v>
      </c>
      <c r="K172" s="25">
        <v>2982.6036239999999</v>
      </c>
      <c r="L172" s="25">
        <v>3143.7228239999999</v>
      </c>
      <c r="M172" s="25">
        <v>3304.7618010000001</v>
      </c>
      <c r="N172" s="25">
        <v>3465.7205549999999</v>
      </c>
      <c r="O172" s="25">
        <v>3626.5990860000002</v>
      </c>
      <c r="P172" s="25">
        <v>3837.5720927556767</v>
      </c>
      <c r="Q172" s="25">
        <v>2882.5185312000003</v>
      </c>
      <c r="R172" s="25">
        <v>2497.4696736000001</v>
      </c>
      <c r="S172" s="25">
        <v>3499.4731200000001</v>
      </c>
      <c r="T172" s="25">
        <v>3579.0958500000002</v>
      </c>
      <c r="U172" s="25">
        <v>3658.7185800000002</v>
      </c>
      <c r="V172" s="25">
        <v>3738.3357000000001</v>
      </c>
      <c r="W172" s="25">
        <v>3817.9416000000001</v>
      </c>
    </row>
    <row r="173" spans="1:23" s="8" customFormat="1" x14ac:dyDescent="0.25">
      <c r="A173" s="250"/>
      <c r="B173" s="7" t="s">
        <v>601</v>
      </c>
      <c r="C173" s="7" t="s">
        <v>1030</v>
      </c>
      <c r="D173" s="7" t="s">
        <v>588</v>
      </c>
      <c r="E173" s="7" t="s">
        <v>882</v>
      </c>
      <c r="F173" s="54">
        <v>32505.424188270001</v>
      </c>
      <c r="G173" s="54">
        <v>32036.327715879997</v>
      </c>
      <c r="H173" s="54">
        <v>33239.889434409997</v>
      </c>
      <c r="I173" s="54">
        <v>35738.401213949997</v>
      </c>
      <c r="J173" s="54">
        <v>37708.165127845343</v>
      </c>
      <c r="K173" s="54">
        <v>36983.250960970006</v>
      </c>
      <c r="L173" s="54">
        <v>37902.850186589989</v>
      </c>
      <c r="M173" s="54">
        <v>39287.790950300005</v>
      </c>
      <c r="N173" s="54">
        <v>42089.51306587772</v>
      </c>
      <c r="O173" s="54">
        <v>39951.885072950361</v>
      </c>
      <c r="P173" s="54">
        <v>40936.983508587917</v>
      </c>
      <c r="Q173" s="54">
        <v>28289.698180192001</v>
      </c>
      <c r="R173" s="54">
        <v>29084.264397346004</v>
      </c>
      <c r="S173" s="54">
        <v>38254.640028540001</v>
      </c>
      <c r="T173" s="54">
        <v>36843.900086149995</v>
      </c>
      <c r="U173" s="54">
        <v>36704.141393760001</v>
      </c>
      <c r="V173" s="54">
        <v>37141.539000000004</v>
      </c>
      <c r="W173" s="54">
        <v>37264.399400000002</v>
      </c>
    </row>
    <row r="174" spans="1:23" s="8" customFormat="1" x14ac:dyDescent="0.25">
      <c r="A174" s="250"/>
    </row>
    <row r="175" spans="1:23" s="8" customFormat="1" x14ac:dyDescent="0.25">
      <c r="A175" s="250"/>
      <c r="B175" s="51" t="s">
        <v>601</v>
      </c>
      <c r="C175" s="51"/>
      <c r="D175" s="51" t="s">
        <v>590</v>
      </c>
      <c r="E175" s="46"/>
      <c r="F175" s="46"/>
      <c r="G175" s="46"/>
      <c r="H175" s="46"/>
      <c r="I175" s="46"/>
      <c r="J175" s="46"/>
      <c r="K175" s="46"/>
      <c r="L175" s="46"/>
      <c r="M175" s="46"/>
      <c r="N175" s="46"/>
      <c r="O175" s="46"/>
      <c r="P175" s="46"/>
      <c r="Q175" s="46"/>
      <c r="R175" s="46"/>
      <c r="S175" s="46"/>
      <c r="T175" s="46"/>
      <c r="U175" s="46"/>
      <c r="V175" s="46"/>
      <c r="W175" s="46"/>
    </row>
    <row r="176" spans="1:23" s="8" customFormat="1" x14ac:dyDescent="0.25">
      <c r="A176" s="250"/>
      <c r="B176" s="8" t="s">
        <v>601</v>
      </c>
      <c r="C176" s="8" t="s">
        <v>602</v>
      </c>
      <c r="D176" s="8" t="s">
        <v>590</v>
      </c>
      <c r="E176" s="8" t="s">
        <v>883</v>
      </c>
      <c r="F176" s="25">
        <v>2.0927939999999998E-3</v>
      </c>
      <c r="G176" s="25">
        <v>1.9194119999999999E-3</v>
      </c>
      <c r="H176" s="25">
        <v>1.8192899999999999E-3</v>
      </c>
      <c r="I176" s="25">
        <v>1.8778980000000002E-3</v>
      </c>
      <c r="J176" s="25">
        <v>1.9472049000000002E-3</v>
      </c>
      <c r="K176" s="25">
        <v>1.8583619999999999E-3</v>
      </c>
      <c r="L176" s="25">
        <v>1.8021959999999998E-3</v>
      </c>
      <c r="M176" s="25">
        <v>1.7020739999999998E-3</v>
      </c>
      <c r="N176" s="25">
        <v>1.2991439999999999E-3</v>
      </c>
      <c r="O176" s="25">
        <v>1.3308899999999999E-3</v>
      </c>
      <c r="P176" s="25">
        <v>1.4083128449322057E-3</v>
      </c>
      <c r="Q176" s="25">
        <v>1.4188019999999998E-3</v>
      </c>
      <c r="R176" s="25">
        <v>1.14774E-3</v>
      </c>
      <c r="S176" s="25">
        <v>1.1668380000000001E-3</v>
      </c>
      <c r="T176" s="25">
        <v>1.0959000000000001E-3</v>
      </c>
      <c r="U176" s="25">
        <v>1.0249619999999999E-3</v>
      </c>
      <c r="V176" s="25">
        <v>9.5399999999999999E-4</v>
      </c>
      <c r="W176" s="25">
        <v>8.8199999999999997E-4</v>
      </c>
    </row>
    <row r="177" spans="1:23" s="8" customFormat="1" x14ac:dyDescent="0.25">
      <c r="A177" s="250"/>
      <c r="B177" s="8" t="s">
        <v>601</v>
      </c>
      <c r="C177" s="8" t="s">
        <v>1054</v>
      </c>
      <c r="D177" s="8" t="s">
        <v>590</v>
      </c>
      <c r="E177" s="8" t="s">
        <v>883</v>
      </c>
      <c r="F177" s="25">
        <v>2.8593288000000001E-2</v>
      </c>
      <c r="G177" s="25">
        <v>2.9663136E-2</v>
      </c>
      <c r="H177" s="25">
        <v>3.1231331999999997E-2</v>
      </c>
      <c r="I177" s="25">
        <v>3.3206435999999999E-2</v>
      </c>
      <c r="J177" s="25">
        <v>3.5106593999999998E-2</v>
      </c>
      <c r="K177" s="25">
        <v>3.7101780000000001E-2</v>
      </c>
      <c r="L177" s="25">
        <v>3.9812976E-2</v>
      </c>
      <c r="M177" s="25">
        <v>4.4609004000000001E-2</v>
      </c>
      <c r="N177" s="25">
        <v>4.4631864E-2</v>
      </c>
      <c r="O177" s="25">
        <v>4.4631864E-2</v>
      </c>
      <c r="P177" s="25">
        <v>4.8387363864525003E-2</v>
      </c>
      <c r="Q177" s="25">
        <v>5.1320700000000004E-2</v>
      </c>
      <c r="R177" s="25">
        <v>5.1489864000000003E-2</v>
      </c>
      <c r="S177" s="25">
        <v>5.4411479999999998E-2</v>
      </c>
      <c r="T177" s="25">
        <v>5.6472599999999991E-2</v>
      </c>
      <c r="U177" s="25">
        <v>5.853371999999999E-2</v>
      </c>
      <c r="V177" s="25">
        <v>6.0594000000000002E-2</v>
      </c>
      <c r="W177" s="25">
        <v>6.2655000000000002E-2</v>
      </c>
    </row>
    <row r="178" spans="1:23" s="8" customFormat="1" x14ac:dyDescent="0.25">
      <c r="A178" s="250"/>
      <c r="B178" s="8" t="s">
        <v>601</v>
      </c>
      <c r="C178" s="8" t="s">
        <v>1055</v>
      </c>
      <c r="D178" s="8" t="s">
        <v>590</v>
      </c>
      <c r="E178" s="8" t="s">
        <v>883</v>
      </c>
      <c r="F178" s="25">
        <v>5.8181759999999998E-4</v>
      </c>
      <c r="G178" s="25">
        <v>5.8181759999999998E-4</v>
      </c>
      <c r="H178" s="25">
        <v>5.6189940000000006E-4</v>
      </c>
      <c r="I178" s="25">
        <v>5.5351289999999991E-4</v>
      </c>
      <c r="J178" s="25">
        <v>5.9672040000000005E-4</v>
      </c>
      <c r="K178" s="25">
        <v>5.1262859999999999E-4</v>
      </c>
      <c r="L178" s="25">
        <v>4.9900020000000005E-4</v>
      </c>
      <c r="M178" s="25">
        <v>4.9271039999999996E-4</v>
      </c>
      <c r="N178" s="25">
        <v>4.9271039999999996E-4</v>
      </c>
      <c r="O178" s="25">
        <v>6.2165369999999992E-4</v>
      </c>
      <c r="P178" s="25">
        <v>6.5781768238427115E-4</v>
      </c>
      <c r="Q178" s="25">
        <v>5.0004863999999994E-4</v>
      </c>
      <c r="R178" s="25">
        <v>5.9544576E-4</v>
      </c>
      <c r="S178" s="25">
        <v>5.5880519999999996E-4</v>
      </c>
      <c r="T178" s="25">
        <v>5.5898699999999994E-4</v>
      </c>
      <c r="U178" s="25">
        <v>5.5916880000000003E-4</v>
      </c>
      <c r="V178" s="25">
        <v>5.5800000000000001E-4</v>
      </c>
      <c r="W178" s="25">
        <v>5.6099999999999998E-4</v>
      </c>
    </row>
    <row r="179" spans="1:23" s="8" customFormat="1" x14ac:dyDescent="0.25">
      <c r="A179" s="250"/>
      <c r="B179" s="8" t="s">
        <v>601</v>
      </c>
      <c r="C179" s="8" t="s">
        <v>603</v>
      </c>
      <c r="D179" s="8" t="s">
        <v>590</v>
      </c>
      <c r="E179" s="8" t="s">
        <v>883</v>
      </c>
      <c r="F179" s="25">
        <v>1.090001E-4</v>
      </c>
      <c r="G179" s="25">
        <v>1.151518E-4</v>
      </c>
      <c r="H179" s="25">
        <v>1.1265260000000001E-4</v>
      </c>
      <c r="I179" s="25">
        <v>1.072699E-4</v>
      </c>
      <c r="J179" s="25">
        <v>1.082694E-4</v>
      </c>
      <c r="K179" s="25">
        <v>1.05732E-4</v>
      </c>
      <c r="L179" s="25">
        <v>1.1630520000000001E-4</v>
      </c>
      <c r="M179" s="25">
        <v>1.2207240000000001E-4</v>
      </c>
      <c r="N179" s="25">
        <v>1.1784310000000001E-4</v>
      </c>
      <c r="O179" s="25">
        <v>1.053475E-4</v>
      </c>
      <c r="P179" s="25">
        <v>1.1147597892970302E-4</v>
      </c>
      <c r="Q179" s="25">
        <v>1.3783608000000002E-4</v>
      </c>
      <c r="R179" s="25">
        <v>1.2610944000000001E-4</v>
      </c>
      <c r="S179" s="25">
        <v>1.242758E-4</v>
      </c>
      <c r="T179" s="25">
        <v>1.256005E-4</v>
      </c>
      <c r="U179" s="25">
        <v>1.269252E-4</v>
      </c>
      <c r="V179" s="25">
        <v>1.2799999999999999E-4</v>
      </c>
      <c r="W179" s="25">
        <v>1.2999999999999999E-4</v>
      </c>
    </row>
    <row r="180" spans="1:23" s="8" customFormat="1" x14ac:dyDescent="0.25">
      <c r="A180" s="250"/>
      <c r="B180" s="8" t="s">
        <v>601</v>
      </c>
      <c r="C180" s="8" t="s">
        <v>604</v>
      </c>
      <c r="D180" s="8" t="s">
        <v>590</v>
      </c>
      <c r="E180" s="8" t="s">
        <v>883</v>
      </c>
      <c r="F180" s="25">
        <v>1.51601436E-2</v>
      </c>
      <c r="G180" s="25">
        <v>1.6752304799999999E-2</v>
      </c>
      <c r="H180" s="25">
        <v>1.84829148E-2</v>
      </c>
      <c r="I180" s="25">
        <v>1.8829036799999997E-2</v>
      </c>
      <c r="J180" s="25">
        <v>1.9145958807261887E-2</v>
      </c>
      <c r="K180" s="25">
        <v>2.1113442E-2</v>
      </c>
      <c r="L180" s="25">
        <v>2.1736461600000003E-2</v>
      </c>
      <c r="M180" s="25">
        <v>2.3120949599999999E-2</v>
      </c>
      <c r="N180" s="25">
        <v>2.2425961257536074E-2</v>
      </c>
      <c r="O180" s="25">
        <v>2.2804698069158372E-2</v>
      </c>
      <c r="P180" s="25">
        <v>2.4131332578647677E-2</v>
      </c>
      <c r="Q180" s="25">
        <v>2.2609412279999998E-2</v>
      </c>
      <c r="R180" s="25">
        <v>2.9420679959999998E-2</v>
      </c>
      <c r="S180" s="25">
        <v>2.7284820000000001E-2</v>
      </c>
      <c r="T180" s="25">
        <v>2.8152600000000003E-2</v>
      </c>
      <c r="U180" s="25">
        <v>2.9020379999999998E-2</v>
      </c>
      <c r="V180" s="25">
        <v>2.9888999999999999E-2</v>
      </c>
      <c r="W180" s="25">
        <v>3.0755999999999999E-2</v>
      </c>
    </row>
    <row r="181" spans="1:23" s="8" customFormat="1" x14ac:dyDescent="0.25">
      <c r="A181" s="250"/>
      <c r="B181" s="8" t="s">
        <v>601</v>
      </c>
      <c r="C181" s="8" t="s">
        <v>1056</v>
      </c>
      <c r="D181" s="8" t="s">
        <v>590</v>
      </c>
      <c r="E181" s="8" t="s">
        <v>883</v>
      </c>
      <c r="F181" s="25">
        <v>0.30235398249599998</v>
      </c>
      <c r="G181" s="25">
        <v>0.29580376392000002</v>
      </c>
      <c r="H181" s="25">
        <v>0.306400879224</v>
      </c>
      <c r="I181" s="25">
        <v>0.32842416556799997</v>
      </c>
      <c r="J181" s="25">
        <v>0.34734398616000001</v>
      </c>
      <c r="K181" s="25">
        <v>0.33716203149599999</v>
      </c>
      <c r="L181" s="25">
        <v>0.344183172408</v>
      </c>
      <c r="M181" s="25">
        <v>0.35530416071999998</v>
      </c>
      <c r="N181" s="25">
        <v>0.38303213644799999</v>
      </c>
      <c r="O181" s="25">
        <v>0.35901142315200002</v>
      </c>
      <c r="P181" s="25">
        <v>0.36568677700800001</v>
      </c>
      <c r="Q181" s="25">
        <v>0.24390402600000002</v>
      </c>
      <c r="R181" s="25">
        <v>0.254262351</v>
      </c>
      <c r="S181" s="25">
        <v>0.33898200000000001</v>
      </c>
      <c r="T181" s="25">
        <v>0.322743</v>
      </c>
      <c r="U181" s="25">
        <v>0.31970900000000002</v>
      </c>
      <c r="V181" s="25">
        <v>0.32267200000000001</v>
      </c>
      <c r="W181" s="25">
        <v>0.32236599999999999</v>
      </c>
    </row>
    <row r="182" spans="1:23" s="8" customFormat="1" x14ac:dyDescent="0.25">
      <c r="A182" s="250"/>
      <c r="B182" s="8" t="s">
        <v>601</v>
      </c>
      <c r="C182" s="8" t="s">
        <v>1104</v>
      </c>
      <c r="D182" s="8" t="s">
        <v>590</v>
      </c>
      <c r="E182" s="8" t="s">
        <v>883</v>
      </c>
      <c r="F182" s="25">
        <v>3.9531999999999998E-2</v>
      </c>
      <c r="G182" s="25">
        <v>4.1241E-2</v>
      </c>
      <c r="H182" s="25">
        <v>4.3048000000000003E-2</v>
      </c>
      <c r="I182" s="25">
        <v>4.8749000000000001E-2</v>
      </c>
      <c r="J182" s="25">
        <v>5.0361000000000003E-2</v>
      </c>
      <c r="K182" s="25">
        <v>5.3165839999999999E-2</v>
      </c>
      <c r="L182" s="25">
        <v>5.6037839999999998E-2</v>
      </c>
      <c r="M182" s="25">
        <v>5.8908410000000001E-2</v>
      </c>
      <c r="N182" s="25">
        <v>6.1777550000000001E-2</v>
      </c>
      <c r="O182" s="25">
        <v>6.4645259999999996E-2</v>
      </c>
      <c r="P182" s="25">
        <v>6.8405919656963937E-2</v>
      </c>
      <c r="Q182" s="25">
        <v>5.1381792000000003E-2</v>
      </c>
      <c r="R182" s="25">
        <v>4.4518176E-2</v>
      </c>
      <c r="S182" s="25">
        <v>6.2379199999999996E-2</v>
      </c>
      <c r="T182" s="25">
        <v>6.3798499999999994E-2</v>
      </c>
      <c r="U182" s="25">
        <v>6.5217800000000006E-2</v>
      </c>
      <c r="V182" s="25">
        <v>6.6637000000000002E-2</v>
      </c>
      <c r="W182" s="25">
        <v>6.8056000000000005E-2</v>
      </c>
    </row>
    <row r="183" spans="1:23" s="8" customFormat="1" x14ac:dyDescent="0.25">
      <c r="A183" s="250"/>
      <c r="B183" s="7" t="s">
        <v>601</v>
      </c>
      <c r="C183" s="7" t="s">
        <v>1082</v>
      </c>
      <c r="D183" s="7" t="s">
        <v>590</v>
      </c>
      <c r="E183" s="7" t="s">
        <v>883</v>
      </c>
      <c r="F183" s="54">
        <v>0.38842302579600002</v>
      </c>
      <c r="G183" s="54">
        <v>0.38607658612000006</v>
      </c>
      <c r="H183" s="54">
        <v>0.40165696802399997</v>
      </c>
      <c r="I183" s="54">
        <v>0.43174731916799997</v>
      </c>
      <c r="J183" s="54">
        <v>0.45460973366726187</v>
      </c>
      <c r="K183" s="54">
        <v>0.451019816096</v>
      </c>
      <c r="L183" s="54">
        <v>0.46418795140800001</v>
      </c>
      <c r="M183" s="54">
        <v>0.48425938112</v>
      </c>
      <c r="N183" s="54">
        <v>0.51377720920553605</v>
      </c>
      <c r="O183" s="54">
        <v>0.49315113642115838</v>
      </c>
      <c r="P183" s="54">
        <v>0.50878899961438284</v>
      </c>
      <c r="Q183" s="54">
        <v>0.37127261699999997</v>
      </c>
      <c r="R183" s="54">
        <v>0.38156036616000005</v>
      </c>
      <c r="S183" s="54">
        <v>0.48490741900000001</v>
      </c>
      <c r="T183" s="54">
        <v>0.47294718749999998</v>
      </c>
      <c r="U183" s="54">
        <v>0.47419195599999997</v>
      </c>
      <c r="V183" s="54">
        <v>0.48143200000000003</v>
      </c>
      <c r="W183" s="54">
        <v>0.485406</v>
      </c>
    </row>
    <row r="184" spans="1:23" s="8" customFormat="1" x14ac:dyDescent="0.25">
      <c r="A184" s="250"/>
      <c r="B184" s="7" t="s">
        <v>601</v>
      </c>
      <c r="C184" s="7" t="s">
        <v>1082</v>
      </c>
      <c r="D184" s="7" t="s">
        <v>590</v>
      </c>
      <c r="E184" s="7" t="s">
        <v>1083</v>
      </c>
      <c r="F184" s="54">
        <v>8.1568835417160006</v>
      </c>
      <c r="G184" s="54">
        <v>8.1076083085200015</v>
      </c>
      <c r="H184" s="54">
        <v>8.4347963285039995</v>
      </c>
      <c r="I184" s="54">
        <v>9.0666937025279992</v>
      </c>
      <c r="J184" s="54">
        <v>9.5468044070125</v>
      </c>
      <c r="K184" s="54">
        <v>9.471416138016</v>
      </c>
      <c r="L184" s="54">
        <v>9.7479469795680007</v>
      </c>
      <c r="M184" s="54">
        <v>10.16944700352</v>
      </c>
      <c r="N184" s="54">
        <v>10.789321393316257</v>
      </c>
      <c r="O184" s="54">
        <v>10.356173864844326</v>
      </c>
      <c r="P184" s="54">
        <v>10.68456899190204</v>
      </c>
      <c r="Q184" s="54">
        <v>7.7967249569999995</v>
      </c>
      <c r="R184" s="54">
        <v>8.0127676893600004</v>
      </c>
      <c r="S184" s="54">
        <v>10.183055799</v>
      </c>
      <c r="T184" s="54">
        <v>9.9318909375000004</v>
      </c>
      <c r="U184" s="54">
        <v>9.9580310759999993</v>
      </c>
      <c r="V184" s="54">
        <v>10.110072000000001</v>
      </c>
      <c r="W184" s="54">
        <v>10.193526</v>
      </c>
    </row>
    <row r="185" spans="1:23" s="8" customFormat="1" x14ac:dyDescent="0.25">
      <c r="A185" s="250"/>
    </row>
    <row r="186" spans="1:23" s="8" customFormat="1" x14ac:dyDescent="0.25">
      <c r="A186" s="250"/>
      <c r="B186" s="51" t="s">
        <v>601</v>
      </c>
      <c r="C186" s="51"/>
      <c r="D186" s="51" t="s">
        <v>593</v>
      </c>
      <c r="E186" s="46"/>
      <c r="F186" s="46"/>
      <c r="G186" s="46"/>
      <c r="H186" s="46"/>
      <c r="I186" s="46"/>
      <c r="J186" s="46"/>
      <c r="K186" s="46"/>
      <c r="L186" s="46"/>
      <c r="M186" s="46"/>
      <c r="N186" s="46"/>
      <c r="O186" s="46"/>
      <c r="P186" s="46"/>
      <c r="Q186" s="46"/>
      <c r="R186" s="46"/>
      <c r="S186" s="46"/>
      <c r="T186" s="46"/>
      <c r="U186" s="46"/>
      <c r="V186" s="46"/>
      <c r="W186" s="46"/>
    </row>
    <row r="187" spans="1:23" s="8" customFormat="1" x14ac:dyDescent="0.25">
      <c r="A187" s="250"/>
      <c r="B187" s="8" t="s">
        <v>601</v>
      </c>
      <c r="C187" s="8" t="s">
        <v>602</v>
      </c>
      <c r="D187" s="8" t="s">
        <v>593</v>
      </c>
      <c r="E187" s="8" t="s">
        <v>884</v>
      </c>
      <c r="F187" s="25">
        <v>4.1855879999999997E-4</v>
      </c>
      <c r="G187" s="25">
        <v>3.8388239999999997E-4</v>
      </c>
      <c r="H187" s="25">
        <v>3.6385799999999994E-4</v>
      </c>
      <c r="I187" s="25">
        <v>3.7557959999999995E-4</v>
      </c>
      <c r="J187" s="25">
        <v>3.8944098E-4</v>
      </c>
      <c r="K187" s="25">
        <v>3.716724E-4</v>
      </c>
      <c r="L187" s="25">
        <v>3.6043919999999996E-4</v>
      </c>
      <c r="M187" s="25">
        <v>3.4041479999999993E-4</v>
      </c>
      <c r="N187" s="25">
        <v>2.5982879999999998E-4</v>
      </c>
      <c r="O187" s="25">
        <v>2.66178E-4</v>
      </c>
      <c r="P187" s="25">
        <v>2.8166256898644109E-4</v>
      </c>
      <c r="Q187" s="25">
        <v>2.8376039999999995E-4</v>
      </c>
      <c r="R187" s="25">
        <v>2.2954799999999996E-4</v>
      </c>
      <c r="S187" s="25">
        <v>2.3336760000000002E-4</v>
      </c>
      <c r="T187" s="25">
        <v>2.1918E-4</v>
      </c>
      <c r="U187" s="25">
        <v>2.0499240000000001E-4</v>
      </c>
      <c r="V187" s="25">
        <v>1.9079999999999998E-4</v>
      </c>
      <c r="W187" s="25">
        <v>1.7640000000000001E-4</v>
      </c>
    </row>
    <row r="188" spans="1:23" s="8" customFormat="1" x14ac:dyDescent="0.25">
      <c r="A188" s="250"/>
      <c r="B188" s="8" t="s">
        <v>601</v>
      </c>
      <c r="C188" s="8" t="s">
        <v>1054</v>
      </c>
      <c r="D188" s="8" t="s">
        <v>593</v>
      </c>
      <c r="E188" s="8" t="s">
        <v>884</v>
      </c>
      <c r="F188" s="25">
        <v>5.7186575999999996E-3</v>
      </c>
      <c r="G188" s="25">
        <v>5.9326272000000003E-3</v>
      </c>
      <c r="H188" s="25">
        <v>6.2462663999999996E-3</v>
      </c>
      <c r="I188" s="25">
        <v>6.6412872000000001E-3</v>
      </c>
      <c r="J188" s="25">
        <v>7.0213187999999998E-3</v>
      </c>
      <c r="K188" s="25">
        <v>7.4203559999999995E-3</v>
      </c>
      <c r="L188" s="25">
        <v>7.9625952000000003E-3</v>
      </c>
      <c r="M188" s="25">
        <v>8.9218007999999991E-3</v>
      </c>
      <c r="N188" s="25">
        <v>8.9263727999999987E-3</v>
      </c>
      <c r="O188" s="25">
        <v>8.9263727999999987E-3</v>
      </c>
      <c r="P188" s="25">
        <v>9.6774727729050016E-3</v>
      </c>
      <c r="Q188" s="25">
        <v>1.0264140000000001E-2</v>
      </c>
      <c r="R188" s="25">
        <v>1.0297972799999999E-2</v>
      </c>
      <c r="S188" s="25">
        <v>1.0882296E-2</v>
      </c>
      <c r="T188" s="25">
        <v>1.1294519999999999E-2</v>
      </c>
      <c r="U188" s="25">
        <v>1.1706743999999998E-2</v>
      </c>
      <c r="V188" s="25">
        <v>1.2118799999999999E-2</v>
      </c>
      <c r="W188" s="25">
        <v>1.2531E-2</v>
      </c>
    </row>
    <row r="189" spans="1:23" s="8" customFormat="1" x14ac:dyDescent="0.25">
      <c r="A189" s="250"/>
      <c r="B189" s="8" t="s">
        <v>601</v>
      </c>
      <c r="C189" s="8" t="s">
        <v>1055</v>
      </c>
      <c r="D189" s="8" t="s">
        <v>593</v>
      </c>
      <c r="E189" s="8" t="s">
        <v>884</v>
      </c>
      <c r="F189" s="25">
        <v>1.1636351999999999E-4</v>
      </c>
      <c r="G189" s="25">
        <v>1.1636351999999999E-4</v>
      </c>
      <c r="H189" s="25">
        <v>1.1237988E-4</v>
      </c>
      <c r="I189" s="25">
        <v>1.1070258E-4</v>
      </c>
      <c r="J189" s="25">
        <v>1.1934407999999999E-4</v>
      </c>
      <c r="K189" s="25">
        <v>1.0252572000000001E-4</v>
      </c>
      <c r="L189" s="25">
        <v>9.9800040000000016E-5</v>
      </c>
      <c r="M189" s="25">
        <v>9.8542079999999985E-5</v>
      </c>
      <c r="N189" s="25">
        <v>9.8542079999999985E-5</v>
      </c>
      <c r="O189" s="25">
        <v>1.2433073999999999E-4</v>
      </c>
      <c r="P189" s="25">
        <v>1.3156353647685425E-4</v>
      </c>
      <c r="Q189" s="25">
        <v>1.0000972799999998E-4</v>
      </c>
      <c r="R189" s="25">
        <v>1.1908915199999999E-4</v>
      </c>
      <c r="S189" s="25">
        <v>1.1176103999999999E-4</v>
      </c>
      <c r="T189" s="25">
        <v>1.1179739999999999E-4</v>
      </c>
      <c r="U189" s="25">
        <v>1.1183376E-4</v>
      </c>
      <c r="V189" s="25">
        <v>1.1159999999999999E-4</v>
      </c>
      <c r="W189" s="25">
        <v>1.122E-4</v>
      </c>
    </row>
    <row r="190" spans="1:23" s="8" customFormat="1" x14ac:dyDescent="0.25">
      <c r="A190" s="250"/>
      <c r="B190" s="8" t="s">
        <v>601</v>
      </c>
      <c r="C190" s="8" t="s">
        <v>603</v>
      </c>
      <c r="D190" s="8" t="s">
        <v>593</v>
      </c>
      <c r="E190" s="8" t="s">
        <v>884</v>
      </c>
      <c r="F190" s="25">
        <v>1.0900010000000001E-5</v>
      </c>
      <c r="G190" s="25">
        <v>1.1515180000000001E-5</v>
      </c>
      <c r="H190" s="25">
        <v>1.1265260000000001E-5</v>
      </c>
      <c r="I190" s="25">
        <v>1.072699E-5</v>
      </c>
      <c r="J190" s="25">
        <v>1.0826940000000001E-5</v>
      </c>
      <c r="K190" s="25">
        <v>1.0573200000000001E-5</v>
      </c>
      <c r="L190" s="25">
        <v>1.1630520000000001E-5</v>
      </c>
      <c r="M190" s="25">
        <v>1.220724E-5</v>
      </c>
      <c r="N190" s="25">
        <v>1.1784310000000001E-5</v>
      </c>
      <c r="O190" s="25">
        <v>1.0534750000000001E-5</v>
      </c>
      <c r="P190" s="25">
        <v>1.1147597892970304E-5</v>
      </c>
      <c r="Q190" s="25">
        <v>1.3783608000000002E-5</v>
      </c>
      <c r="R190" s="25">
        <v>1.2610944000000002E-5</v>
      </c>
      <c r="S190" s="25">
        <v>1.2427580000000001E-5</v>
      </c>
      <c r="T190" s="25">
        <v>1.2560050000000002E-5</v>
      </c>
      <c r="U190" s="25">
        <v>1.2692520000000002E-5</v>
      </c>
      <c r="V190" s="25">
        <v>1.2800000000000001E-5</v>
      </c>
      <c r="W190" s="25">
        <v>1.2999999999999999E-5</v>
      </c>
    </row>
    <row r="191" spans="1:23" s="8" customFormat="1" x14ac:dyDescent="0.25">
      <c r="A191" s="250"/>
      <c r="B191" s="8" t="s">
        <v>601</v>
      </c>
      <c r="C191" s="8" t="s">
        <v>604</v>
      </c>
      <c r="D191" s="8" t="s">
        <v>593</v>
      </c>
      <c r="E191" s="8" t="s">
        <v>884</v>
      </c>
      <c r="F191" s="25">
        <v>3.0320287199999997E-3</v>
      </c>
      <c r="G191" s="25">
        <v>3.3504609599999996E-3</v>
      </c>
      <c r="H191" s="25">
        <v>3.6965829599999991E-3</v>
      </c>
      <c r="I191" s="25">
        <v>3.7658073599999998E-3</v>
      </c>
      <c r="J191" s="25">
        <v>3.8291917614523769E-3</v>
      </c>
      <c r="K191" s="25">
        <v>4.2226883999999989E-3</v>
      </c>
      <c r="L191" s="25">
        <v>4.3472923200000005E-3</v>
      </c>
      <c r="M191" s="25">
        <v>4.6241899199999997E-3</v>
      </c>
      <c r="N191" s="25">
        <v>4.4851922515072151E-3</v>
      </c>
      <c r="O191" s="25">
        <v>4.5609396138316738E-3</v>
      </c>
      <c r="P191" s="25">
        <v>4.8262665157295347E-3</v>
      </c>
      <c r="Q191" s="25">
        <v>4.5218824559999996E-3</v>
      </c>
      <c r="R191" s="25">
        <v>5.8841359919999999E-3</v>
      </c>
      <c r="S191" s="25">
        <v>5.4569639999999999E-3</v>
      </c>
      <c r="T191" s="25">
        <v>5.6305200000000008E-3</v>
      </c>
      <c r="U191" s="25">
        <v>5.8040759999999992E-3</v>
      </c>
      <c r="V191" s="25">
        <v>5.9778000000000001E-3</v>
      </c>
      <c r="W191" s="25">
        <v>6.1511999999999999E-3</v>
      </c>
    </row>
    <row r="192" spans="1:23" s="8" customFormat="1" x14ac:dyDescent="0.25">
      <c r="A192" s="250"/>
      <c r="B192" s="8" t="s">
        <v>601</v>
      </c>
      <c r="C192" s="8" t="s">
        <v>1056</v>
      </c>
      <c r="D192" s="8" t="s">
        <v>593</v>
      </c>
      <c r="E192" s="8" t="s">
        <v>884</v>
      </c>
      <c r="F192" s="25">
        <v>0.45353097374400003</v>
      </c>
      <c r="G192" s="25">
        <v>0.44370564587999994</v>
      </c>
      <c r="H192" s="25">
        <v>0.45960131883599992</v>
      </c>
      <c r="I192" s="25">
        <v>0.49263624835200004</v>
      </c>
      <c r="J192" s="25">
        <v>0.52101597923999998</v>
      </c>
      <c r="K192" s="25">
        <v>0.50574304724399999</v>
      </c>
      <c r="L192" s="25">
        <v>0.51627475861200001</v>
      </c>
      <c r="M192" s="25">
        <v>0.53295624107999995</v>
      </c>
      <c r="N192" s="25">
        <v>0.57454820467199985</v>
      </c>
      <c r="O192" s="25">
        <v>0.538517134728</v>
      </c>
      <c r="P192" s="25">
        <v>0.54853016551199996</v>
      </c>
      <c r="Q192" s="25">
        <v>0.36585603899999997</v>
      </c>
      <c r="R192" s="25">
        <v>0.38139352650000002</v>
      </c>
      <c r="S192" s="25">
        <v>0.50847299999999995</v>
      </c>
      <c r="T192" s="25">
        <v>0.4841145</v>
      </c>
      <c r="U192" s="25">
        <v>0.47956349999999998</v>
      </c>
      <c r="V192" s="25">
        <v>0.48400799999999999</v>
      </c>
      <c r="W192" s="25">
        <v>0.48354900000000001</v>
      </c>
    </row>
    <row r="193" spans="1:24" s="8" customFormat="1" x14ac:dyDescent="0.25">
      <c r="A193" s="250"/>
      <c r="B193" s="8" t="s">
        <v>601</v>
      </c>
      <c r="C193" s="8" t="s">
        <v>1104</v>
      </c>
      <c r="D193" s="8" t="s">
        <v>593</v>
      </c>
      <c r="E193" s="8" t="s">
        <v>884</v>
      </c>
      <c r="F193" s="25">
        <v>3.9532000000000005E-3</v>
      </c>
      <c r="G193" s="25">
        <v>4.1241000000000003E-3</v>
      </c>
      <c r="H193" s="25">
        <v>4.3048000000000001E-3</v>
      </c>
      <c r="I193" s="25">
        <v>4.8749000000000006E-3</v>
      </c>
      <c r="J193" s="25">
        <v>5.0361E-3</v>
      </c>
      <c r="K193" s="25">
        <v>5.3165840000000001E-3</v>
      </c>
      <c r="L193" s="25">
        <v>5.6037839999999997E-3</v>
      </c>
      <c r="M193" s="25">
        <v>5.890841E-3</v>
      </c>
      <c r="N193" s="25">
        <v>6.1777550000000009E-3</v>
      </c>
      <c r="O193" s="25">
        <v>6.4645260000000008E-3</v>
      </c>
      <c r="P193" s="25">
        <v>6.8405919656963935E-3</v>
      </c>
      <c r="Q193" s="25">
        <v>5.1381792000000006E-3</v>
      </c>
      <c r="R193" s="25">
        <v>4.4518176000000005E-3</v>
      </c>
      <c r="S193" s="25">
        <v>6.2379200000000001E-3</v>
      </c>
      <c r="T193" s="25">
        <v>6.3798500000000003E-3</v>
      </c>
      <c r="U193" s="25">
        <v>6.5217800000000005E-3</v>
      </c>
      <c r="V193" s="25">
        <v>6.6637000000000007E-3</v>
      </c>
      <c r="W193" s="25">
        <v>6.8056000000000002E-3</v>
      </c>
    </row>
    <row r="194" spans="1:24" s="8" customFormat="1" x14ac:dyDescent="0.25">
      <c r="A194" s="250"/>
      <c r="B194" s="7" t="s">
        <v>601</v>
      </c>
      <c r="C194" s="7" t="s">
        <v>1032</v>
      </c>
      <c r="D194" s="7" t="s">
        <v>593</v>
      </c>
      <c r="E194" s="7" t="s">
        <v>884</v>
      </c>
      <c r="F194" s="54">
        <v>0.466780682394</v>
      </c>
      <c r="G194" s="54">
        <v>0.45762459513999998</v>
      </c>
      <c r="H194" s="54">
        <v>0.47433647133599993</v>
      </c>
      <c r="I194" s="54">
        <v>0.508415252082</v>
      </c>
      <c r="J194" s="54">
        <v>0.53742220180145239</v>
      </c>
      <c r="K194" s="54">
        <v>0.52318744696399999</v>
      </c>
      <c r="L194" s="54">
        <v>0.53466029989199992</v>
      </c>
      <c r="M194" s="54">
        <v>0.55284423691999995</v>
      </c>
      <c r="N194" s="54">
        <v>0.59450767991350706</v>
      </c>
      <c r="O194" s="54">
        <v>0.55887001663183167</v>
      </c>
      <c r="P194" s="54">
        <v>0.57029887046968719</v>
      </c>
      <c r="Q194" s="54">
        <v>0.38617779439199995</v>
      </c>
      <c r="R194" s="54">
        <v>0.40238870098800006</v>
      </c>
      <c r="S194" s="54">
        <v>0.53140773621999993</v>
      </c>
      <c r="T194" s="54">
        <v>0.50776292744999996</v>
      </c>
      <c r="U194" s="54">
        <v>0.50392561867999996</v>
      </c>
      <c r="V194" s="54">
        <v>0.50908350000000002</v>
      </c>
      <c r="W194" s="54">
        <v>0.50933839999999997</v>
      </c>
    </row>
    <row r="195" spans="1:24" s="8" customFormat="1" x14ac:dyDescent="0.25">
      <c r="A195" s="250"/>
      <c r="B195" s="7" t="s">
        <v>601</v>
      </c>
      <c r="C195" s="7" t="s">
        <v>1032</v>
      </c>
      <c r="D195" s="7" t="s">
        <v>593</v>
      </c>
      <c r="E195" s="7" t="s">
        <v>1083</v>
      </c>
      <c r="F195" s="54">
        <v>144.70201154214001</v>
      </c>
      <c r="G195" s="54">
        <v>141.86362449339998</v>
      </c>
      <c r="H195" s="54">
        <v>147.04430611415998</v>
      </c>
      <c r="I195" s="54">
        <v>157.60872814542</v>
      </c>
      <c r="J195" s="54">
        <v>166.60088255845025</v>
      </c>
      <c r="K195" s="54">
        <v>162.18810855883999</v>
      </c>
      <c r="L195" s="54">
        <v>165.74469296651998</v>
      </c>
      <c r="M195" s="54">
        <v>171.38171344519998</v>
      </c>
      <c r="N195" s="54">
        <v>184.2973807731872</v>
      </c>
      <c r="O195" s="54">
        <v>173.24970515586782</v>
      </c>
      <c r="P195" s="54">
        <v>176.79264984560302</v>
      </c>
      <c r="Q195" s="54">
        <v>119.71511626151998</v>
      </c>
      <c r="R195" s="54">
        <v>124.74049730628002</v>
      </c>
      <c r="S195" s="54">
        <v>164.73639822819999</v>
      </c>
      <c r="T195" s="54">
        <v>157.40650750949999</v>
      </c>
      <c r="U195" s="54">
        <v>156.21694179079998</v>
      </c>
      <c r="V195" s="54">
        <v>157.81588500000001</v>
      </c>
      <c r="W195" s="54">
        <v>157.894904</v>
      </c>
    </row>
    <row r="196" spans="1:24" s="8" customFormat="1" x14ac:dyDescent="0.25">
      <c r="A196" s="250"/>
      <c r="B196" s="7"/>
      <c r="C196" s="7"/>
      <c r="D196" s="7"/>
      <c r="E196" s="7"/>
    </row>
    <row r="197" spans="1:24" s="8" customFormat="1" x14ac:dyDescent="0.25">
      <c r="A197" s="250"/>
      <c r="B197" s="7" t="s">
        <v>943</v>
      </c>
      <c r="C197" s="7" t="s">
        <v>1090</v>
      </c>
      <c r="D197" s="7" t="s">
        <v>588</v>
      </c>
      <c r="E197" s="7" t="s">
        <v>1091</v>
      </c>
      <c r="F197" s="54">
        <v>32658.283083353857</v>
      </c>
      <c r="G197" s="54">
        <v>32186.298948681917</v>
      </c>
      <c r="H197" s="54">
        <v>33395.368536852664</v>
      </c>
      <c r="I197" s="54">
        <v>35905.076635797945</v>
      </c>
      <c r="J197" s="54">
        <v>37884.312814810808</v>
      </c>
      <c r="K197" s="54">
        <v>37154.910485666864</v>
      </c>
      <c r="L197" s="54">
        <v>38078.342826536071</v>
      </c>
      <c r="M197" s="54">
        <v>39469.342110748723</v>
      </c>
      <c r="N197" s="54">
        <v>42284.599768044223</v>
      </c>
      <c r="O197" s="54">
        <v>40135.490951971071</v>
      </c>
      <c r="P197" s="54">
        <v>41124.460727425416</v>
      </c>
      <c r="Q197" s="54">
        <v>28417.210021410519</v>
      </c>
      <c r="R197" s="54">
        <v>29217.017662341645</v>
      </c>
      <c r="S197" s="54">
        <v>38429.559482567201</v>
      </c>
      <c r="T197" s="54">
        <v>37011.238484596994</v>
      </c>
      <c r="U197" s="54">
        <v>36870.316366626801</v>
      </c>
      <c r="V197" s="54">
        <v>37309.464957000011</v>
      </c>
      <c r="W197" s="54">
        <v>37432.487830000005</v>
      </c>
    </row>
    <row r="199" spans="1:24" x14ac:dyDescent="0.25">
      <c r="B199" s="221"/>
      <c r="C199" s="11"/>
      <c r="D199" s="221"/>
      <c r="E199" s="221"/>
      <c r="F199" s="221"/>
      <c r="G199" s="221"/>
      <c r="H199" s="221"/>
      <c r="I199" s="221"/>
      <c r="J199" s="221"/>
      <c r="K199" s="221"/>
      <c r="L199" s="221"/>
      <c r="M199" s="221"/>
      <c r="N199" s="221"/>
      <c r="O199" s="221"/>
      <c r="P199" s="221"/>
      <c r="Q199" s="221"/>
      <c r="R199" s="221"/>
      <c r="S199" s="221"/>
      <c r="T199" s="221"/>
      <c r="W199" s="221"/>
      <c r="X199" s="221"/>
    </row>
    <row r="200" spans="1:24" ht="18.75" x14ac:dyDescent="0.3">
      <c r="B200" s="10" t="s">
        <v>331</v>
      </c>
      <c r="C200" s="221"/>
      <c r="D200" s="221"/>
      <c r="E200" s="221"/>
      <c r="F200" s="221"/>
      <c r="G200" s="221"/>
      <c r="H200" s="221"/>
      <c r="I200" s="221"/>
      <c r="J200" s="221"/>
      <c r="K200" s="221"/>
      <c r="L200" s="221"/>
      <c r="M200" s="221"/>
      <c r="N200" s="221"/>
      <c r="O200" s="221"/>
      <c r="P200" s="221"/>
      <c r="Q200" s="221"/>
      <c r="R200" s="221"/>
      <c r="S200" s="221"/>
      <c r="T200" s="221"/>
      <c r="W200" s="221"/>
      <c r="X200" s="221"/>
    </row>
    <row r="201" spans="1:24" s="19" customFormat="1" x14ac:dyDescent="0.25">
      <c r="A201" s="252"/>
      <c r="B201" s="5"/>
      <c r="C201" s="6" t="s">
        <v>1048</v>
      </c>
      <c r="D201" s="5"/>
      <c r="E201" s="5" t="s">
        <v>977</v>
      </c>
      <c r="F201" s="5"/>
      <c r="G201" s="5"/>
      <c r="H201" s="5"/>
      <c r="I201" s="5"/>
      <c r="J201" s="5"/>
      <c r="K201" s="5"/>
      <c r="L201" s="5"/>
      <c r="M201" s="5"/>
      <c r="N201" s="5"/>
      <c r="O201" s="5"/>
      <c r="P201" s="5"/>
      <c r="Q201" s="5"/>
      <c r="R201" s="5"/>
      <c r="S201" s="5"/>
      <c r="T201" s="5"/>
      <c r="U201" s="5"/>
      <c r="V201" s="5"/>
      <c r="W201" s="5"/>
    </row>
    <row r="203" spans="1:24" x14ac:dyDescent="0.25">
      <c r="B203" s="7" t="s">
        <v>1050</v>
      </c>
      <c r="C203" s="7" t="s">
        <v>1051</v>
      </c>
      <c r="D203" s="7" t="s">
        <v>581</v>
      </c>
      <c r="E203" s="7" t="s">
        <v>935</v>
      </c>
      <c r="F203" s="7">
        <v>2000</v>
      </c>
      <c r="G203" s="7">
        <v>2001</v>
      </c>
      <c r="H203" s="7">
        <v>2002</v>
      </c>
      <c r="I203" s="7">
        <v>2003</v>
      </c>
      <c r="J203" s="7">
        <v>2004</v>
      </c>
      <c r="K203" s="7">
        <v>2005</v>
      </c>
      <c r="L203" s="7">
        <v>2006</v>
      </c>
      <c r="M203" s="7">
        <v>2007</v>
      </c>
      <c r="N203" s="7">
        <v>2008</v>
      </c>
      <c r="O203" s="7">
        <v>2009</v>
      </c>
      <c r="P203" s="7">
        <v>2010</v>
      </c>
      <c r="Q203" s="7">
        <v>2011</v>
      </c>
      <c r="R203" s="7">
        <v>2012</v>
      </c>
      <c r="S203" s="7">
        <v>2013</v>
      </c>
      <c r="T203" s="7">
        <v>2014</v>
      </c>
      <c r="U203" s="7">
        <v>2015</v>
      </c>
      <c r="V203" s="7"/>
      <c r="W203" s="7"/>
      <c r="X203" s="221"/>
    </row>
    <row r="204" spans="1:24" x14ac:dyDescent="0.25">
      <c r="B204" s="8" t="s">
        <v>601</v>
      </c>
      <c r="C204" s="8" t="s">
        <v>602</v>
      </c>
      <c r="D204" s="7"/>
      <c r="E204" s="8" t="s">
        <v>881</v>
      </c>
      <c r="F204" s="31">
        <f>IFERROR(((F14/F126)-1),"CHECK")</f>
        <v>0</v>
      </c>
      <c r="G204" s="31">
        <f t="shared" ref="G204:U204" si="22">IFERROR(((G14/G126)-1),"CHECK")</f>
        <v>0</v>
      </c>
      <c r="H204" s="31">
        <f t="shared" si="22"/>
        <v>0</v>
      </c>
      <c r="I204" s="31">
        <f t="shared" si="22"/>
        <v>0</v>
      </c>
      <c r="J204" s="31">
        <f t="shared" si="22"/>
        <v>0</v>
      </c>
      <c r="K204" s="31">
        <f t="shared" si="22"/>
        <v>0</v>
      </c>
      <c r="L204" s="31">
        <f t="shared" si="22"/>
        <v>0</v>
      </c>
      <c r="M204" s="31">
        <f t="shared" si="22"/>
        <v>0</v>
      </c>
      <c r="N204" s="31">
        <f t="shared" si="22"/>
        <v>0</v>
      </c>
      <c r="O204" s="31">
        <f t="shared" si="22"/>
        <v>0</v>
      </c>
      <c r="P204" s="31">
        <f t="shared" si="22"/>
        <v>0</v>
      </c>
      <c r="Q204" s="31">
        <f t="shared" si="22"/>
        <v>0</v>
      </c>
      <c r="R204" s="31">
        <f t="shared" si="22"/>
        <v>0</v>
      </c>
      <c r="S204" s="31">
        <f t="shared" si="22"/>
        <v>0</v>
      </c>
      <c r="T204" s="31">
        <f t="shared" si="22"/>
        <v>0</v>
      </c>
      <c r="U204" s="31">
        <f t="shared" si="22"/>
        <v>0</v>
      </c>
      <c r="V204" s="31"/>
      <c r="W204" s="31"/>
      <c r="X204" s="31"/>
    </row>
    <row r="205" spans="1:24" x14ac:dyDescent="0.25">
      <c r="B205" s="8" t="s">
        <v>601</v>
      </c>
      <c r="C205" s="8" t="s">
        <v>1054</v>
      </c>
      <c r="D205" s="8"/>
      <c r="E205" s="8" t="s">
        <v>881</v>
      </c>
      <c r="F205" s="31">
        <f t="shared" ref="F205:U205" si="23">IFERROR(((F15/F127)-1),"CHECK")</f>
        <v>0</v>
      </c>
      <c r="G205" s="31">
        <f t="shared" si="23"/>
        <v>0</v>
      </c>
      <c r="H205" s="31">
        <f t="shared" si="23"/>
        <v>0</v>
      </c>
      <c r="I205" s="31">
        <f t="shared" si="23"/>
        <v>0</v>
      </c>
      <c r="J205" s="31">
        <f t="shared" si="23"/>
        <v>0</v>
      </c>
      <c r="K205" s="31">
        <f t="shared" si="23"/>
        <v>0</v>
      </c>
      <c r="L205" s="31">
        <f t="shared" si="23"/>
        <v>0</v>
      </c>
      <c r="M205" s="31">
        <f t="shared" si="23"/>
        <v>0</v>
      </c>
      <c r="N205" s="31">
        <f t="shared" si="23"/>
        <v>0</v>
      </c>
      <c r="O205" s="31">
        <f t="shared" si="23"/>
        <v>0</v>
      </c>
      <c r="P205" s="31">
        <f t="shared" si="23"/>
        <v>0</v>
      </c>
      <c r="Q205" s="31">
        <f t="shared" si="23"/>
        <v>0</v>
      </c>
      <c r="R205" s="31">
        <f t="shared" si="23"/>
        <v>0</v>
      </c>
      <c r="S205" s="31">
        <f t="shared" si="23"/>
        <v>0</v>
      </c>
      <c r="T205" s="31">
        <f t="shared" si="23"/>
        <v>0</v>
      </c>
      <c r="U205" s="31">
        <f t="shared" si="23"/>
        <v>0</v>
      </c>
      <c r="V205" s="31"/>
      <c r="W205" s="31"/>
      <c r="X205" s="221"/>
    </row>
    <row r="206" spans="1:24" x14ac:dyDescent="0.25">
      <c r="B206" s="8" t="s">
        <v>601</v>
      </c>
      <c r="C206" s="8" t="s">
        <v>1055</v>
      </c>
      <c r="D206" s="8"/>
      <c r="E206" s="8" t="s">
        <v>881</v>
      </c>
      <c r="F206" s="31">
        <f t="shared" ref="F206:U206" si="24">IFERROR(((F16/F128)-1),"CHECK")</f>
        <v>0</v>
      </c>
      <c r="G206" s="31">
        <f t="shared" si="24"/>
        <v>0</v>
      </c>
      <c r="H206" s="31">
        <f t="shared" si="24"/>
        <v>0</v>
      </c>
      <c r="I206" s="31">
        <f t="shared" si="24"/>
        <v>0</v>
      </c>
      <c r="J206" s="31">
        <f t="shared" si="24"/>
        <v>0</v>
      </c>
      <c r="K206" s="31">
        <f t="shared" si="24"/>
        <v>0</v>
      </c>
      <c r="L206" s="31">
        <f t="shared" si="24"/>
        <v>0</v>
      </c>
      <c r="M206" s="31">
        <f t="shared" si="24"/>
        <v>0</v>
      </c>
      <c r="N206" s="31">
        <f t="shared" si="24"/>
        <v>0</v>
      </c>
      <c r="O206" s="31">
        <f t="shared" si="24"/>
        <v>0</v>
      </c>
      <c r="P206" s="31">
        <f t="shared" si="24"/>
        <v>0</v>
      </c>
      <c r="Q206" s="31">
        <f t="shared" si="24"/>
        <v>0</v>
      </c>
      <c r="R206" s="31">
        <f t="shared" si="24"/>
        <v>0</v>
      </c>
      <c r="S206" s="31">
        <f t="shared" si="24"/>
        <v>0</v>
      </c>
      <c r="T206" s="31">
        <f t="shared" si="24"/>
        <v>0</v>
      </c>
      <c r="U206" s="31">
        <f t="shared" si="24"/>
        <v>0</v>
      </c>
      <c r="V206" s="31"/>
      <c r="W206" s="31"/>
      <c r="X206" s="221"/>
    </row>
    <row r="207" spans="1:24" x14ac:dyDescent="0.25">
      <c r="B207" s="8" t="s">
        <v>601</v>
      </c>
      <c r="C207" s="8" t="s">
        <v>603</v>
      </c>
      <c r="D207" s="8"/>
      <c r="E207" s="8" t="s">
        <v>881</v>
      </c>
      <c r="F207" s="31">
        <f t="shared" ref="F207:U207" si="25">IFERROR(((F17/F129)-1),"CHECK")</f>
        <v>0</v>
      </c>
      <c r="G207" s="31">
        <f t="shared" si="25"/>
        <v>0</v>
      </c>
      <c r="H207" s="31">
        <f t="shared" si="25"/>
        <v>0</v>
      </c>
      <c r="I207" s="31">
        <f t="shared" si="25"/>
        <v>0</v>
      </c>
      <c r="J207" s="31">
        <f t="shared" si="25"/>
        <v>0</v>
      </c>
      <c r="K207" s="31">
        <f t="shared" si="25"/>
        <v>0</v>
      </c>
      <c r="L207" s="31">
        <f t="shared" si="25"/>
        <v>0</v>
      </c>
      <c r="M207" s="31">
        <f t="shared" si="25"/>
        <v>0</v>
      </c>
      <c r="N207" s="31">
        <f t="shared" si="25"/>
        <v>0</v>
      </c>
      <c r="O207" s="31">
        <f t="shared" si="25"/>
        <v>0</v>
      </c>
      <c r="P207" s="31">
        <f t="shared" si="25"/>
        <v>0</v>
      </c>
      <c r="Q207" s="31">
        <f t="shared" si="25"/>
        <v>0</v>
      </c>
      <c r="R207" s="31">
        <f t="shared" si="25"/>
        <v>0</v>
      </c>
      <c r="S207" s="31">
        <f t="shared" si="25"/>
        <v>0</v>
      </c>
      <c r="T207" s="31">
        <f t="shared" si="25"/>
        <v>0</v>
      </c>
      <c r="U207" s="31">
        <f t="shared" si="25"/>
        <v>0</v>
      </c>
      <c r="V207" s="31"/>
      <c r="W207" s="31"/>
      <c r="X207" s="221"/>
    </row>
    <row r="208" spans="1:24" x14ac:dyDescent="0.25">
      <c r="B208" s="8" t="s">
        <v>601</v>
      </c>
      <c r="C208" s="8" t="s">
        <v>604</v>
      </c>
      <c r="D208" s="8"/>
      <c r="E208" s="8" t="s">
        <v>881</v>
      </c>
      <c r="F208" s="31">
        <f t="shared" ref="F208:U208" si="26">IFERROR(((F18/F130)-1),"CHECK")</f>
        <v>0</v>
      </c>
      <c r="G208" s="31">
        <f t="shared" si="26"/>
        <v>0</v>
      </c>
      <c r="H208" s="31">
        <f t="shared" si="26"/>
        <v>0</v>
      </c>
      <c r="I208" s="31">
        <f t="shared" si="26"/>
        <v>0</v>
      </c>
      <c r="J208" s="31">
        <f t="shared" si="26"/>
        <v>0</v>
      </c>
      <c r="K208" s="31">
        <f t="shared" si="26"/>
        <v>0</v>
      </c>
      <c r="L208" s="31">
        <f t="shared" si="26"/>
        <v>0</v>
      </c>
      <c r="M208" s="31">
        <f t="shared" si="26"/>
        <v>0</v>
      </c>
      <c r="N208" s="31">
        <f t="shared" si="26"/>
        <v>0</v>
      </c>
      <c r="O208" s="31">
        <f t="shared" si="26"/>
        <v>0</v>
      </c>
      <c r="P208" s="31">
        <f t="shared" si="26"/>
        <v>0</v>
      </c>
      <c r="Q208" s="31">
        <f t="shared" si="26"/>
        <v>0</v>
      </c>
      <c r="R208" s="31">
        <f t="shared" si="26"/>
        <v>0</v>
      </c>
      <c r="S208" s="31">
        <f t="shared" si="26"/>
        <v>0</v>
      </c>
      <c r="T208" s="31">
        <f t="shared" si="26"/>
        <v>0</v>
      </c>
      <c r="U208" s="31">
        <f t="shared" si="26"/>
        <v>0</v>
      </c>
      <c r="V208" s="31"/>
      <c r="W208" s="31"/>
      <c r="X208" s="221"/>
    </row>
    <row r="209" spans="1:23" x14ac:dyDescent="0.25">
      <c r="B209" s="8" t="s">
        <v>601</v>
      </c>
      <c r="C209" s="8" t="s">
        <v>1056</v>
      </c>
      <c r="D209" s="8"/>
      <c r="E209" s="8" t="s">
        <v>881</v>
      </c>
      <c r="F209" s="31">
        <f t="shared" ref="F209:U209" si="27">IFERROR(((F19/F131)-1),"CHECK")</f>
        <v>0</v>
      </c>
      <c r="G209" s="31">
        <f t="shared" si="27"/>
        <v>0</v>
      </c>
      <c r="H209" s="31">
        <f t="shared" si="27"/>
        <v>0</v>
      </c>
      <c r="I209" s="31">
        <f t="shared" si="27"/>
        <v>0</v>
      </c>
      <c r="J209" s="31">
        <f t="shared" si="27"/>
        <v>0</v>
      </c>
      <c r="K209" s="31">
        <f t="shared" si="27"/>
        <v>0</v>
      </c>
      <c r="L209" s="31">
        <f t="shared" si="27"/>
        <v>0</v>
      </c>
      <c r="M209" s="31">
        <f t="shared" si="27"/>
        <v>0</v>
      </c>
      <c r="N209" s="31">
        <f t="shared" si="27"/>
        <v>0</v>
      </c>
      <c r="O209" s="31">
        <f t="shared" si="27"/>
        <v>0</v>
      </c>
      <c r="P209" s="31">
        <f t="shared" si="27"/>
        <v>0</v>
      </c>
      <c r="Q209" s="31">
        <f t="shared" si="27"/>
        <v>0</v>
      </c>
      <c r="R209" s="31">
        <f t="shared" si="27"/>
        <v>0</v>
      </c>
      <c r="S209" s="31">
        <f t="shared" si="27"/>
        <v>0</v>
      </c>
      <c r="T209" s="31">
        <f t="shared" si="27"/>
        <v>0</v>
      </c>
      <c r="U209" s="31">
        <f t="shared" si="27"/>
        <v>0</v>
      </c>
      <c r="V209" s="31"/>
      <c r="W209" s="31"/>
    </row>
    <row r="210" spans="1:23" x14ac:dyDescent="0.25">
      <c r="B210" s="8" t="s">
        <v>601</v>
      </c>
      <c r="C210" s="8" t="s">
        <v>1104</v>
      </c>
      <c r="D210" s="8"/>
      <c r="E210" s="8" t="s">
        <v>881</v>
      </c>
      <c r="F210" s="31">
        <f t="shared" ref="F210:U210" si="28">IFERROR(((F20/F132)-1),"CHECK")</f>
        <v>0</v>
      </c>
      <c r="G210" s="31">
        <f t="shared" si="28"/>
        <v>0</v>
      </c>
      <c r="H210" s="31">
        <f t="shared" si="28"/>
        <v>0</v>
      </c>
      <c r="I210" s="31">
        <f t="shared" si="28"/>
        <v>0</v>
      </c>
      <c r="J210" s="31">
        <f t="shared" si="28"/>
        <v>0</v>
      </c>
      <c r="K210" s="31">
        <f t="shared" si="28"/>
        <v>0</v>
      </c>
      <c r="L210" s="31">
        <f t="shared" si="28"/>
        <v>0</v>
      </c>
      <c r="M210" s="31">
        <f t="shared" si="28"/>
        <v>0</v>
      </c>
      <c r="N210" s="31">
        <f t="shared" si="28"/>
        <v>0</v>
      </c>
      <c r="O210" s="31">
        <f t="shared" si="28"/>
        <v>0</v>
      </c>
      <c r="P210" s="31">
        <f t="shared" si="28"/>
        <v>0</v>
      </c>
      <c r="Q210" s="31">
        <f t="shared" si="28"/>
        <v>0</v>
      </c>
      <c r="R210" s="31">
        <f t="shared" si="28"/>
        <v>0</v>
      </c>
      <c r="S210" s="31">
        <f t="shared" si="28"/>
        <v>0</v>
      </c>
      <c r="T210" s="31">
        <f t="shared" si="28"/>
        <v>0</v>
      </c>
      <c r="U210" s="31">
        <f t="shared" si="28"/>
        <v>0</v>
      </c>
      <c r="V210" s="31"/>
      <c r="W210" s="31"/>
    </row>
    <row r="211" spans="1:23" x14ac:dyDescent="0.25">
      <c r="B211" s="8"/>
      <c r="C211" s="8"/>
      <c r="D211" s="8"/>
      <c r="E211" s="8"/>
      <c r="F211" s="221"/>
      <c r="G211" s="221"/>
      <c r="H211" s="221"/>
      <c r="I211" s="221"/>
      <c r="J211" s="221"/>
      <c r="K211" s="221"/>
      <c r="L211" s="221"/>
      <c r="M211" s="221"/>
      <c r="N211" s="221"/>
      <c r="O211" s="221"/>
      <c r="P211" s="221"/>
      <c r="Q211" s="221"/>
      <c r="R211" s="221"/>
      <c r="S211" s="221"/>
      <c r="T211" s="221"/>
      <c r="W211" s="221"/>
    </row>
    <row r="212" spans="1:23" s="19" customFormat="1" ht="21" x14ac:dyDescent="0.35">
      <c r="A212" s="252"/>
      <c r="B212" s="46"/>
      <c r="C212" s="55" t="s">
        <v>1063</v>
      </c>
      <c r="D212" s="46"/>
      <c r="E212" s="46"/>
    </row>
    <row r="213" spans="1:23" x14ac:dyDescent="0.25">
      <c r="B213" s="8"/>
      <c r="C213" s="8"/>
      <c r="D213" s="8"/>
      <c r="E213" s="8"/>
      <c r="F213" s="221"/>
      <c r="G213" s="221"/>
      <c r="H213" s="221"/>
      <c r="I213" s="221"/>
      <c r="J213" s="221"/>
      <c r="K213" s="221"/>
      <c r="L213" s="221"/>
      <c r="M213" s="221"/>
      <c r="N213" s="221"/>
      <c r="O213" s="221"/>
      <c r="P213" s="221"/>
      <c r="Q213" s="221"/>
      <c r="R213" s="221"/>
      <c r="S213" s="221"/>
      <c r="T213" s="221"/>
      <c r="W213" s="221"/>
    </row>
    <row r="214" spans="1:23" s="19" customFormat="1" x14ac:dyDescent="0.25">
      <c r="A214" s="252"/>
      <c r="B214" s="51" t="s">
        <v>601</v>
      </c>
      <c r="C214" s="51"/>
      <c r="D214" s="51" t="s">
        <v>588</v>
      </c>
      <c r="E214" s="51"/>
    </row>
    <row r="215" spans="1:23" x14ac:dyDescent="0.25">
      <c r="B215" s="8" t="s">
        <v>601</v>
      </c>
      <c r="C215" s="8" t="s">
        <v>602</v>
      </c>
      <c r="D215" s="8" t="s">
        <v>588</v>
      </c>
      <c r="E215" s="8" t="s">
        <v>1065</v>
      </c>
      <c r="F215" s="31">
        <f t="shared" ref="F215:U215" si="29">IFERROR(((F25/F137)-1),"CHECK")</f>
        <v>0</v>
      </c>
      <c r="G215" s="31">
        <f t="shared" si="29"/>
        <v>0</v>
      </c>
      <c r="H215" s="31">
        <f t="shared" si="29"/>
        <v>0</v>
      </c>
      <c r="I215" s="31">
        <f t="shared" si="29"/>
        <v>0</v>
      </c>
      <c r="J215" s="31">
        <f t="shared" si="29"/>
        <v>0</v>
      </c>
      <c r="K215" s="31">
        <f t="shared" si="29"/>
        <v>0</v>
      </c>
      <c r="L215" s="31">
        <f t="shared" si="29"/>
        <v>0</v>
      </c>
      <c r="M215" s="31">
        <f t="shared" si="29"/>
        <v>0</v>
      </c>
      <c r="N215" s="31">
        <f t="shared" si="29"/>
        <v>0</v>
      </c>
      <c r="O215" s="31">
        <f t="shared" si="29"/>
        <v>0</v>
      </c>
      <c r="P215" s="31">
        <f t="shared" si="29"/>
        <v>0</v>
      </c>
      <c r="Q215" s="31">
        <f t="shared" si="29"/>
        <v>0</v>
      </c>
      <c r="R215" s="31">
        <f t="shared" si="29"/>
        <v>0</v>
      </c>
      <c r="S215" s="31">
        <f t="shared" si="29"/>
        <v>0</v>
      </c>
      <c r="T215" s="31">
        <f t="shared" si="29"/>
        <v>0</v>
      </c>
      <c r="U215" s="31">
        <f t="shared" si="29"/>
        <v>0</v>
      </c>
      <c r="V215" s="31"/>
      <c r="W215" s="31"/>
    </row>
    <row r="216" spans="1:23" x14ac:dyDescent="0.25">
      <c r="B216" s="8" t="s">
        <v>601</v>
      </c>
      <c r="C216" s="8" t="s">
        <v>1054</v>
      </c>
      <c r="D216" s="8" t="s">
        <v>588</v>
      </c>
      <c r="E216" s="8" t="s">
        <v>1065</v>
      </c>
      <c r="F216" s="31">
        <f t="shared" ref="F216:U216" si="30">IFERROR(((F26/F138)-1),"CHECK")</f>
        <v>0</v>
      </c>
      <c r="G216" s="31">
        <f t="shared" si="30"/>
        <v>0</v>
      </c>
      <c r="H216" s="31">
        <f t="shared" si="30"/>
        <v>0</v>
      </c>
      <c r="I216" s="31">
        <f t="shared" si="30"/>
        <v>0</v>
      </c>
      <c r="J216" s="31">
        <f t="shared" si="30"/>
        <v>0</v>
      </c>
      <c r="K216" s="31">
        <f t="shared" si="30"/>
        <v>0</v>
      </c>
      <c r="L216" s="31">
        <f t="shared" si="30"/>
        <v>0</v>
      </c>
      <c r="M216" s="31">
        <f t="shared" si="30"/>
        <v>0</v>
      </c>
      <c r="N216" s="31">
        <f t="shared" si="30"/>
        <v>0</v>
      </c>
      <c r="O216" s="31">
        <f t="shared" si="30"/>
        <v>0</v>
      </c>
      <c r="P216" s="31">
        <f t="shared" si="30"/>
        <v>0</v>
      </c>
      <c r="Q216" s="31">
        <f t="shared" si="30"/>
        <v>0</v>
      </c>
      <c r="R216" s="31">
        <f t="shared" si="30"/>
        <v>0</v>
      </c>
      <c r="S216" s="31">
        <f t="shared" si="30"/>
        <v>0</v>
      </c>
      <c r="T216" s="31">
        <f t="shared" si="30"/>
        <v>0</v>
      </c>
      <c r="U216" s="31">
        <f t="shared" si="30"/>
        <v>0</v>
      </c>
      <c r="V216" s="31"/>
      <c r="W216" s="31"/>
    </row>
    <row r="217" spans="1:23" x14ac:dyDescent="0.25">
      <c r="B217" s="8" t="s">
        <v>601</v>
      </c>
      <c r="C217" s="8" t="s">
        <v>1055</v>
      </c>
      <c r="D217" s="8" t="s">
        <v>588</v>
      </c>
      <c r="E217" s="8" t="s">
        <v>1065</v>
      </c>
      <c r="F217" s="31">
        <f t="shared" ref="F217:U217" si="31">IFERROR(((F27/F139)-1),"CHECK")</f>
        <v>0</v>
      </c>
      <c r="G217" s="31">
        <f t="shared" si="31"/>
        <v>0</v>
      </c>
      <c r="H217" s="31">
        <f t="shared" si="31"/>
        <v>0</v>
      </c>
      <c r="I217" s="31">
        <f t="shared" si="31"/>
        <v>0</v>
      </c>
      <c r="J217" s="31">
        <f t="shared" si="31"/>
        <v>0</v>
      </c>
      <c r="K217" s="31">
        <f t="shared" si="31"/>
        <v>0</v>
      </c>
      <c r="L217" s="31">
        <f t="shared" si="31"/>
        <v>0</v>
      </c>
      <c r="M217" s="31">
        <f t="shared" si="31"/>
        <v>0</v>
      </c>
      <c r="N217" s="31">
        <f t="shared" si="31"/>
        <v>0</v>
      </c>
      <c r="O217" s="31">
        <f t="shared" si="31"/>
        <v>0</v>
      </c>
      <c r="P217" s="31">
        <f t="shared" si="31"/>
        <v>0</v>
      </c>
      <c r="Q217" s="31">
        <f t="shared" si="31"/>
        <v>0</v>
      </c>
      <c r="R217" s="31">
        <f t="shared" si="31"/>
        <v>0</v>
      </c>
      <c r="S217" s="31">
        <f t="shared" si="31"/>
        <v>0</v>
      </c>
      <c r="T217" s="31">
        <f t="shared" si="31"/>
        <v>0</v>
      </c>
      <c r="U217" s="31">
        <f t="shared" si="31"/>
        <v>0</v>
      </c>
      <c r="V217" s="31"/>
      <c r="W217" s="31"/>
    </row>
    <row r="218" spans="1:23" x14ac:dyDescent="0.25">
      <c r="B218" s="8" t="s">
        <v>601</v>
      </c>
      <c r="C218" s="8" t="s">
        <v>603</v>
      </c>
      <c r="D218" s="8" t="s">
        <v>588</v>
      </c>
      <c r="E218" s="8" t="s">
        <v>1065</v>
      </c>
      <c r="F218" s="31">
        <f t="shared" ref="F218:U218" si="32">IFERROR(((F28/F140)-1),"CHECK")</f>
        <v>0</v>
      </c>
      <c r="G218" s="31">
        <f t="shared" si="32"/>
        <v>0</v>
      </c>
      <c r="H218" s="31">
        <f t="shared" si="32"/>
        <v>0</v>
      </c>
      <c r="I218" s="31">
        <f t="shared" si="32"/>
        <v>0</v>
      </c>
      <c r="J218" s="31">
        <f t="shared" si="32"/>
        <v>0</v>
      </c>
      <c r="K218" s="31">
        <f t="shared" si="32"/>
        <v>0</v>
      </c>
      <c r="L218" s="31">
        <f t="shared" si="32"/>
        <v>0</v>
      </c>
      <c r="M218" s="31">
        <f t="shared" si="32"/>
        <v>0</v>
      </c>
      <c r="N218" s="31">
        <f t="shared" si="32"/>
        <v>0</v>
      </c>
      <c r="O218" s="31">
        <f t="shared" si="32"/>
        <v>0</v>
      </c>
      <c r="P218" s="31">
        <f t="shared" si="32"/>
        <v>0</v>
      </c>
      <c r="Q218" s="31">
        <f t="shared" si="32"/>
        <v>0</v>
      </c>
      <c r="R218" s="31">
        <f t="shared" si="32"/>
        <v>0</v>
      </c>
      <c r="S218" s="31">
        <f t="shared" si="32"/>
        <v>0</v>
      </c>
      <c r="T218" s="31">
        <f t="shared" si="32"/>
        <v>0</v>
      </c>
      <c r="U218" s="31">
        <f t="shared" si="32"/>
        <v>0</v>
      </c>
      <c r="V218" s="31"/>
      <c r="W218" s="31"/>
    </row>
    <row r="219" spans="1:23" x14ac:dyDescent="0.25">
      <c r="B219" s="8" t="s">
        <v>601</v>
      </c>
      <c r="C219" s="8" t="s">
        <v>604</v>
      </c>
      <c r="D219" s="8" t="s">
        <v>588</v>
      </c>
      <c r="E219" s="8" t="s">
        <v>1065</v>
      </c>
      <c r="F219" s="31">
        <f t="shared" ref="F219:U219" si="33">IFERROR(((F29/F141)-1),"CHECK")</f>
        <v>0</v>
      </c>
      <c r="G219" s="31">
        <f t="shared" si="33"/>
        <v>0</v>
      </c>
      <c r="H219" s="31">
        <f t="shared" si="33"/>
        <v>0</v>
      </c>
      <c r="I219" s="31">
        <f t="shared" si="33"/>
        <v>0</v>
      </c>
      <c r="J219" s="31">
        <f t="shared" si="33"/>
        <v>0</v>
      </c>
      <c r="K219" s="31">
        <f t="shared" si="33"/>
        <v>0</v>
      </c>
      <c r="L219" s="31">
        <f t="shared" si="33"/>
        <v>0</v>
      </c>
      <c r="M219" s="31">
        <f t="shared" si="33"/>
        <v>0</v>
      </c>
      <c r="N219" s="31">
        <f t="shared" si="33"/>
        <v>0</v>
      </c>
      <c r="O219" s="31">
        <f t="shared" si="33"/>
        <v>0</v>
      </c>
      <c r="P219" s="31">
        <f t="shared" si="33"/>
        <v>0</v>
      </c>
      <c r="Q219" s="31">
        <f t="shared" si="33"/>
        <v>0</v>
      </c>
      <c r="R219" s="31">
        <f t="shared" si="33"/>
        <v>0</v>
      </c>
      <c r="S219" s="31">
        <f t="shared" si="33"/>
        <v>0</v>
      </c>
      <c r="T219" s="31">
        <f t="shared" si="33"/>
        <v>0</v>
      </c>
      <c r="U219" s="31">
        <f t="shared" si="33"/>
        <v>0</v>
      </c>
      <c r="V219" s="31"/>
      <c r="W219" s="31"/>
    </row>
    <row r="220" spans="1:23" x14ac:dyDescent="0.25">
      <c r="B220" s="8" t="s">
        <v>601</v>
      </c>
      <c r="C220" s="8" t="s">
        <v>1056</v>
      </c>
      <c r="D220" s="8" t="s">
        <v>588</v>
      </c>
      <c r="E220" s="8" t="s">
        <v>1065</v>
      </c>
      <c r="F220" s="31">
        <f t="shared" ref="F220:U220" si="34">IFERROR(((F30/F142)-1),"CHECK")</f>
        <v>0</v>
      </c>
      <c r="G220" s="31">
        <f t="shared" si="34"/>
        <v>0</v>
      </c>
      <c r="H220" s="31">
        <f t="shared" si="34"/>
        <v>0</v>
      </c>
      <c r="I220" s="31">
        <f t="shared" si="34"/>
        <v>0</v>
      </c>
      <c r="J220" s="31">
        <f t="shared" si="34"/>
        <v>0</v>
      </c>
      <c r="K220" s="31">
        <f t="shared" si="34"/>
        <v>0</v>
      </c>
      <c r="L220" s="31">
        <f t="shared" si="34"/>
        <v>0</v>
      </c>
      <c r="M220" s="31">
        <f t="shared" si="34"/>
        <v>0</v>
      </c>
      <c r="N220" s="31">
        <f t="shared" si="34"/>
        <v>0</v>
      </c>
      <c r="O220" s="31">
        <f t="shared" si="34"/>
        <v>0</v>
      </c>
      <c r="P220" s="31">
        <f t="shared" si="34"/>
        <v>0</v>
      </c>
      <c r="Q220" s="31">
        <f t="shared" si="34"/>
        <v>0</v>
      </c>
      <c r="R220" s="31">
        <f t="shared" si="34"/>
        <v>0</v>
      </c>
      <c r="S220" s="31">
        <f t="shared" si="34"/>
        <v>0</v>
      </c>
      <c r="T220" s="31">
        <f t="shared" si="34"/>
        <v>0</v>
      </c>
      <c r="U220" s="31">
        <f t="shared" si="34"/>
        <v>0</v>
      </c>
      <c r="V220" s="31"/>
      <c r="W220" s="31"/>
    </row>
    <row r="221" spans="1:23" x14ac:dyDescent="0.25">
      <c r="B221" s="8" t="s">
        <v>601</v>
      </c>
      <c r="C221" s="8" t="s">
        <v>1104</v>
      </c>
      <c r="D221" s="8" t="s">
        <v>588</v>
      </c>
      <c r="E221" s="8" t="s">
        <v>1065</v>
      </c>
      <c r="F221" s="31">
        <f t="shared" ref="F221:U221" si="35">IFERROR(((F31/F143)-1),"CHECK")</f>
        <v>0</v>
      </c>
      <c r="G221" s="31">
        <f t="shared" si="35"/>
        <v>0</v>
      </c>
      <c r="H221" s="31">
        <f t="shared" si="35"/>
        <v>0</v>
      </c>
      <c r="I221" s="31">
        <f t="shared" si="35"/>
        <v>0</v>
      </c>
      <c r="J221" s="31">
        <f t="shared" si="35"/>
        <v>0</v>
      </c>
      <c r="K221" s="31">
        <f t="shared" si="35"/>
        <v>0</v>
      </c>
      <c r="L221" s="31">
        <f t="shared" si="35"/>
        <v>0</v>
      </c>
      <c r="M221" s="31">
        <f t="shared" si="35"/>
        <v>0</v>
      </c>
      <c r="N221" s="31">
        <f t="shared" si="35"/>
        <v>0</v>
      </c>
      <c r="O221" s="31">
        <f t="shared" si="35"/>
        <v>0</v>
      </c>
      <c r="P221" s="31">
        <f t="shared" si="35"/>
        <v>0</v>
      </c>
      <c r="Q221" s="31">
        <f t="shared" si="35"/>
        <v>0</v>
      </c>
      <c r="R221" s="31">
        <f t="shared" si="35"/>
        <v>0</v>
      </c>
      <c r="S221" s="31">
        <f t="shared" si="35"/>
        <v>0</v>
      </c>
      <c r="T221" s="31">
        <f t="shared" si="35"/>
        <v>0</v>
      </c>
      <c r="U221" s="31">
        <f t="shared" si="35"/>
        <v>0</v>
      </c>
      <c r="V221" s="31"/>
      <c r="W221" s="31"/>
    </row>
    <row r="222" spans="1:23" x14ac:dyDescent="0.25">
      <c r="B222" s="8"/>
      <c r="C222" s="8"/>
      <c r="D222" s="8"/>
      <c r="E222" s="8"/>
      <c r="F222" s="221"/>
      <c r="G222" s="221"/>
      <c r="H222" s="221"/>
      <c r="I222" s="221"/>
      <c r="J222" s="221"/>
      <c r="K222" s="221"/>
      <c r="L222" s="221"/>
      <c r="M222" s="221"/>
      <c r="N222" s="221"/>
      <c r="O222" s="221"/>
      <c r="P222" s="221"/>
      <c r="Q222" s="221"/>
      <c r="R222" s="221"/>
      <c r="S222" s="221"/>
      <c r="T222" s="221"/>
      <c r="W222" s="221"/>
    </row>
    <row r="223" spans="1:23" s="19" customFormat="1" x14ac:dyDescent="0.25">
      <c r="A223" s="252"/>
      <c r="B223" s="51" t="s">
        <v>601</v>
      </c>
      <c r="C223" s="51"/>
      <c r="D223" s="51" t="s">
        <v>590</v>
      </c>
      <c r="E223" s="46"/>
    </row>
    <row r="224" spans="1:23" x14ac:dyDescent="0.25">
      <c r="B224" s="8" t="s">
        <v>601</v>
      </c>
      <c r="C224" s="8" t="s">
        <v>602</v>
      </c>
      <c r="D224" s="8" t="s">
        <v>590</v>
      </c>
      <c r="E224" s="8" t="s">
        <v>1066</v>
      </c>
      <c r="F224" s="31">
        <f t="shared" ref="F224:U224" si="36">IFERROR(((F34/F146)-1),"CHECK")</f>
        <v>0</v>
      </c>
      <c r="G224" s="31">
        <f t="shared" si="36"/>
        <v>0</v>
      </c>
      <c r="H224" s="31">
        <f t="shared" si="36"/>
        <v>0</v>
      </c>
      <c r="I224" s="31">
        <f t="shared" si="36"/>
        <v>0</v>
      </c>
      <c r="J224" s="31">
        <f t="shared" si="36"/>
        <v>0</v>
      </c>
      <c r="K224" s="31">
        <f t="shared" si="36"/>
        <v>0</v>
      </c>
      <c r="L224" s="31">
        <f t="shared" si="36"/>
        <v>0</v>
      </c>
      <c r="M224" s="31">
        <f t="shared" si="36"/>
        <v>0</v>
      </c>
      <c r="N224" s="31">
        <f t="shared" si="36"/>
        <v>0</v>
      </c>
      <c r="O224" s="31">
        <f t="shared" si="36"/>
        <v>0</v>
      </c>
      <c r="P224" s="31">
        <f t="shared" si="36"/>
        <v>0</v>
      </c>
      <c r="Q224" s="31">
        <f t="shared" si="36"/>
        <v>0</v>
      </c>
      <c r="R224" s="31">
        <f t="shared" si="36"/>
        <v>0</v>
      </c>
      <c r="S224" s="31">
        <f t="shared" si="36"/>
        <v>0</v>
      </c>
      <c r="T224" s="31">
        <f t="shared" si="36"/>
        <v>0</v>
      </c>
      <c r="U224" s="31">
        <f t="shared" si="36"/>
        <v>0</v>
      </c>
      <c r="V224" s="31"/>
      <c r="W224" s="31"/>
    </row>
    <row r="225" spans="1:23" x14ac:dyDescent="0.25">
      <c r="B225" s="8" t="s">
        <v>601</v>
      </c>
      <c r="C225" s="8" t="s">
        <v>1054</v>
      </c>
      <c r="D225" s="8" t="s">
        <v>590</v>
      </c>
      <c r="E225" s="8" t="s">
        <v>1066</v>
      </c>
      <c r="F225" s="31">
        <f t="shared" ref="F225:U225" si="37">IFERROR(((F35/F147)-1),"CHECK")</f>
        <v>0</v>
      </c>
      <c r="G225" s="31">
        <f t="shared" si="37"/>
        <v>0</v>
      </c>
      <c r="H225" s="31">
        <f t="shared" si="37"/>
        <v>0</v>
      </c>
      <c r="I225" s="31">
        <f t="shared" si="37"/>
        <v>0</v>
      </c>
      <c r="J225" s="31">
        <f t="shared" si="37"/>
        <v>0</v>
      </c>
      <c r="K225" s="31">
        <f t="shared" si="37"/>
        <v>0</v>
      </c>
      <c r="L225" s="31">
        <f t="shared" si="37"/>
        <v>0</v>
      </c>
      <c r="M225" s="31">
        <f t="shared" si="37"/>
        <v>0</v>
      </c>
      <c r="N225" s="31">
        <f t="shared" si="37"/>
        <v>0</v>
      </c>
      <c r="O225" s="31">
        <f t="shared" si="37"/>
        <v>0</v>
      </c>
      <c r="P225" s="31">
        <f t="shared" si="37"/>
        <v>0</v>
      </c>
      <c r="Q225" s="31">
        <f t="shared" si="37"/>
        <v>0</v>
      </c>
      <c r="R225" s="31">
        <f t="shared" si="37"/>
        <v>0</v>
      </c>
      <c r="S225" s="31">
        <f t="shared" si="37"/>
        <v>0</v>
      </c>
      <c r="T225" s="31">
        <f t="shared" si="37"/>
        <v>0</v>
      </c>
      <c r="U225" s="31">
        <f t="shared" si="37"/>
        <v>0</v>
      </c>
      <c r="V225" s="31"/>
      <c r="W225" s="31"/>
    </row>
    <row r="226" spans="1:23" x14ac:dyDescent="0.25">
      <c r="B226" s="8" t="s">
        <v>601</v>
      </c>
      <c r="C226" s="8" t="s">
        <v>1055</v>
      </c>
      <c r="D226" s="8" t="s">
        <v>590</v>
      </c>
      <c r="E226" s="8" t="s">
        <v>1066</v>
      </c>
      <c r="F226" s="31">
        <f t="shared" ref="F226:U226" si="38">IFERROR(((F36/F148)-1),"CHECK")</f>
        <v>0</v>
      </c>
      <c r="G226" s="31">
        <f t="shared" si="38"/>
        <v>0</v>
      </c>
      <c r="H226" s="31">
        <f t="shared" si="38"/>
        <v>0</v>
      </c>
      <c r="I226" s="31">
        <f t="shared" si="38"/>
        <v>0</v>
      </c>
      <c r="J226" s="31">
        <f t="shared" si="38"/>
        <v>0</v>
      </c>
      <c r="K226" s="31">
        <f t="shared" si="38"/>
        <v>0</v>
      </c>
      <c r="L226" s="31">
        <f t="shared" si="38"/>
        <v>0</v>
      </c>
      <c r="M226" s="31">
        <f t="shared" si="38"/>
        <v>0</v>
      </c>
      <c r="N226" s="31">
        <f t="shared" si="38"/>
        <v>0</v>
      </c>
      <c r="O226" s="31">
        <f t="shared" si="38"/>
        <v>0</v>
      </c>
      <c r="P226" s="31">
        <f t="shared" si="38"/>
        <v>0</v>
      </c>
      <c r="Q226" s="31">
        <f t="shared" si="38"/>
        <v>0</v>
      </c>
      <c r="R226" s="31">
        <f t="shared" si="38"/>
        <v>0</v>
      </c>
      <c r="S226" s="31">
        <f t="shared" si="38"/>
        <v>0</v>
      </c>
      <c r="T226" s="31">
        <f t="shared" si="38"/>
        <v>0</v>
      </c>
      <c r="U226" s="31">
        <f t="shared" si="38"/>
        <v>0</v>
      </c>
      <c r="V226" s="31"/>
      <c r="W226" s="31"/>
    </row>
    <row r="227" spans="1:23" x14ac:dyDescent="0.25">
      <c r="B227" s="8" t="s">
        <v>601</v>
      </c>
      <c r="C227" s="8" t="s">
        <v>603</v>
      </c>
      <c r="D227" s="8" t="s">
        <v>590</v>
      </c>
      <c r="E227" s="8" t="s">
        <v>1066</v>
      </c>
      <c r="F227" s="31">
        <f t="shared" ref="F227:U227" si="39">IFERROR(((F37/F149)-1),"CHECK")</f>
        <v>0</v>
      </c>
      <c r="G227" s="31">
        <f t="shared" si="39"/>
        <v>0</v>
      </c>
      <c r="H227" s="31">
        <f t="shared" si="39"/>
        <v>0</v>
      </c>
      <c r="I227" s="31">
        <f t="shared" si="39"/>
        <v>0</v>
      </c>
      <c r="J227" s="31">
        <f t="shared" si="39"/>
        <v>0</v>
      </c>
      <c r="K227" s="31">
        <f t="shared" si="39"/>
        <v>0</v>
      </c>
      <c r="L227" s="31">
        <f t="shared" si="39"/>
        <v>0</v>
      </c>
      <c r="M227" s="31">
        <f t="shared" si="39"/>
        <v>0</v>
      </c>
      <c r="N227" s="31">
        <f t="shared" si="39"/>
        <v>0</v>
      </c>
      <c r="O227" s="31">
        <f t="shared" si="39"/>
        <v>0</v>
      </c>
      <c r="P227" s="31">
        <f t="shared" si="39"/>
        <v>0</v>
      </c>
      <c r="Q227" s="31">
        <f t="shared" si="39"/>
        <v>0</v>
      </c>
      <c r="R227" s="31">
        <f t="shared" si="39"/>
        <v>0</v>
      </c>
      <c r="S227" s="31">
        <f t="shared" si="39"/>
        <v>0</v>
      </c>
      <c r="T227" s="31">
        <f t="shared" si="39"/>
        <v>0</v>
      </c>
      <c r="U227" s="31">
        <f t="shared" si="39"/>
        <v>0</v>
      </c>
      <c r="V227" s="31"/>
      <c r="W227" s="31"/>
    </row>
    <row r="228" spans="1:23" x14ac:dyDescent="0.25">
      <c r="B228" s="8" t="s">
        <v>601</v>
      </c>
      <c r="C228" s="8" t="s">
        <v>604</v>
      </c>
      <c r="D228" s="8" t="s">
        <v>590</v>
      </c>
      <c r="E228" s="8" t="s">
        <v>1066</v>
      </c>
      <c r="F228" s="31">
        <f t="shared" ref="F228:U228" si="40">IFERROR(((F38/F150)-1),"CHECK")</f>
        <v>0</v>
      </c>
      <c r="G228" s="31">
        <f t="shared" si="40"/>
        <v>0</v>
      </c>
      <c r="H228" s="31">
        <f t="shared" si="40"/>
        <v>0</v>
      </c>
      <c r="I228" s="31">
        <f t="shared" si="40"/>
        <v>0</v>
      </c>
      <c r="J228" s="31">
        <f t="shared" si="40"/>
        <v>0</v>
      </c>
      <c r="K228" s="31">
        <f t="shared" si="40"/>
        <v>0</v>
      </c>
      <c r="L228" s="31">
        <f t="shared" si="40"/>
        <v>0</v>
      </c>
      <c r="M228" s="31">
        <f t="shared" si="40"/>
        <v>0</v>
      </c>
      <c r="N228" s="31">
        <f t="shared" si="40"/>
        <v>0</v>
      </c>
      <c r="O228" s="31">
        <f t="shared" si="40"/>
        <v>0</v>
      </c>
      <c r="P228" s="31">
        <f t="shared" si="40"/>
        <v>0</v>
      </c>
      <c r="Q228" s="31">
        <f t="shared" si="40"/>
        <v>0</v>
      </c>
      <c r="R228" s="31">
        <f t="shared" si="40"/>
        <v>0</v>
      </c>
      <c r="S228" s="31">
        <f t="shared" si="40"/>
        <v>0</v>
      </c>
      <c r="T228" s="31">
        <f t="shared" si="40"/>
        <v>0</v>
      </c>
      <c r="U228" s="31">
        <f t="shared" si="40"/>
        <v>0</v>
      </c>
      <c r="V228" s="31"/>
      <c r="W228" s="31"/>
    </row>
    <row r="229" spans="1:23" x14ac:dyDescent="0.25">
      <c r="B229" s="8" t="s">
        <v>601</v>
      </c>
      <c r="C229" s="8" t="s">
        <v>1056</v>
      </c>
      <c r="D229" s="8" t="s">
        <v>590</v>
      </c>
      <c r="E229" s="8" t="s">
        <v>1066</v>
      </c>
      <c r="F229" s="31">
        <f t="shared" ref="F229:U229" si="41">IFERROR(((F39/F151)-1),"CHECK")</f>
        <v>0</v>
      </c>
      <c r="G229" s="31">
        <f t="shared" si="41"/>
        <v>0</v>
      </c>
      <c r="H229" s="31">
        <f t="shared" si="41"/>
        <v>0</v>
      </c>
      <c r="I229" s="31">
        <f t="shared" si="41"/>
        <v>0</v>
      </c>
      <c r="J229" s="31">
        <f t="shared" si="41"/>
        <v>0</v>
      </c>
      <c r="K229" s="31">
        <f t="shared" si="41"/>
        <v>0</v>
      </c>
      <c r="L229" s="31">
        <f t="shared" si="41"/>
        <v>0</v>
      </c>
      <c r="M229" s="31">
        <f t="shared" si="41"/>
        <v>0</v>
      </c>
      <c r="N229" s="31">
        <f t="shared" si="41"/>
        <v>0</v>
      </c>
      <c r="O229" s="31">
        <f t="shared" si="41"/>
        <v>0</v>
      </c>
      <c r="P229" s="31">
        <f t="shared" si="41"/>
        <v>0</v>
      </c>
      <c r="Q229" s="31">
        <f t="shared" si="41"/>
        <v>0</v>
      </c>
      <c r="R229" s="31">
        <f t="shared" si="41"/>
        <v>0</v>
      </c>
      <c r="S229" s="31">
        <f t="shared" si="41"/>
        <v>0</v>
      </c>
      <c r="T229" s="31">
        <f t="shared" si="41"/>
        <v>0</v>
      </c>
      <c r="U229" s="31">
        <f t="shared" si="41"/>
        <v>0</v>
      </c>
      <c r="V229" s="31"/>
      <c r="W229" s="31"/>
    </row>
    <row r="230" spans="1:23" x14ac:dyDescent="0.25">
      <c r="B230" s="8" t="s">
        <v>601</v>
      </c>
      <c r="C230" s="8" t="s">
        <v>1104</v>
      </c>
      <c r="D230" s="8" t="s">
        <v>590</v>
      </c>
      <c r="E230" s="8" t="s">
        <v>1066</v>
      </c>
      <c r="F230" s="31">
        <f t="shared" ref="F230:U230" si="42">IFERROR(((F40/F152)-1),"CHECK")</f>
        <v>0</v>
      </c>
      <c r="G230" s="31">
        <f t="shared" si="42"/>
        <v>0</v>
      </c>
      <c r="H230" s="31">
        <f t="shared" si="42"/>
        <v>0</v>
      </c>
      <c r="I230" s="31">
        <f t="shared" si="42"/>
        <v>0</v>
      </c>
      <c r="J230" s="31">
        <f t="shared" si="42"/>
        <v>0</v>
      </c>
      <c r="K230" s="31">
        <f t="shared" si="42"/>
        <v>0</v>
      </c>
      <c r="L230" s="31">
        <f t="shared" si="42"/>
        <v>0</v>
      </c>
      <c r="M230" s="31">
        <f t="shared" si="42"/>
        <v>0</v>
      </c>
      <c r="N230" s="31">
        <f t="shared" si="42"/>
        <v>0</v>
      </c>
      <c r="O230" s="31">
        <f t="shared" si="42"/>
        <v>0</v>
      </c>
      <c r="P230" s="31">
        <f t="shared" si="42"/>
        <v>0</v>
      </c>
      <c r="Q230" s="31">
        <f t="shared" si="42"/>
        <v>0</v>
      </c>
      <c r="R230" s="31">
        <f t="shared" si="42"/>
        <v>0</v>
      </c>
      <c r="S230" s="31">
        <f t="shared" si="42"/>
        <v>0</v>
      </c>
      <c r="T230" s="31">
        <f t="shared" si="42"/>
        <v>0</v>
      </c>
      <c r="U230" s="31">
        <f t="shared" si="42"/>
        <v>0</v>
      </c>
      <c r="V230" s="31"/>
      <c r="W230" s="31"/>
    </row>
    <row r="231" spans="1:23" x14ac:dyDescent="0.25">
      <c r="B231" s="8"/>
      <c r="C231" s="8"/>
      <c r="D231" s="8"/>
      <c r="E231" s="8"/>
      <c r="F231" s="221"/>
      <c r="G231" s="221"/>
      <c r="H231" s="221"/>
      <c r="I231" s="221"/>
      <c r="J231" s="221"/>
      <c r="K231" s="221"/>
      <c r="L231" s="221"/>
      <c r="M231" s="221"/>
      <c r="N231" s="221"/>
      <c r="O231" s="221"/>
      <c r="P231" s="221"/>
      <c r="Q231" s="221"/>
      <c r="R231" s="221"/>
      <c r="S231" s="221"/>
      <c r="T231" s="221"/>
      <c r="W231" s="221"/>
    </row>
    <row r="232" spans="1:23" s="19" customFormat="1" x14ac:dyDescent="0.25">
      <c r="A232" s="252"/>
      <c r="B232" s="51" t="s">
        <v>601</v>
      </c>
      <c r="C232" s="51"/>
      <c r="D232" s="51" t="s">
        <v>593</v>
      </c>
      <c r="E232" s="46"/>
    </row>
    <row r="233" spans="1:23" x14ac:dyDescent="0.25">
      <c r="B233" s="8" t="s">
        <v>601</v>
      </c>
      <c r="C233" s="8" t="s">
        <v>602</v>
      </c>
      <c r="D233" s="8" t="s">
        <v>593</v>
      </c>
      <c r="E233" s="8" t="s">
        <v>1067</v>
      </c>
      <c r="F233" s="31">
        <f t="shared" ref="F233:U233" si="43">IFERROR(((F43/F155)-1),"CHECK")</f>
        <v>0</v>
      </c>
      <c r="G233" s="31">
        <f t="shared" si="43"/>
        <v>0</v>
      </c>
      <c r="H233" s="31">
        <f t="shared" si="43"/>
        <v>0</v>
      </c>
      <c r="I233" s="31">
        <f t="shared" si="43"/>
        <v>0</v>
      </c>
      <c r="J233" s="31">
        <f t="shared" si="43"/>
        <v>0</v>
      </c>
      <c r="K233" s="31">
        <f t="shared" si="43"/>
        <v>0</v>
      </c>
      <c r="L233" s="31">
        <f t="shared" si="43"/>
        <v>0</v>
      </c>
      <c r="M233" s="31">
        <f t="shared" si="43"/>
        <v>0</v>
      </c>
      <c r="N233" s="31">
        <f t="shared" si="43"/>
        <v>0</v>
      </c>
      <c r="O233" s="31">
        <f t="shared" si="43"/>
        <v>0</v>
      </c>
      <c r="P233" s="31">
        <f t="shared" si="43"/>
        <v>0</v>
      </c>
      <c r="Q233" s="31">
        <f t="shared" si="43"/>
        <v>0</v>
      </c>
      <c r="R233" s="31">
        <f t="shared" si="43"/>
        <v>0</v>
      </c>
      <c r="S233" s="31">
        <f t="shared" si="43"/>
        <v>0</v>
      </c>
      <c r="T233" s="31">
        <f t="shared" si="43"/>
        <v>0</v>
      </c>
      <c r="U233" s="31">
        <f t="shared" si="43"/>
        <v>0</v>
      </c>
      <c r="V233" s="31"/>
      <c r="W233" s="31"/>
    </row>
    <row r="234" spans="1:23" x14ac:dyDescent="0.25">
      <c r="B234" s="8" t="s">
        <v>601</v>
      </c>
      <c r="C234" s="8" t="s">
        <v>1054</v>
      </c>
      <c r="D234" s="8" t="s">
        <v>593</v>
      </c>
      <c r="E234" s="8" t="s">
        <v>1067</v>
      </c>
      <c r="F234" s="31">
        <f t="shared" ref="F234:U234" si="44">IFERROR(((F44/F156)-1),"CHECK")</f>
        <v>0</v>
      </c>
      <c r="G234" s="31">
        <f t="shared" si="44"/>
        <v>0</v>
      </c>
      <c r="H234" s="31">
        <f t="shared" si="44"/>
        <v>0</v>
      </c>
      <c r="I234" s="31">
        <f t="shared" si="44"/>
        <v>0</v>
      </c>
      <c r="J234" s="31">
        <f t="shared" si="44"/>
        <v>0</v>
      </c>
      <c r="K234" s="31">
        <f t="shared" si="44"/>
        <v>0</v>
      </c>
      <c r="L234" s="31">
        <f t="shared" si="44"/>
        <v>0</v>
      </c>
      <c r="M234" s="31">
        <f t="shared" si="44"/>
        <v>0</v>
      </c>
      <c r="N234" s="31">
        <f t="shared" si="44"/>
        <v>0</v>
      </c>
      <c r="O234" s="31">
        <f t="shared" si="44"/>
        <v>0</v>
      </c>
      <c r="P234" s="31">
        <f t="shared" si="44"/>
        <v>0</v>
      </c>
      <c r="Q234" s="31">
        <f t="shared" si="44"/>
        <v>0</v>
      </c>
      <c r="R234" s="31">
        <f t="shared" si="44"/>
        <v>0</v>
      </c>
      <c r="S234" s="31">
        <f t="shared" si="44"/>
        <v>0</v>
      </c>
      <c r="T234" s="31">
        <f t="shared" si="44"/>
        <v>0</v>
      </c>
      <c r="U234" s="31">
        <f t="shared" si="44"/>
        <v>0</v>
      </c>
      <c r="V234" s="31"/>
      <c r="W234" s="31"/>
    </row>
    <row r="235" spans="1:23" x14ac:dyDescent="0.25">
      <c r="B235" s="8" t="s">
        <v>601</v>
      </c>
      <c r="C235" s="8" t="s">
        <v>1055</v>
      </c>
      <c r="D235" s="8" t="s">
        <v>593</v>
      </c>
      <c r="E235" s="8" t="s">
        <v>1067</v>
      </c>
      <c r="F235" s="31">
        <f t="shared" ref="F235:U235" si="45">IFERROR(((F45/F157)-1),"CHECK")</f>
        <v>0</v>
      </c>
      <c r="G235" s="31">
        <f t="shared" si="45"/>
        <v>0</v>
      </c>
      <c r="H235" s="31">
        <f t="shared" si="45"/>
        <v>0</v>
      </c>
      <c r="I235" s="31">
        <f t="shared" si="45"/>
        <v>0</v>
      </c>
      <c r="J235" s="31">
        <f t="shared" si="45"/>
        <v>0</v>
      </c>
      <c r="K235" s="31">
        <f t="shared" si="45"/>
        <v>0</v>
      </c>
      <c r="L235" s="31">
        <f t="shared" si="45"/>
        <v>0</v>
      </c>
      <c r="M235" s="31">
        <f t="shared" si="45"/>
        <v>0</v>
      </c>
      <c r="N235" s="31">
        <f t="shared" si="45"/>
        <v>0</v>
      </c>
      <c r="O235" s="31">
        <f t="shared" si="45"/>
        <v>0</v>
      </c>
      <c r="P235" s="31">
        <f t="shared" si="45"/>
        <v>0</v>
      </c>
      <c r="Q235" s="31">
        <f t="shared" si="45"/>
        <v>0</v>
      </c>
      <c r="R235" s="31">
        <f t="shared" si="45"/>
        <v>0</v>
      </c>
      <c r="S235" s="31">
        <f t="shared" si="45"/>
        <v>0</v>
      </c>
      <c r="T235" s="31">
        <f t="shared" si="45"/>
        <v>0</v>
      </c>
      <c r="U235" s="31">
        <f t="shared" si="45"/>
        <v>0</v>
      </c>
      <c r="V235" s="31"/>
      <c r="W235" s="31"/>
    </row>
    <row r="236" spans="1:23" x14ac:dyDescent="0.25">
      <c r="B236" s="8" t="s">
        <v>601</v>
      </c>
      <c r="C236" s="8" t="s">
        <v>603</v>
      </c>
      <c r="D236" s="8" t="s">
        <v>593</v>
      </c>
      <c r="E236" s="8" t="s">
        <v>1067</v>
      </c>
      <c r="F236" s="31">
        <f t="shared" ref="F236:U236" si="46">IFERROR(((F46/F158)-1),"CHECK")</f>
        <v>0</v>
      </c>
      <c r="G236" s="31">
        <f t="shared" si="46"/>
        <v>0</v>
      </c>
      <c r="H236" s="31">
        <f t="shared" si="46"/>
        <v>0</v>
      </c>
      <c r="I236" s="31">
        <f t="shared" si="46"/>
        <v>0</v>
      </c>
      <c r="J236" s="31">
        <f t="shared" si="46"/>
        <v>0</v>
      </c>
      <c r="K236" s="31">
        <f t="shared" si="46"/>
        <v>0</v>
      </c>
      <c r="L236" s="31">
        <f t="shared" si="46"/>
        <v>0</v>
      </c>
      <c r="M236" s="31">
        <f t="shared" si="46"/>
        <v>0</v>
      </c>
      <c r="N236" s="31">
        <f t="shared" si="46"/>
        <v>0</v>
      </c>
      <c r="O236" s="31">
        <f t="shared" si="46"/>
        <v>0</v>
      </c>
      <c r="P236" s="31">
        <f t="shared" si="46"/>
        <v>0</v>
      </c>
      <c r="Q236" s="31">
        <f t="shared" si="46"/>
        <v>0</v>
      </c>
      <c r="R236" s="31">
        <f t="shared" si="46"/>
        <v>0</v>
      </c>
      <c r="S236" s="31">
        <f t="shared" si="46"/>
        <v>0</v>
      </c>
      <c r="T236" s="31">
        <f t="shared" si="46"/>
        <v>0</v>
      </c>
      <c r="U236" s="31">
        <f t="shared" si="46"/>
        <v>0</v>
      </c>
      <c r="V236" s="31"/>
      <c r="W236" s="31"/>
    </row>
    <row r="237" spans="1:23" x14ac:dyDescent="0.25">
      <c r="B237" s="8" t="s">
        <v>601</v>
      </c>
      <c r="C237" s="8" t="s">
        <v>604</v>
      </c>
      <c r="D237" s="8" t="s">
        <v>593</v>
      </c>
      <c r="E237" s="8" t="s">
        <v>1067</v>
      </c>
      <c r="F237" s="31">
        <f t="shared" ref="F237:U237" si="47">IFERROR(((F47/F159)-1),"CHECK")</f>
        <v>0</v>
      </c>
      <c r="G237" s="31">
        <f t="shared" si="47"/>
        <v>0</v>
      </c>
      <c r="H237" s="31">
        <f t="shared" si="47"/>
        <v>0</v>
      </c>
      <c r="I237" s="31">
        <f t="shared" si="47"/>
        <v>0</v>
      </c>
      <c r="J237" s="31">
        <f t="shared" si="47"/>
        <v>0</v>
      </c>
      <c r="K237" s="31">
        <f t="shared" si="47"/>
        <v>0</v>
      </c>
      <c r="L237" s="31">
        <f t="shared" si="47"/>
        <v>0</v>
      </c>
      <c r="M237" s="31">
        <f t="shared" si="47"/>
        <v>0</v>
      </c>
      <c r="N237" s="31">
        <f t="shared" si="47"/>
        <v>0</v>
      </c>
      <c r="O237" s="31">
        <f t="shared" si="47"/>
        <v>0</v>
      </c>
      <c r="P237" s="31">
        <f t="shared" si="47"/>
        <v>0</v>
      </c>
      <c r="Q237" s="31">
        <f t="shared" si="47"/>
        <v>0</v>
      </c>
      <c r="R237" s="31">
        <f t="shared" si="47"/>
        <v>0</v>
      </c>
      <c r="S237" s="31">
        <f t="shared" si="47"/>
        <v>0</v>
      </c>
      <c r="T237" s="31">
        <f t="shared" si="47"/>
        <v>0</v>
      </c>
      <c r="U237" s="31">
        <f t="shared" si="47"/>
        <v>0</v>
      </c>
      <c r="V237" s="31"/>
      <c r="W237" s="31"/>
    </row>
    <row r="238" spans="1:23" x14ac:dyDescent="0.25">
      <c r="B238" s="8" t="s">
        <v>601</v>
      </c>
      <c r="C238" s="8" t="s">
        <v>1056</v>
      </c>
      <c r="D238" s="8" t="s">
        <v>593</v>
      </c>
      <c r="E238" s="8" t="s">
        <v>1067</v>
      </c>
      <c r="F238" s="31">
        <f t="shared" ref="F238:U238" si="48">IFERROR(((F48/F160)-1),"CHECK")</f>
        <v>0</v>
      </c>
      <c r="G238" s="31">
        <f t="shared" si="48"/>
        <v>0</v>
      </c>
      <c r="H238" s="31">
        <f t="shared" si="48"/>
        <v>0</v>
      </c>
      <c r="I238" s="31">
        <f t="shared" si="48"/>
        <v>0</v>
      </c>
      <c r="J238" s="31">
        <f t="shared" si="48"/>
        <v>0</v>
      </c>
      <c r="K238" s="31">
        <f t="shared" si="48"/>
        <v>0</v>
      </c>
      <c r="L238" s="31">
        <f t="shared" si="48"/>
        <v>0</v>
      </c>
      <c r="M238" s="31">
        <f t="shared" si="48"/>
        <v>0</v>
      </c>
      <c r="N238" s="31">
        <f t="shared" si="48"/>
        <v>0</v>
      </c>
      <c r="O238" s="31">
        <f t="shared" si="48"/>
        <v>0</v>
      </c>
      <c r="P238" s="31">
        <f t="shared" si="48"/>
        <v>0</v>
      </c>
      <c r="Q238" s="31">
        <f t="shared" si="48"/>
        <v>0</v>
      </c>
      <c r="R238" s="31">
        <f t="shared" si="48"/>
        <v>0</v>
      </c>
      <c r="S238" s="31">
        <f t="shared" si="48"/>
        <v>0</v>
      </c>
      <c r="T238" s="31">
        <f t="shared" si="48"/>
        <v>0</v>
      </c>
      <c r="U238" s="31">
        <f t="shared" si="48"/>
        <v>0</v>
      </c>
      <c r="V238" s="31"/>
      <c r="W238" s="31"/>
    </row>
    <row r="239" spans="1:23" x14ac:dyDescent="0.25">
      <c r="B239" s="8" t="s">
        <v>601</v>
      </c>
      <c r="C239" s="8" t="s">
        <v>1104</v>
      </c>
      <c r="D239" s="8" t="s">
        <v>593</v>
      </c>
      <c r="E239" s="8" t="s">
        <v>1067</v>
      </c>
      <c r="F239" s="31">
        <f t="shared" ref="F239:U239" si="49">IFERROR(((F49/F161)-1),"CHECK")</f>
        <v>0</v>
      </c>
      <c r="G239" s="31">
        <f t="shared" si="49"/>
        <v>0</v>
      </c>
      <c r="H239" s="31">
        <f t="shared" si="49"/>
        <v>0</v>
      </c>
      <c r="I239" s="31">
        <f t="shared" si="49"/>
        <v>0</v>
      </c>
      <c r="J239" s="31">
        <f t="shared" si="49"/>
        <v>0</v>
      </c>
      <c r="K239" s="31">
        <f t="shared" si="49"/>
        <v>0</v>
      </c>
      <c r="L239" s="31">
        <f t="shared" si="49"/>
        <v>0</v>
      </c>
      <c r="M239" s="31">
        <f t="shared" si="49"/>
        <v>0</v>
      </c>
      <c r="N239" s="31">
        <f t="shared" si="49"/>
        <v>0</v>
      </c>
      <c r="O239" s="31">
        <f t="shared" si="49"/>
        <v>0</v>
      </c>
      <c r="P239" s="31">
        <f t="shared" si="49"/>
        <v>0</v>
      </c>
      <c r="Q239" s="31">
        <f t="shared" si="49"/>
        <v>0</v>
      </c>
      <c r="R239" s="31">
        <f t="shared" si="49"/>
        <v>0</v>
      </c>
      <c r="S239" s="31">
        <f t="shared" si="49"/>
        <v>0</v>
      </c>
      <c r="T239" s="31">
        <f t="shared" si="49"/>
        <v>0</v>
      </c>
      <c r="U239" s="31">
        <f t="shared" si="49"/>
        <v>0</v>
      </c>
      <c r="V239" s="31"/>
      <c r="W239" s="31"/>
    </row>
    <row r="240" spans="1:23" x14ac:dyDescent="0.25">
      <c r="B240" s="8"/>
      <c r="C240" s="8"/>
      <c r="D240" s="8"/>
      <c r="E240" s="8"/>
      <c r="F240" s="221"/>
      <c r="G240" s="221"/>
      <c r="H240" s="221"/>
      <c r="I240" s="221"/>
      <c r="J240" s="221"/>
      <c r="K240" s="221"/>
      <c r="L240" s="221"/>
      <c r="M240" s="221"/>
      <c r="N240" s="221"/>
      <c r="O240" s="221"/>
      <c r="P240" s="221"/>
      <c r="Q240" s="221"/>
      <c r="R240" s="221"/>
      <c r="S240" s="221"/>
      <c r="T240" s="221"/>
      <c r="W240" s="221"/>
    </row>
    <row r="241" spans="1:23" s="19" customFormat="1" ht="21" x14ac:dyDescent="0.35">
      <c r="A241" s="252"/>
      <c r="B241" s="46"/>
      <c r="C241" s="55" t="s">
        <v>629</v>
      </c>
      <c r="D241" s="46"/>
      <c r="E241" s="46"/>
    </row>
    <row r="242" spans="1:23" x14ac:dyDescent="0.25">
      <c r="B242" s="8"/>
      <c r="C242" s="8"/>
      <c r="D242" s="8"/>
      <c r="E242" s="8"/>
      <c r="F242" s="221"/>
      <c r="G242" s="221"/>
      <c r="H242" s="221"/>
      <c r="I242" s="221"/>
      <c r="J242" s="221"/>
      <c r="K242" s="221"/>
      <c r="L242" s="221"/>
      <c r="M242" s="221"/>
      <c r="N242" s="221"/>
      <c r="O242" s="221"/>
      <c r="P242" s="221"/>
      <c r="Q242" s="221"/>
      <c r="R242" s="221"/>
      <c r="S242" s="221"/>
      <c r="T242" s="221"/>
      <c r="W242" s="221"/>
    </row>
    <row r="243" spans="1:23" s="19" customFormat="1" x14ac:dyDescent="0.25">
      <c r="A243" s="252"/>
      <c r="B243" s="51" t="s">
        <v>601</v>
      </c>
      <c r="C243" s="51"/>
      <c r="D243" s="51" t="s">
        <v>588</v>
      </c>
      <c r="E243" s="46"/>
    </row>
    <row r="244" spans="1:23" x14ac:dyDescent="0.25">
      <c r="B244" s="8" t="s">
        <v>601</v>
      </c>
      <c r="C244" s="8" t="s">
        <v>602</v>
      </c>
      <c r="D244" s="8" t="s">
        <v>588</v>
      </c>
      <c r="E244" s="8" t="s">
        <v>882</v>
      </c>
      <c r="F244" s="31">
        <f t="shared" ref="F244:U244" si="50">IFERROR(((F54/F166)-1),"CHECK")</f>
        <v>0</v>
      </c>
      <c r="G244" s="31">
        <f t="shared" si="50"/>
        <v>0</v>
      </c>
      <c r="H244" s="31">
        <f t="shared" si="50"/>
        <v>0</v>
      </c>
      <c r="I244" s="31">
        <f t="shared" si="50"/>
        <v>0</v>
      </c>
      <c r="J244" s="31">
        <f t="shared" si="50"/>
        <v>0</v>
      </c>
      <c r="K244" s="31">
        <f t="shared" si="50"/>
        <v>0</v>
      </c>
      <c r="L244" s="31">
        <f t="shared" si="50"/>
        <v>0</v>
      </c>
      <c r="M244" s="31">
        <f t="shared" si="50"/>
        <v>0</v>
      </c>
      <c r="N244" s="31">
        <f t="shared" si="50"/>
        <v>0</v>
      </c>
      <c r="O244" s="31">
        <f t="shared" si="50"/>
        <v>0</v>
      </c>
      <c r="P244" s="31">
        <f t="shared" si="50"/>
        <v>0</v>
      </c>
      <c r="Q244" s="31">
        <f t="shared" si="50"/>
        <v>0</v>
      </c>
      <c r="R244" s="31">
        <f t="shared" si="50"/>
        <v>0</v>
      </c>
      <c r="S244" s="31">
        <f t="shared" si="50"/>
        <v>0</v>
      </c>
      <c r="T244" s="31">
        <f t="shared" si="50"/>
        <v>0</v>
      </c>
      <c r="U244" s="31">
        <f t="shared" si="50"/>
        <v>0</v>
      </c>
      <c r="V244" s="31"/>
      <c r="W244" s="31"/>
    </row>
    <row r="245" spans="1:23" x14ac:dyDescent="0.25">
      <c r="B245" s="8" t="s">
        <v>601</v>
      </c>
      <c r="C245" s="8" t="s">
        <v>1054</v>
      </c>
      <c r="D245" s="8" t="s">
        <v>588</v>
      </c>
      <c r="E245" s="8" t="s">
        <v>882</v>
      </c>
      <c r="F245" s="31">
        <f t="shared" ref="F245:U245" si="51">IFERROR(((F55/F167)-1),"CHECK")</f>
        <v>0</v>
      </c>
      <c r="G245" s="31">
        <f t="shared" si="51"/>
        <v>0</v>
      </c>
      <c r="H245" s="31">
        <f t="shared" si="51"/>
        <v>0</v>
      </c>
      <c r="I245" s="31">
        <f t="shared" si="51"/>
        <v>0</v>
      </c>
      <c r="J245" s="31">
        <f t="shared" si="51"/>
        <v>0</v>
      </c>
      <c r="K245" s="31">
        <f t="shared" si="51"/>
        <v>0</v>
      </c>
      <c r="L245" s="31">
        <f t="shared" si="51"/>
        <v>0</v>
      </c>
      <c r="M245" s="31">
        <f t="shared" si="51"/>
        <v>0</v>
      </c>
      <c r="N245" s="31">
        <f t="shared" si="51"/>
        <v>0</v>
      </c>
      <c r="O245" s="31">
        <f t="shared" si="51"/>
        <v>0</v>
      </c>
      <c r="P245" s="31">
        <f t="shared" si="51"/>
        <v>0</v>
      </c>
      <c r="Q245" s="31">
        <f t="shared" si="51"/>
        <v>0</v>
      </c>
      <c r="R245" s="31">
        <f t="shared" si="51"/>
        <v>0</v>
      </c>
      <c r="S245" s="31">
        <f t="shared" si="51"/>
        <v>0</v>
      </c>
      <c r="T245" s="31">
        <f t="shared" si="51"/>
        <v>0</v>
      </c>
      <c r="U245" s="31">
        <f t="shared" si="51"/>
        <v>0</v>
      </c>
      <c r="V245" s="31"/>
      <c r="W245" s="31"/>
    </row>
    <row r="246" spans="1:23" x14ac:dyDescent="0.25">
      <c r="B246" s="8" t="s">
        <v>601</v>
      </c>
      <c r="C246" s="8" t="s">
        <v>1055</v>
      </c>
      <c r="D246" s="8" t="s">
        <v>588</v>
      </c>
      <c r="E246" s="8" t="s">
        <v>882</v>
      </c>
      <c r="F246" s="31">
        <f t="shared" ref="F246:U246" si="52">IFERROR(((F56/F168)-1),"CHECK")</f>
        <v>0</v>
      </c>
      <c r="G246" s="31">
        <f t="shared" si="52"/>
        <v>0</v>
      </c>
      <c r="H246" s="31">
        <f t="shared" si="52"/>
        <v>0</v>
      </c>
      <c r="I246" s="31">
        <f t="shared" si="52"/>
        <v>0</v>
      </c>
      <c r="J246" s="31">
        <f t="shared" si="52"/>
        <v>0</v>
      </c>
      <c r="K246" s="31">
        <f t="shared" si="52"/>
        <v>0</v>
      </c>
      <c r="L246" s="31">
        <f t="shared" si="52"/>
        <v>0</v>
      </c>
      <c r="M246" s="31">
        <f t="shared" si="52"/>
        <v>0</v>
      </c>
      <c r="N246" s="31">
        <f t="shared" si="52"/>
        <v>0</v>
      </c>
      <c r="O246" s="31">
        <f t="shared" si="52"/>
        <v>0</v>
      </c>
      <c r="P246" s="31">
        <f t="shared" si="52"/>
        <v>0</v>
      </c>
      <c r="Q246" s="31">
        <f t="shared" si="52"/>
        <v>0</v>
      </c>
      <c r="R246" s="31">
        <f t="shared" si="52"/>
        <v>0</v>
      </c>
      <c r="S246" s="31">
        <f t="shared" si="52"/>
        <v>0</v>
      </c>
      <c r="T246" s="31">
        <f t="shared" si="52"/>
        <v>0</v>
      </c>
      <c r="U246" s="31">
        <f t="shared" si="52"/>
        <v>0</v>
      </c>
      <c r="V246" s="31"/>
      <c r="W246" s="31"/>
    </row>
    <row r="247" spans="1:23" x14ac:dyDescent="0.25">
      <c r="B247" s="8" t="s">
        <v>601</v>
      </c>
      <c r="C247" s="8" t="s">
        <v>603</v>
      </c>
      <c r="D247" s="8" t="s">
        <v>588</v>
      </c>
      <c r="E247" s="8" t="s">
        <v>882</v>
      </c>
      <c r="F247" s="31">
        <f t="shared" ref="F247:U247" si="53">IFERROR(((F57/F169)-1),"CHECK")</f>
        <v>0</v>
      </c>
      <c r="G247" s="31">
        <f t="shared" si="53"/>
        <v>0</v>
      </c>
      <c r="H247" s="31">
        <f t="shared" si="53"/>
        <v>0</v>
      </c>
      <c r="I247" s="31">
        <f t="shared" si="53"/>
        <v>0</v>
      </c>
      <c r="J247" s="31">
        <f t="shared" si="53"/>
        <v>0</v>
      </c>
      <c r="K247" s="31">
        <f t="shared" si="53"/>
        <v>0</v>
      </c>
      <c r="L247" s="31">
        <f t="shared" si="53"/>
        <v>0</v>
      </c>
      <c r="M247" s="31">
        <f t="shared" si="53"/>
        <v>0</v>
      </c>
      <c r="N247" s="31">
        <f t="shared" si="53"/>
        <v>0</v>
      </c>
      <c r="O247" s="31">
        <f t="shared" si="53"/>
        <v>0</v>
      </c>
      <c r="P247" s="31">
        <f t="shared" si="53"/>
        <v>0</v>
      </c>
      <c r="Q247" s="31">
        <f t="shared" si="53"/>
        <v>0</v>
      </c>
      <c r="R247" s="31">
        <f t="shared" si="53"/>
        <v>0</v>
      </c>
      <c r="S247" s="31">
        <f t="shared" si="53"/>
        <v>0</v>
      </c>
      <c r="T247" s="31">
        <f t="shared" si="53"/>
        <v>0</v>
      </c>
      <c r="U247" s="31">
        <f t="shared" si="53"/>
        <v>0</v>
      </c>
      <c r="V247" s="31"/>
      <c r="W247" s="31"/>
    </row>
    <row r="248" spans="1:23" x14ac:dyDescent="0.25">
      <c r="B248" s="8" t="s">
        <v>601</v>
      </c>
      <c r="C248" s="8" t="s">
        <v>604</v>
      </c>
      <c r="D248" s="8" t="s">
        <v>588</v>
      </c>
      <c r="E248" s="8" t="s">
        <v>882</v>
      </c>
      <c r="F248" s="31">
        <f t="shared" ref="F248:U248" si="54">IFERROR(((F58/F170)-1),"CHECK")</f>
        <v>0</v>
      </c>
      <c r="G248" s="31">
        <f t="shared" si="54"/>
        <v>0</v>
      </c>
      <c r="H248" s="31">
        <f t="shared" si="54"/>
        <v>0</v>
      </c>
      <c r="I248" s="31">
        <f t="shared" si="54"/>
        <v>0</v>
      </c>
      <c r="J248" s="31">
        <f t="shared" si="54"/>
        <v>0</v>
      </c>
      <c r="K248" s="31">
        <f t="shared" si="54"/>
        <v>0</v>
      </c>
      <c r="L248" s="31">
        <f t="shared" si="54"/>
        <v>0</v>
      </c>
      <c r="M248" s="31">
        <f t="shared" si="54"/>
        <v>0</v>
      </c>
      <c r="N248" s="31">
        <f t="shared" si="54"/>
        <v>0</v>
      </c>
      <c r="O248" s="31">
        <f t="shared" si="54"/>
        <v>0</v>
      </c>
      <c r="P248" s="31">
        <f t="shared" si="54"/>
        <v>0</v>
      </c>
      <c r="Q248" s="31">
        <f t="shared" si="54"/>
        <v>0</v>
      </c>
      <c r="R248" s="31">
        <f t="shared" si="54"/>
        <v>0</v>
      </c>
      <c r="S248" s="31">
        <f t="shared" si="54"/>
        <v>0</v>
      </c>
      <c r="T248" s="31">
        <f t="shared" si="54"/>
        <v>0</v>
      </c>
      <c r="U248" s="31">
        <f t="shared" si="54"/>
        <v>0</v>
      </c>
      <c r="V248" s="31"/>
      <c r="W248" s="31"/>
    </row>
    <row r="249" spans="1:23" x14ac:dyDescent="0.25">
      <c r="B249" s="8" t="s">
        <v>601</v>
      </c>
      <c r="C249" s="8" t="s">
        <v>1056</v>
      </c>
      <c r="D249" s="8" t="s">
        <v>588</v>
      </c>
      <c r="E249" s="8" t="s">
        <v>882</v>
      </c>
      <c r="F249" s="31">
        <f t="shared" ref="F249:U249" si="55">IFERROR(((F59/F171)-1),"CHECK")</f>
        <v>0</v>
      </c>
      <c r="G249" s="31">
        <f t="shared" si="55"/>
        <v>0</v>
      </c>
      <c r="H249" s="31">
        <f t="shared" si="55"/>
        <v>0</v>
      </c>
      <c r="I249" s="31">
        <f t="shared" si="55"/>
        <v>0</v>
      </c>
      <c r="J249" s="31">
        <f t="shared" si="55"/>
        <v>0</v>
      </c>
      <c r="K249" s="31">
        <f t="shared" si="55"/>
        <v>0</v>
      </c>
      <c r="L249" s="31">
        <f t="shared" si="55"/>
        <v>0</v>
      </c>
      <c r="M249" s="31">
        <f t="shared" si="55"/>
        <v>0</v>
      </c>
      <c r="N249" s="31">
        <f t="shared" si="55"/>
        <v>0</v>
      </c>
      <c r="O249" s="31">
        <f t="shared" si="55"/>
        <v>0</v>
      </c>
      <c r="P249" s="31">
        <f t="shared" si="55"/>
        <v>0</v>
      </c>
      <c r="Q249" s="31">
        <f t="shared" si="55"/>
        <v>0</v>
      </c>
      <c r="R249" s="31">
        <f t="shared" si="55"/>
        <v>0</v>
      </c>
      <c r="S249" s="31">
        <f t="shared" si="55"/>
        <v>0</v>
      </c>
      <c r="T249" s="31">
        <f t="shared" si="55"/>
        <v>0</v>
      </c>
      <c r="U249" s="31">
        <f t="shared" si="55"/>
        <v>0</v>
      </c>
      <c r="V249" s="31"/>
      <c r="W249" s="31"/>
    </row>
    <row r="250" spans="1:23" x14ac:dyDescent="0.25">
      <c r="B250" s="8" t="s">
        <v>601</v>
      </c>
      <c r="C250" s="8" t="s">
        <v>1104</v>
      </c>
      <c r="D250" s="8" t="s">
        <v>588</v>
      </c>
      <c r="E250" s="8" t="s">
        <v>882</v>
      </c>
      <c r="F250" s="31">
        <f t="shared" ref="F250:U250" si="56">IFERROR(((F60/F172)-1),"CHECK")</f>
        <v>0</v>
      </c>
      <c r="G250" s="31">
        <f t="shared" si="56"/>
        <v>0</v>
      </c>
      <c r="H250" s="31">
        <f t="shared" si="56"/>
        <v>0</v>
      </c>
      <c r="I250" s="31">
        <f t="shared" si="56"/>
        <v>0</v>
      </c>
      <c r="J250" s="31">
        <f t="shared" si="56"/>
        <v>0</v>
      </c>
      <c r="K250" s="31">
        <f t="shared" si="56"/>
        <v>0</v>
      </c>
      <c r="L250" s="31">
        <f t="shared" si="56"/>
        <v>0</v>
      </c>
      <c r="M250" s="31">
        <f t="shared" si="56"/>
        <v>0</v>
      </c>
      <c r="N250" s="31">
        <f t="shared" si="56"/>
        <v>0</v>
      </c>
      <c r="O250" s="31">
        <f t="shared" si="56"/>
        <v>0</v>
      </c>
      <c r="P250" s="31">
        <f t="shared" si="56"/>
        <v>0</v>
      </c>
      <c r="Q250" s="31">
        <f t="shared" si="56"/>
        <v>0</v>
      </c>
      <c r="R250" s="31">
        <f t="shared" si="56"/>
        <v>0</v>
      </c>
      <c r="S250" s="31">
        <f t="shared" si="56"/>
        <v>0</v>
      </c>
      <c r="T250" s="31">
        <f t="shared" si="56"/>
        <v>0</v>
      </c>
      <c r="U250" s="31">
        <f t="shared" si="56"/>
        <v>0</v>
      </c>
      <c r="V250" s="31"/>
      <c r="W250" s="31"/>
    </row>
    <row r="251" spans="1:23" x14ac:dyDescent="0.25">
      <c r="B251" s="7" t="s">
        <v>601</v>
      </c>
      <c r="C251" s="7" t="s">
        <v>1030</v>
      </c>
      <c r="D251" s="7" t="s">
        <v>588</v>
      </c>
      <c r="E251" s="7" t="s">
        <v>882</v>
      </c>
      <c r="F251" s="31">
        <f t="shared" ref="F251:U251" si="57">IFERROR(((F61/F173)-1),"CHECK")</f>
        <v>0</v>
      </c>
      <c r="G251" s="31">
        <f t="shared" si="57"/>
        <v>0</v>
      </c>
      <c r="H251" s="31">
        <f t="shared" si="57"/>
        <v>0</v>
      </c>
      <c r="I251" s="31">
        <f t="shared" si="57"/>
        <v>0</v>
      </c>
      <c r="J251" s="31">
        <f t="shared" si="57"/>
        <v>0</v>
      </c>
      <c r="K251" s="31">
        <f t="shared" si="57"/>
        <v>0</v>
      </c>
      <c r="L251" s="31">
        <f t="shared" si="57"/>
        <v>0</v>
      </c>
      <c r="M251" s="31">
        <f t="shared" si="57"/>
        <v>0</v>
      </c>
      <c r="N251" s="31">
        <f t="shared" si="57"/>
        <v>0</v>
      </c>
      <c r="O251" s="31">
        <f t="shared" si="57"/>
        <v>0</v>
      </c>
      <c r="P251" s="31">
        <f t="shared" si="57"/>
        <v>0</v>
      </c>
      <c r="Q251" s="31">
        <f t="shared" si="57"/>
        <v>0</v>
      </c>
      <c r="R251" s="31">
        <f t="shared" si="57"/>
        <v>0</v>
      </c>
      <c r="S251" s="31">
        <f t="shared" si="57"/>
        <v>0</v>
      </c>
      <c r="T251" s="31">
        <f t="shared" si="57"/>
        <v>0</v>
      </c>
      <c r="U251" s="31">
        <f t="shared" si="57"/>
        <v>0</v>
      </c>
      <c r="V251" s="31"/>
      <c r="W251" s="31"/>
    </row>
    <row r="252" spans="1:23" x14ac:dyDescent="0.25">
      <c r="B252" s="8"/>
      <c r="C252" s="8"/>
      <c r="D252" s="8"/>
      <c r="E252" s="8"/>
      <c r="F252" s="221"/>
      <c r="G252" s="221"/>
      <c r="H252" s="221"/>
      <c r="I252" s="221"/>
      <c r="J252" s="221"/>
      <c r="K252" s="221"/>
      <c r="L252" s="221"/>
      <c r="M252" s="221"/>
      <c r="N252" s="221"/>
      <c r="O252" s="221"/>
      <c r="P252" s="221"/>
      <c r="Q252" s="221"/>
      <c r="R252" s="221"/>
      <c r="S252" s="221"/>
      <c r="T252" s="221"/>
      <c r="W252" s="221"/>
    </row>
    <row r="253" spans="1:23" s="19" customFormat="1" x14ac:dyDescent="0.25">
      <c r="A253" s="252"/>
      <c r="B253" s="51" t="s">
        <v>601</v>
      </c>
      <c r="C253" s="51"/>
      <c r="D253" s="51" t="s">
        <v>590</v>
      </c>
      <c r="E253" s="46"/>
    </row>
    <row r="254" spans="1:23" x14ac:dyDescent="0.25">
      <c r="B254" s="8" t="s">
        <v>601</v>
      </c>
      <c r="C254" s="8" t="s">
        <v>602</v>
      </c>
      <c r="D254" s="8" t="s">
        <v>590</v>
      </c>
      <c r="E254" s="8" t="s">
        <v>883</v>
      </c>
      <c r="F254" s="31">
        <f t="shared" ref="F254:U254" si="58">IFERROR(((F64/F176)-1),"CHECK")</f>
        <v>0</v>
      </c>
      <c r="G254" s="31">
        <f t="shared" si="58"/>
        <v>0</v>
      </c>
      <c r="H254" s="31">
        <f t="shared" si="58"/>
        <v>0</v>
      </c>
      <c r="I254" s="31">
        <f t="shared" si="58"/>
        <v>0</v>
      </c>
      <c r="J254" s="31">
        <f t="shared" si="58"/>
        <v>0</v>
      </c>
      <c r="K254" s="31">
        <f t="shared" si="58"/>
        <v>0</v>
      </c>
      <c r="L254" s="31">
        <f t="shared" si="58"/>
        <v>0</v>
      </c>
      <c r="M254" s="31">
        <f t="shared" si="58"/>
        <v>0</v>
      </c>
      <c r="N254" s="31">
        <f t="shared" si="58"/>
        <v>0</v>
      </c>
      <c r="O254" s="31">
        <f t="shared" si="58"/>
        <v>0</v>
      </c>
      <c r="P254" s="31">
        <f t="shared" si="58"/>
        <v>0</v>
      </c>
      <c r="Q254" s="31">
        <f t="shared" si="58"/>
        <v>0</v>
      </c>
      <c r="R254" s="31">
        <f t="shared" si="58"/>
        <v>0</v>
      </c>
      <c r="S254" s="31">
        <f t="shared" si="58"/>
        <v>0</v>
      </c>
      <c r="T254" s="31">
        <f t="shared" si="58"/>
        <v>0</v>
      </c>
      <c r="U254" s="31">
        <f t="shared" si="58"/>
        <v>0</v>
      </c>
      <c r="V254" s="31"/>
      <c r="W254" s="31"/>
    </row>
    <row r="255" spans="1:23" x14ac:dyDescent="0.25">
      <c r="B255" s="8" t="s">
        <v>601</v>
      </c>
      <c r="C255" s="8" t="s">
        <v>1054</v>
      </c>
      <c r="D255" s="8" t="s">
        <v>590</v>
      </c>
      <c r="E255" s="8" t="s">
        <v>883</v>
      </c>
      <c r="F255" s="31">
        <f t="shared" ref="F255:U255" si="59">IFERROR(((F65/F177)-1),"CHECK")</f>
        <v>0</v>
      </c>
      <c r="G255" s="31">
        <f t="shared" si="59"/>
        <v>0</v>
      </c>
      <c r="H255" s="31">
        <f t="shared" si="59"/>
        <v>0</v>
      </c>
      <c r="I255" s="31">
        <f t="shared" si="59"/>
        <v>0</v>
      </c>
      <c r="J255" s="31">
        <f t="shared" si="59"/>
        <v>0</v>
      </c>
      <c r="K255" s="31">
        <f t="shared" si="59"/>
        <v>0</v>
      </c>
      <c r="L255" s="31">
        <f t="shared" si="59"/>
        <v>0</v>
      </c>
      <c r="M255" s="31">
        <f t="shared" si="59"/>
        <v>0</v>
      </c>
      <c r="N255" s="31">
        <f t="shared" si="59"/>
        <v>0</v>
      </c>
      <c r="O255" s="31">
        <f t="shared" si="59"/>
        <v>0</v>
      </c>
      <c r="P255" s="31">
        <f t="shared" si="59"/>
        <v>0</v>
      </c>
      <c r="Q255" s="31">
        <f t="shared" si="59"/>
        <v>0</v>
      </c>
      <c r="R255" s="31">
        <f t="shared" si="59"/>
        <v>0</v>
      </c>
      <c r="S255" s="31">
        <f t="shared" si="59"/>
        <v>0</v>
      </c>
      <c r="T255" s="31">
        <f t="shared" si="59"/>
        <v>0</v>
      </c>
      <c r="U255" s="31">
        <f t="shared" si="59"/>
        <v>0</v>
      </c>
      <c r="V255" s="31"/>
      <c r="W255" s="31"/>
    </row>
    <row r="256" spans="1:23" x14ac:dyDescent="0.25">
      <c r="B256" s="8" t="s">
        <v>601</v>
      </c>
      <c r="C256" s="8" t="s">
        <v>1055</v>
      </c>
      <c r="D256" s="8" t="s">
        <v>590</v>
      </c>
      <c r="E256" s="8" t="s">
        <v>883</v>
      </c>
      <c r="F256" s="31">
        <f t="shared" ref="F256:U256" si="60">IFERROR(((F66/F178)-1),"CHECK")</f>
        <v>0</v>
      </c>
      <c r="G256" s="31">
        <f t="shared" si="60"/>
        <v>0</v>
      </c>
      <c r="H256" s="31">
        <f t="shared" si="60"/>
        <v>0</v>
      </c>
      <c r="I256" s="31">
        <f t="shared" si="60"/>
        <v>0</v>
      </c>
      <c r="J256" s="31">
        <f t="shared" si="60"/>
        <v>0</v>
      </c>
      <c r="K256" s="31">
        <f t="shared" si="60"/>
        <v>0</v>
      </c>
      <c r="L256" s="31">
        <f t="shared" si="60"/>
        <v>0</v>
      </c>
      <c r="M256" s="31">
        <f t="shared" si="60"/>
        <v>0</v>
      </c>
      <c r="N256" s="31">
        <f t="shared" si="60"/>
        <v>0</v>
      </c>
      <c r="O256" s="31">
        <f t="shared" si="60"/>
        <v>0</v>
      </c>
      <c r="P256" s="31">
        <f t="shared" si="60"/>
        <v>0</v>
      </c>
      <c r="Q256" s="31">
        <f t="shared" si="60"/>
        <v>0</v>
      </c>
      <c r="R256" s="31">
        <f t="shared" si="60"/>
        <v>0</v>
      </c>
      <c r="S256" s="31">
        <f t="shared" si="60"/>
        <v>0</v>
      </c>
      <c r="T256" s="31">
        <f t="shared" si="60"/>
        <v>0</v>
      </c>
      <c r="U256" s="31">
        <f t="shared" si="60"/>
        <v>0</v>
      </c>
      <c r="V256" s="31"/>
      <c r="W256" s="31"/>
    </row>
    <row r="257" spans="1:23" x14ac:dyDescent="0.25">
      <c r="B257" s="8" t="s">
        <v>601</v>
      </c>
      <c r="C257" s="8" t="s">
        <v>603</v>
      </c>
      <c r="D257" s="8" t="s">
        <v>590</v>
      </c>
      <c r="E257" s="8" t="s">
        <v>883</v>
      </c>
      <c r="F257" s="31">
        <f t="shared" ref="F257:U257" si="61">IFERROR(((F67/F179)-1),"CHECK")</f>
        <v>0</v>
      </c>
      <c r="G257" s="31">
        <f t="shared" si="61"/>
        <v>0</v>
      </c>
      <c r="H257" s="31">
        <f t="shared" si="61"/>
        <v>0</v>
      </c>
      <c r="I257" s="31">
        <f t="shared" si="61"/>
        <v>0</v>
      </c>
      <c r="J257" s="31">
        <f t="shared" si="61"/>
        <v>0</v>
      </c>
      <c r="K257" s="31">
        <f t="shared" si="61"/>
        <v>0</v>
      </c>
      <c r="L257" s="31">
        <f t="shared" si="61"/>
        <v>0</v>
      </c>
      <c r="M257" s="31">
        <f t="shared" si="61"/>
        <v>0</v>
      </c>
      <c r="N257" s="31">
        <f t="shared" si="61"/>
        <v>0</v>
      </c>
      <c r="O257" s="31">
        <f t="shared" si="61"/>
        <v>0</v>
      </c>
      <c r="P257" s="31">
        <f t="shared" si="61"/>
        <v>0</v>
      </c>
      <c r="Q257" s="31">
        <f t="shared" si="61"/>
        <v>0</v>
      </c>
      <c r="R257" s="31">
        <f t="shared" si="61"/>
        <v>0</v>
      </c>
      <c r="S257" s="31">
        <f t="shared" si="61"/>
        <v>0</v>
      </c>
      <c r="T257" s="31">
        <f t="shared" si="61"/>
        <v>0</v>
      </c>
      <c r="U257" s="31">
        <f t="shared" si="61"/>
        <v>0</v>
      </c>
      <c r="V257" s="31"/>
      <c r="W257" s="31"/>
    </row>
    <row r="258" spans="1:23" x14ac:dyDescent="0.25">
      <c r="B258" s="8" t="s">
        <v>601</v>
      </c>
      <c r="C258" s="8" t="s">
        <v>604</v>
      </c>
      <c r="D258" s="8" t="s">
        <v>590</v>
      </c>
      <c r="E258" s="8" t="s">
        <v>883</v>
      </c>
      <c r="F258" s="31">
        <f t="shared" ref="F258:U258" si="62">IFERROR(((F68/F180)-1),"CHECK")</f>
        <v>0</v>
      </c>
      <c r="G258" s="31">
        <f t="shared" si="62"/>
        <v>0</v>
      </c>
      <c r="H258" s="31">
        <f t="shared" si="62"/>
        <v>0</v>
      </c>
      <c r="I258" s="31">
        <f t="shared" si="62"/>
        <v>0</v>
      </c>
      <c r="J258" s="31">
        <f t="shared" si="62"/>
        <v>0</v>
      </c>
      <c r="K258" s="31">
        <f t="shared" si="62"/>
        <v>0</v>
      </c>
      <c r="L258" s="31">
        <f t="shared" si="62"/>
        <v>0</v>
      </c>
      <c r="M258" s="31">
        <f t="shared" si="62"/>
        <v>0</v>
      </c>
      <c r="N258" s="31">
        <f t="shared" si="62"/>
        <v>0</v>
      </c>
      <c r="O258" s="31">
        <f t="shared" si="62"/>
        <v>0</v>
      </c>
      <c r="P258" s="31">
        <f t="shared" si="62"/>
        <v>0</v>
      </c>
      <c r="Q258" s="31">
        <f t="shared" si="62"/>
        <v>0</v>
      </c>
      <c r="R258" s="31">
        <f t="shared" si="62"/>
        <v>0</v>
      </c>
      <c r="S258" s="31">
        <f t="shared" si="62"/>
        <v>0</v>
      </c>
      <c r="T258" s="31">
        <f t="shared" si="62"/>
        <v>0</v>
      </c>
      <c r="U258" s="31">
        <f t="shared" si="62"/>
        <v>0</v>
      </c>
      <c r="V258" s="31"/>
      <c r="W258" s="31"/>
    </row>
    <row r="259" spans="1:23" x14ac:dyDescent="0.25">
      <c r="B259" s="8" t="s">
        <v>601</v>
      </c>
      <c r="C259" s="8" t="s">
        <v>1056</v>
      </c>
      <c r="D259" s="8" t="s">
        <v>590</v>
      </c>
      <c r="E259" s="8" t="s">
        <v>883</v>
      </c>
      <c r="F259" s="31">
        <f t="shared" ref="F259:U259" si="63">IFERROR(((F69/F181)-1),"CHECK")</f>
        <v>0</v>
      </c>
      <c r="G259" s="31">
        <f t="shared" si="63"/>
        <v>0</v>
      </c>
      <c r="H259" s="31">
        <f t="shared" si="63"/>
        <v>0</v>
      </c>
      <c r="I259" s="31">
        <f t="shared" si="63"/>
        <v>0</v>
      </c>
      <c r="J259" s="31">
        <f t="shared" si="63"/>
        <v>0</v>
      </c>
      <c r="K259" s="31">
        <f t="shared" si="63"/>
        <v>0</v>
      </c>
      <c r="L259" s="31">
        <f t="shared" si="63"/>
        <v>0</v>
      </c>
      <c r="M259" s="31">
        <f t="shared" si="63"/>
        <v>0</v>
      </c>
      <c r="N259" s="31">
        <f t="shared" si="63"/>
        <v>0</v>
      </c>
      <c r="O259" s="31">
        <f t="shared" si="63"/>
        <v>0</v>
      </c>
      <c r="P259" s="31">
        <f t="shared" si="63"/>
        <v>0</v>
      </c>
      <c r="Q259" s="31">
        <f t="shared" si="63"/>
        <v>0</v>
      </c>
      <c r="R259" s="31">
        <f t="shared" si="63"/>
        <v>0</v>
      </c>
      <c r="S259" s="31">
        <f t="shared" si="63"/>
        <v>0</v>
      </c>
      <c r="T259" s="31">
        <f t="shared" si="63"/>
        <v>0</v>
      </c>
      <c r="U259" s="31">
        <f t="shared" si="63"/>
        <v>0</v>
      </c>
      <c r="V259" s="31"/>
      <c r="W259" s="31"/>
    </row>
    <row r="260" spans="1:23" x14ac:dyDescent="0.25">
      <c r="B260" s="8" t="s">
        <v>601</v>
      </c>
      <c r="C260" s="8" t="s">
        <v>1104</v>
      </c>
      <c r="D260" s="8" t="s">
        <v>590</v>
      </c>
      <c r="E260" s="8" t="s">
        <v>883</v>
      </c>
      <c r="F260" s="31">
        <f t="shared" ref="F260:T260" si="64">IFERROR(((F70/F182)-1),"CHECK")</f>
        <v>0</v>
      </c>
      <c r="G260" s="31">
        <f t="shared" si="64"/>
        <v>0</v>
      </c>
      <c r="H260" s="31">
        <f t="shared" si="64"/>
        <v>0</v>
      </c>
      <c r="I260" s="31">
        <f t="shared" si="64"/>
        <v>0</v>
      </c>
      <c r="J260" s="31">
        <f t="shared" si="64"/>
        <v>0</v>
      </c>
      <c r="K260" s="31">
        <f t="shared" si="64"/>
        <v>0</v>
      </c>
      <c r="L260" s="31">
        <f t="shared" si="64"/>
        <v>0</v>
      </c>
      <c r="M260" s="31">
        <f t="shared" si="64"/>
        <v>0</v>
      </c>
      <c r="N260" s="31">
        <f t="shared" si="64"/>
        <v>0</v>
      </c>
      <c r="O260" s="31">
        <f t="shared" si="64"/>
        <v>0</v>
      </c>
      <c r="P260" s="31">
        <f t="shared" si="64"/>
        <v>0</v>
      </c>
      <c r="Q260" s="31">
        <f t="shared" si="64"/>
        <v>0</v>
      </c>
      <c r="R260" s="31">
        <f t="shared" si="64"/>
        <v>0</v>
      </c>
      <c r="S260" s="31">
        <f t="shared" si="64"/>
        <v>0</v>
      </c>
      <c r="T260" s="31">
        <f t="shared" si="64"/>
        <v>0</v>
      </c>
      <c r="U260" s="31">
        <f>IFERROR(((U70/U182)-1),"CHECK")</f>
        <v>0</v>
      </c>
      <c r="V260" s="31"/>
      <c r="W260" s="31"/>
    </row>
    <row r="261" spans="1:23" s="221" customFormat="1" x14ac:dyDescent="0.25">
      <c r="A261" s="250"/>
      <c r="B261" s="7" t="s">
        <v>601</v>
      </c>
      <c r="C261" s="7" t="s">
        <v>1082</v>
      </c>
      <c r="D261" s="7" t="s">
        <v>590</v>
      </c>
      <c r="E261" s="7" t="s">
        <v>883</v>
      </c>
      <c r="F261" s="31">
        <f t="shared" ref="F261:T261" si="65">IFERROR(((F71/F183)-1),"CHECK")</f>
        <v>0</v>
      </c>
      <c r="G261" s="31">
        <f t="shared" si="65"/>
        <v>0</v>
      </c>
      <c r="H261" s="31">
        <f t="shared" si="65"/>
        <v>0</v>
      </c>
      <c r="I261" s="31">
        <f t="shared" si="65"/>
        <v>0</v>
      </c>
      <c r="J261" s="31">
        <f t="shared" si="65"/>
        <v>0</v>
      </c>
      <c r="K261" s="31">
        <f t="shared" si="65"/>
        <v>0</v>
      </c>
      <c r="L261" s="31">
        <f t="shared" si="65"/>
        <v>0</v>
      </c>
      <c r="M261" s="31">
        <f t="shared" si="65"/>
        <v>0</v>
      </c>
      <c r="N261" s="31">
        <f t="shared" si="65"/>
        <v>0</v>
      </c>
      <c r="O261" s="31">
        <f t="shared" si="65"/>
        <v>0</v>
      </c>
      <c r="P261" s="31">
        <f t="shared" si="65"/>
        <v>0</v>
      </c>
      <c r="Q261" s="31">
        <f t="shared" si="65"/>
        <v>0</v>
      </c>
      <c r="R261" s="31">
        <f t="shared" si="65"/>
        <v>0</v>
      </c>
      <c r="S261" s="31">
        <f t="shared" si="65"/>
        <v>0</v>
      </c>
      <c r="T261" s="31">
        <f t="shared" si="65"/>
        <v>0</v>
      </c>
      <c r="U261" s="31">
        <f>IFERROR(((U71/U183)-1),"CHECK")</f>
        <v>0</v>
      </c>
      <c r="V261" s="220"/>
      <c r="W261" s="220"/>
    </row>
    <row r="262" spans="1:23" x14ac:dyDescent="0.25">
      <c r="B262" s="7" t="s">
        <v>601</v>
      </c>
      <c r="C262" s="7" t="s">
        <v>1082</v>
      </c>
      <c r="D262" s="7" t="s">
        <v>590</v>
      </c>
      <c r="E262" s="7" t="s">
        <v>1083</v>
      </c>
      <c r="F262" s="31">
        <f t="shared" ref="F262:U262" si="66">IFERROR(((F72/F184)-1),"CHECK")</f>
        <v>0</v>
      </c>
      <c r="G262" s="31">
        <f t="shared" si="66"/>
        <v>0</v>
      </c>
      <c r="H262" s="31">
        <f t="shared" si="66"/>
        <v>0</v>
      </c>
      <c r="I262" s="31">
        <f t="shared" si="66"/>
        <v>0</v>
      </c>
      <c r="J262" s="31">
        <f t="shared" si="66"/>
        <v>0</v>
      </c>
      <c r="K262" s="31">
        <f t="shared" si="66"/>
        <v>0</v>
      </c>
      <c r="L262" s="31">
        <f t="shared" si="66"/>
        <v>0</v>
      </c>
      <c r="M262" s="31">
        <f t="shared" si="66"/>
        <v>0</v>
      </c>
      <c r="N262" s="31">
        <f t="shared" si="66"/>
        <v>0</v>
      </c>
      <c r="O262" s="31">
        <f t="shared" si="66"/>
        <v>0</v>
      </c>
      <c r="P262" s="31">
        <f t="shared" si="66"/>
        <v>0</v>
      </c>
      <c r="Q262" s="31">
        <f t="shared" si="66"/>
        <v>0</v>
      </c>
      <c r="R262" s="31">
        <f t="shared" si="66"/>
        <v>0</v>
      </c>
      <c r="S262" s="31">
        <f t="shared" si="66"/>
        <v>0</v>
      </c>
      <c r="T262" s="31">
        <f t="shared" si="66"/>
        <v>0</v>
      </c>
      <c r="U262" s="31">
        <f t="shared" si="66"/>
        <v>0</v>
      </c>
      <c r="V262" s="31"/>
      <c r="W262" s="31"/>
    </row>
    <row r="263" spans="1:23" x14ac:dyDescent="0.25">
      <c r="B263" s="8"/>
      <c r="C263" s="8"/>
      <c r="D263" s="8"/>
      <c r="E263" s="8"/>
      <c r="F263" s="221"/>
      <c r="G263" s="221"/>
      <c r="H263" s="221"/>
      <c r="I263" s="221"/>
      <c r="J263" s="221"/>
      <c r="K263" s="221"/>
      <c r="L263" s="221"/>
      <c r="M263" s="221"/>
      <c r="N263" s="221"/>
      <c r="O263" s="221"/>
      <c r="P263" s="221"/>
      <c r="Q263" s="221"/>
      <c r="R263" s="221"/>
      <c r="S263" s="221"/>
      <c r="T263" s="221"/>
      <c r="W263" s="221"/>
    </row>
    <row r="264" spans="1:23" s="19" customFormat="1" x14ac:dyDescent="0.25">
      <c r="A264" s="252"/>
      <c r="B264" s="51" t="s">
        <v>601</v>
      </c>
      <c r="C264" s="51"/>
      <c r="D264" s="51" t="s">
        <v>593</v>
      </c>
      <c r="E264" s="46"/>
    </row>
    <row r="265" spans="1:23" x14ac:dyDescent="0.25">
      <c r="B265" s="8" t="s">
        <v>601</v>
      </c>
      <c r="C265" s="8" t="s">
        <v>602</v>
      </c>
      <c r="D265" s="8" t="s">
        <v>593</v>
      </c>
      <c r="E265" s="8" t="s">
        <v>884</v>
      </c>
      <c r="F265" s="31">
        <f t="shared" ref="F265:U265" si="67">IFERROR(((F75/F187)-1),"CHECK")</f>
        <v>0</v>
      </c>
      <c r="G265" s="31">
        <f t="shared" si="67"/>
        <v>0</v>
      </c>
      <c r="H265" s="31">
        <f t="shared" si="67"/>
        <v>0</v>
      </c>
      <c r="I265" s="31">
        <f t="shared" si="67"/>
        <v>0</v>
      </c>
      <c r="J265" s="31">
        <f t="shared" si="67"/>
        <v>0</v>
      </c>
      <c r="K265" s="31">
        <f t="shared" si="67"/>
        <v>0</v>
      </c>
      <c r="L265" s="31">
        <f t="shared" si="67"/>
        <v>0</v>
      </c>
      <c r="M265" s="31">
        <f t="shared" si="67"/>
        <v>0</v>
      </c>
      <c r="N265" s="31">
        <f t="shared" si="67"/>
        <v>0</v>
      </c>
      <c r="O265" s="31">
        <f t="shared" si="67"/>
        <v>0</v>
      </c>
      <c r="P265" s="31">
        <f t="shared" si="67"/>
        <v>0</v>
      </c>
      <c r="Q265" s="31">
        <f t="shared" si="67"/>
        <v>0</v>
      </c>
      <c r="R265" s="31">
        <f t="shared" si="67"/>
        <v>0</v>
      </c>
      <c r="S265" s="31">
        <f t="shared" si="67"/>
        <v>0</v>
      </c>
      <c r="T265" s="31">
        <f t="shared" si="67"/>
        <v>0</v>
      </c>
      <c r="U265" s="31">
        <f t="shared" si="67"/>
        <v>0</v>
      </c>
      <c r="V265" s="31"/>
      <c r="W265" s="31"/>
    </row>
    <row r="266" spans="1:23" x14ac:dyDescent="0.25">
      <c r="B266" s="8" t="s">
        <v>601</v>
      </c>
      <c r="C266" s="8" t="s">
        <v>1054</v>
      </c>
      <c r="D266" s="8" t="s">
        <v>593</v>
      </c>
      <c r="E266" s="8" t="s">
        <v>884</v>
      </c>
      <c r="F266" s="31">
        <f t="shared" ref="F266:U266" si="68">IFERROR(((F76/F188)-1),"CHECK")</f>
        <v>0</v>
      </c>
      <c r="G266" s="31">
        <f t="shared" si="68"/>
        <v>0</v>
      </c>
      <c r="H266" s="31">
        <f t="shared" si="68"/>
        <v>0</v>
      </c>
      <c r="I266" s="31">
        <f t="shared" si="68"/>
        <v>0</v>
      </c>
      <c r="J266" s="31">
        <f t="shared" si="68"/>
        <v>0</v>
      </c>
      <c r="K266" s="31">
        <f t="shared" si="68"/>
        <v>0</v>
      </c>
      <c r="L266" s="31">
        <f t="shared" si="68"/>
        <v>0</v>
      </c>
      <c r="M266" s="31">
        <f t="shared" si="68"/>
        <v>0</v>
      </c>
      <c r="N266" s="31">
        <f t="shared" si="68"/>
        <v>0</v>
      </c>
      <c r="O266" s="31">
        <f t="shared" si="68"/>
        <v>0</v>
      </c>
      <c r="P266" s="31">
        <f t="shared" si="68"/>
        <v>0</v>
      </c>
      <c r="Q266" s="31">
        <f t="shared" si="68"/>
        <v>0</v>
      </c>
      <c r="R266" s="31">
        <f t="shared" si="68"/>
        <v>0</v>
      </c>
      <c r="S266" s="31">
        <f t="shared" si="68"/>
        <v>0</v>
      </c>
      <c r="T266" s="31">
        <f t="shared" si="68"/>
        <v>0</v>
      </c>
      <c r="U266" s="31">
        <f t="shared" si="68"/>
        <v>0</v>
      </c>
      <c r="V266" s="31"/>
      <c r="W266" s="31"/>
    </row>
    <row r="267" spans="1:23" x14ac:dyDescent="0.25">
      <c r="B267" s="8" t="s">
        <v>601</v>
      </c>
      <c r="C267" s="8" t="s">
        <v>1055</v>
      </c>
      <c r="D267" s="8" t="s">
        <v>593</v>
      </c>
      <c r="E267" s="8" t="s">
        <v>884</v>
      </c>
      <c r="F267" s="31">
        <f t="shared" ref="F267:U267" si="69">IFERROR(((F77/F189)-1),"CHECK")</f>
        <v>0</v>
      </c>
      <c r="G267" s="31">
        <f t="shared" si="69"/>
        <v>0</v>
      </c>
      <c r="H267" s="31">
        <f t="shared" si="69"/>
        <v>0</v>
      </c>
      <c r="I267" s="31">
        <f t="shared" si="69"/>
        <v>0</v>
      </c>
      <c r="J267" s="31">
        <f t="shared" si="69"/>
        <v>0</v>
      </c>
      <c r="K267" s="31">
        <f t="shared" si="69"/>
        <v>0</v>
      </c>
      <c r="L267" s="31">
        <f t="shared" si="69"/>
        <v>0</v>
      </c>
      <c r="M267" s="31">
        <f t="shared" si="69"/>
        <v>0</v>
      </c>
      <c r="N267" s="31">
        <f t="shared" si="69"/>
        <v>0</v>
      </c>
      <c r="O267" s="31">
        <f t="shared" si="69"/>
        <v>0</v>
      </c>
      <c r="P267" s="31">
        <f t="shared" si="69"/>
        <v>0</v>
      </c>
      <c r="Q267" s="31">
        <f t="shared" si="69"/>
        <v>0</v>
      </c>
      <c r="R267" s="31">
        <f t="shared" si="69"/>
        <v>0</v>
      </c>
      <c r="S267" s="31">
        <f t="shared" si="69"/>
        <v>0</v>
      </c>
      <c r="T267" s="31">
        <f t="shared" si="69"/>
        <v>0</v>
      </c>
      <c r="U267" s="31">
        <f t="shared" si="69"/>
        <v>0</v>
      </c>
      <c r="V267" s="31"/>
      <c r="W267" s="31"/>
    </row>
    <row r="268" spans="1:23" x14ac:dyDescent="0.25">
      <c r="B268" s="8" t="s">
        <v>601</v>
      </c>
      <c r="C268" s="8" t="s">
        <v>603</v>
      </c>
      <c r="D268" s="8" t="s">
        <v>593</v>
      </c>
      <c r="E268" s="8" t="s">
        <v>884</v>
      </c>
      <c r="F268" s="31">
        <f t="shared" ref="F268:U268" si="70">IFERROR(((F78/F190)-1),"CHECK")</f>
        <v>0</v>
      </c>
      <c r="G268" s="31">
        <f t="shared" si="70"/>
        <v>0</v>
      </c>
      <c r="H268" s="31">
        <f t="shared" si="70"/>
        <v>0</v>
      </c>
      <c r="I268" s="31">
        <f t="shared" si="70"/>
        <v>0</v>
      </c>
      <c r="J268" s="31">
        <f t="shared" si="70"/>
        <v>0</v>
      </c>
      <c r="K268" s="31">
        <f t="shared" si="70"/>
        <v>0</v>
      </c>
      <c r="L268" s="31">
        <f t="shared" si="70"/>
        <v>0</v>
      </c>
      <c r="M268" s="31">
        <f t="shared" si="70"/>
        <v>0</v>
      </c>
      <c r="N268" s="31">
        <f t="shared" si="70"/>
        <v>0</v>
      </c>
      <c r="O268" s="31">
        <f t="shared" si="70"/>
        <v>0</v>
      </c>
      <c r="P268" s="31">
        <f t="shared" si="70"/>
        <v>0</v>
      </c>
      <c r="Q268" s="31">
        <f t="shared" si="70"/>
        <v>0</v>
      </c>
      <c r="R268" s="31">
        <f t="shared" si="70"/>
        <v>0</v>
      </c>
      <c r="S268" s="31">
        <f t="shared" si="70"/>
        <v>0</v>
      </c>
      <c r="T268" s="31">
        <f t="shared" si="70"/>
        <v>0</v>
      </c>
      <c r="U268" s="31">
        <f t="shared" si="70"/>
        <v>0</v>
      </c>
      <c r="V268" s="31"/>
      <c r="W268" s="31"/>
    </row>
    <row r="269" spans="1:23" x14ac:dyDescent="0.25">
      <c r="B269" s="8" t="s">
        <v>601</v>
      </c>
      <c r="C269" s="8" t="s">
        <v>604</v>
      </c>
      <c r="D269" s="8" t="s">
        <v>593</v>
      </c>
      <c r="E269" s="8" t="s">
        <v>884</v>
      </c>
      <c r="F269" s="31">
        <f t="shared" ref="F269:U269" si="71">IFERROR(((F79/F191)-1),"CHECK")</f>
        <v>0</v>
      </c>
      <c r="G269" s="31">
        <f t="shared" si="71"/>
        <v>0</v>
      </c>
      <c r="H269" s="31">
        <f t="shared" si="71"/>
        <v>0</v>
      </c>
      <c r="I269" s="31">
        <f t="shared" si="71"/>
        <v>0</v>
      </c>
      <c r="J269" s="31">
        <f t="shared" si="71"/>
        <v>0</v>
      </c>
      <c r="K269" s="31">
        <f t="shared" si="71"/>
        <v>0</v>
      </c>
      <c r="L269" s="31">
        <f t="shared" si="71"/>
        <v>0</v>
      </c>
      <c r="M269" s="31">
        <f t="shared" si="71"/>
        <v>0</v>
      </c>
      <c r="N269" s="31">
        <f t="shared" si="71"/>
        <v>0</v>
      </c>
      <c r="O269" s="31">
        <f t="shared" si="71"/>
        <v>0</v>
      </c>
      <c r="P269" s="31">
        <f t="shared" si="71"/>
        <v>0</v>
      </c>
      <c r="Q269" s="31">
        <f t="shared" si="71"/>
        <v>0</v>
      </c>
      <c r="R269" s="31">
        <f t="shared" si="71"/>
        <v>0</v>
      </c>
      <c r="S269" s="31">
        <f t="shared" si="71"/>
        <v>0</v>
      </c>
      <c r="T269" s="31">
        <f t="shared" si="71"/>
        <v>0</v>
      </c>
      <c r="U269" s="31">
        <f t="shared" si="71"/>
        <v>0</v>
      </c>
      <c r="V269" s="31"/>
      <c r="W269" s="31"/>
    </row>
    <row r="270" spans="1:23" x14ac:dyDescent="0.25">
      <c r="B270" s="8" t="s">
        <v>601</v>
      </c>
      <c r="C270" s="8" t="s">
        <v>1056</v>
      </c>
      <c r="D270" s="8" t="s">
        <v>593</v>
      </c>
      <c r="E270" s="8" t="s">
        <v>884</v>
      </c>
      <c r="F270" s="31">
        <f t="shared" ref="F270:U270" si="72">IFERROR(((F80/F192)-1),"CHECK")</f>
        <v>0</v>
      </c>
      <c r="G270" s="31">
        <f t="shared" si="72"/>
        <v>0</v>
      </c>
      <c r="H270" s="31">
        <f t="shared" si="72"/>
        <v>0</v>
      </c>
      <c r="I270" s="31">
        <f t="shared" si="72"/>
        <v>0</v>
      </c>
      <c r="J270" s="31">
        <f t="shared" si="72"/>
        <v>0</v>
      </c>
      <c r="K270" s="31">
        <f t="shared" si="72"/>
        <v>0</v>
      </c>
      <c r="L270" s="31">
        <f t="shared" si="72"/>
        <v>0</v>
      </c>
      <c r="M270" s="31">
        <f t="shared" si="72"/>
        <v>0</v>
      </c>
      <c r="N270" s="31">
        <f t="shared" si="72"/>
        <v>0</v>
      </c>
      <c r="O270" s="31">
        <f t="shared" si="72"/>
        <v>0</v>
      </c>
      <c r="P270" s="31">
        <f t="shared" si="72"/>
        <v>0</v>
      </c>
      <c r="Q270" s="31">
        <f t="shared" si="72"/>
        <v>0</v>
      </c>
      <c r="R270" s="31">
        <f t="shared" si="72"/>
        <v>0</v>
      </c>
      <c r="S270" s="31">
        <f t="shared" si="72"/>
        <v>0</v>
      </c>
      <c r="T270" s="31">
        <f t="shared" si="72"/>
        <v>0</v>
      </c>
      <c r="U270" s="31">
        <f t="shared" si="72"/>
        <v>0</v>
      </c>
      <c r="V270" s="31"/>
      <c r="W270" s="31"/>
    </row>
    <row r="271" spans="1:23" x14ac:dyDescent="0.25">
      <c r="B271" s="8" t="s">
        <v>601</v>
      </c>
      <c r="C271" s="8" t="s">
        <v>1104</v>
      </c>
      <c r="D271" s="8" t="s">
        <v>593</v>
      </c>
      <c r="E271" s="8" t="s">
        <v>884</v>
      </c>
      <c r="F271" s="31">
        <f t="shared" ref="F271:U271" si="73">IFERROR(((F81/F193)-1),"CHECK")</f>
        <v>0</v>
      </c>
      <c r="G271" s="31">
        <f t="shared" si="73"/>
        <v>0</v>
      </c>
      <c r="H271" s="31">
        <f t="shared" si="73"/>
        <v>0</v>
      </c>
      <c r="I271" s="31">
        <f t="shared" si="73"/>
        <v>0</v>
      </c>
      <c r="J271" s="31">
        <f t="shared" si="73"/>
        <v>0</v>
      </c>
      <c r="K271" s="31">
        <f t="shared" si="73"/>
        <v>0</v>
      </c>
      <c r="L271" s="31">
        <f t="shared" si="73"/>
        <v>0</v>
      </c>
      <c r="M271" s="31">
        <f t="shared" si="73"/>
        <v>0</v>
      </c>
      <c r="N271" s="31">
        <f t="shared" si="73"/>
        <v>0</v>
      </c>
      <c r="O271" s="31">
        <f t="shared" si="73"/>
        <v>0</v>
      </c>
      <c r="P271" s="31">
        <f t="shared" si="73"/>
        <v>0</v>
      </c>
      <c r="Q271" s="31">
        <f t="shared" si="73"/>
        <v>0</v>
      </c>
      <c r="R271" s="31">
        <f t="shared" si="73"/>
        <v>0</v>
      </c>
      <c r="S271" s="31">
        <f t="shared" si="73"/>
        <v>0</v>
      </c>
      <c r="T271" s="31">
        <f t="shared" si="73"/>
        <v>0</v>
      </c>
      <c r="U271" s="31">
        <f t="shared" si="73"/>
        <v>0</v>
      </c>
      <c r="V271" s="31"/>
      <c r="W271" s="31"/>
    </row>
    <row r="272" spans="1:23" s="221" customFormat="1" x14ac:dyDescent="0.25">
      <c r="A272" s="250"/>
      <c r="B272" s="7" t="s">
        <v>601</v>
      </c>
      <c r="C272" s="7" t="s">
        <v>1032</v>
      </c>
      <c r="D272" s="7" t="s">
        <v>593</v>
      </c>
      <c r="E272" s="7" t="s">
        <v>884</v>
      </c>
      <c r="F272" s="31">
        <f t="shared" ref="F272:U272" si="74">IFERROR(((F82/F194)-1),"CHECK")</f>
        <v>0</v>
      </c>
      <c r="G272" s="31">
        <f t="shared" si="74"/>
        <v>0</v>
      </c>
      <c r="H272" s="31">
        <f t="shared" si="74"/>
        <v>0</v>
      </c>
      <c r="I272" s="31">
        <f t="shared" si="74"/>
        <v>0</v>
      </c>
      <c r="J272" s="31">
        <f t="shared" si="74"/>
        <v>0</v>
      </c>
      <c r="K272" s="31">
        <f t="shared" si="74"/>
        <v>0</v>
      </c>
      <c r="L272" s="31">
        <f t="shared" si="74"/>
        <v>0</v>
      </c>
      <c r="M272" s="31">
        <f t="shared" si="74"/>
        <v>0</v>
      </c>
      <c r="N272" s="31">
        <f t="shared" si="74"/>
        <v>0</v>
      </c>
      <c r="O272" s="31">
        <f t="shared" si="74"/>
        <v>0</v>
      </c>
      <c r="P272" s="31">
        <f t="shared" si="74"/>
        <v>0</v>
      </c>
      <c r="Q272" s="31">
        <f t="shared" si="74"/>
        <v>0</v>
      </c>
      <c r="R272" s="31">
        <f t="shared" si="74"/>
        <v>0</v>
      </c>
      <c r="S272" s="31">
        <f t="shared" si="74"/>
        <v>0</v>
      </c>
      <c r="T272" s="31">
        <f t="shared" si="74"/>
        <v>0</v>
      </c>
      <c r="U272" s="31">
        <f t="shared" si="74"/>
        <v>0</v>
      </c>
      <c r="V272" s="220"/>
      <c r="W272" s="220"/>
    </row>
    <row r="273" spans="2:24" x14ac:dyDescent="0.25">
      <c r="B273" s="7" t="s">
        <v>601</v>
      </c>
      <c r="C273" s="7" t="s">
        <v>1032</v>
      </c>
      <c r="D273" s="7" t="s">
        <v>593</v>
      </c>
      <c r="E273" s="7" t="s">
        <v>1083</v>
      </c>
      <c r="F273" s="31">
        <f t="shared" ref="F273:T273" si="75">IFERROR(((F83/F195)-1),"CHECK")</f>
        <v>0</v>
      </c>
      <c r="G273" s="31">
        <f t="shared" si="75"/>
        <v>0</v>
      </c>
      <c r="H273" s="31">
        <f t="shared" si="75"/>
        <v>0</v>
      </c>
      <c r="I273" s="31">
        <f t="shared" si="75"/>
        <v>0</v>
      </c>
      <c r="J273" s="31">
        <f t="shared" si="75"/>
        <v>0</v>
      </c>
      <c r="K273" s="31">
        <f t="shared" si="75"/>
        <v>0</v>
      </c>
      <c r="L273" s="31">
        <f t="shared" si="75"/>
        <v>0</v>
      </c>
      <c r="M273" s="31">
        <f t="shared" si="75"/>
        <v>0</v>
      </c>
      <c r="N273" s="31">
        <f t="shared" si="75"/>
        <v>0</v>
      </c>
      <c r="O273" s="31">
        <f t="shared" si="75"/>
        <v>0</v>
      </c>
      <c r="P273" s="31">
        <f t="shared" si="75"/>
        <v>0</v>
      </c>
      <c r="Q273" s="31">
        <f t="shared" si="75"/>
        <v>0</v>
      </c>
      <c r="R273" s="31">
        <f t="shared" si="75"/>
        <v>0</v>
      </c>
      <c r="S273" s="31">
        <f t="shared" si="75"/>
        <v>0</v>
      </c>
      <c r="T273" s="31">
        <f t="shared" si="75"/>
        <v>0</v>
      </c>
      <c r="U273" s="31">
        <f>IFERROR(((U83/U195)-1),"CHECK")</f>
        <v>0</v>
      </c>
      <c r="V273" s="31"/>
      <c r="W273" s="31"/>
      <c r="X273" s="221"/>
    </row>
    <row r="274" spans="2:24" x14ac:dyDescent="0.25">
      <c r="B274" s="7"/>
      <c r="C274" s="7"/>
      <c r="D274" s="7"/>
      <c r="E274" s="7"/>
      <c r="F274" s="221"/>
      <c r="G274" s="221"/>
      <c r="H274" s="221"/>
      <c r="I274" s="221"/>
      <c r="J274" s="221"/>
      <c r="K274" s="221"/>
      <c r="L274" s="221"/>
      <c r="M274" s="221"/>
      <c r="N274" s="221"/>
      <c r="O274" s="221"/>
      <c r="P274" s="221"/>
      <c r="Q274" s="221"/>
      <c r="R274" s="221"/>
      <c r="S274" s="221"/>
      <c r="T274" s="221"/>
      <c r="W274" s="221"/>
      <c r="X274" s="221"/>
    </row>
    <row r="275" spans="2:24" x14ac:dyDescent="0.25">
      <c r="B275" s="7" t="s">
        <v>601</v>
      </c>
      <c r="C275" s="7" t="s">
        <v>1090</v>
      </c>
      <c r="D275" s="7" t="s">
        <v>588</v>
      </c>
      <c r="E275" s="7" t="s">
        <v>1091</v>
      </c>
      <c r="F275" s="31">
        <f>IFERROR(((F85/F197)-1),"CHECK")</f>
        <v>0</v>
      </c>
      <c r="G275" s="31">
        <f t="shared" ref="G275:U275" si="76">IFERROR(((G85/G197)-1),"CHECK")</f>
        <v>0</v>
      </c>
      <c r="H275" s="31">
        <f t="shared" si="76"/>
        <v>0</v>
      </c>
      <c r="I275" s="31">
        <f t="shared" si="76"/>
        <v>0</v>
      </c>
      <c r="J275" s="31">
        <f t="shared" si="76"/>
        <v>0</v>
      </c>
      <c r="K275" s="31">
        <f t="shared" si="76"/>
        <v>0</v>
      </c>
      <c r="L275" s="31">
        <f t="shared" si="76"/>
        <v>0</v>
      </c>
      <c r="M275" s="31">
        <f t="shared" si="76"/>
        <v>0</v>
      </c>
      <c r="N275" s="31">
        <f t="shared" si="76"/>
        <v>0</v>
      </c>
      <c r="O275" s="31">
        <f t="shared" si="76"/>
        <v>0</v>
      </c>
      <c r="P275" s="31">
        <f t="shared" si="76"/>
        <v>0</v>
      </c>
      <c r="Q275" s="31">
        <f t="shared" si="76"/>
        <v>0</v>
      </c>
      <c r="R275" s="31">
        <f t="shared" si="76"/>
        <v>0</v>
      </c>
      <c r="S275" s="31">
        <f t="shared" si="76"/>
        <v>0</v>
      </c>
      <c r="T275" s="31">
        <f t="shared" si="76"/>
        <v>0</v>
      </c>
      <c r="U275" s="31">
        <f t="shared" si="76"/>
        <v>0</v>
      </c>
      <c r="V275" s="31"/>
      <c r="W275" s="31"/>
      <c r="X275" s="221"/>
    </row>
    <row r="278" spans="2:24" x14ac:dyDescent="0.25">
      <c r="B278" s="49" t="s">
        <v>1098</v>
      </c>
      <c r="C278" s="49"/>
      <c r="D278" s="49"/>
      <c r="E278" s="49"/>
      <c r="F278" s="49"/>
      <c r="G278" s="49"/>
      <c r="H278" s="49"/>
      <c r="I278" s="49"/>
      <c r="J278" s="49"/>
      <c r="K278" s="49"/>
      <c r="L278" s="49"/>
      <c r="M278" s="49"/>
      <c r="N278" s="49"/>
      <c r="O278" s="49"/>
      <c r="P278" s="49"/>
      <c r="Q278" s="49"/>
      <c r="R278" s="49"/>
      <c r="S278" s="49"/>
      <c r="T278" s="49"/>
      <c r="U278" s="49"/>
      <c r="V278" s="49"/>
      <c r="W278" s="49"/>
      <c r="X278" s="21"/>
    </row>
    <row r="279" spans="2:24" x14ac:dyDescent="0.25">
      <c r="B279" s="221"/>
      <c r="C279" s="221" t="s">
        <v>786</v>
      </c>
      <c r="D279" s="221" t="s">
        <v>881</v>
      </c>
      <c r="E279" s="221"/>
      <c r="F279" s="221">
        <f>+F19</f>
        <v>302353.98249600001</v>
      </c>
      <c r="G279" s="221">
        <f t="shared" ref="G279:T279" si="77">+G19</f>
        <v>295803.76392</v>
      </c>
      <c r="H279" s="221">
        <f t="shared" si="77"/>
        <v>306400.87922399997</v>
      </c>
      <c r="I279" s="221">
        <f t="shared" si="77"/>
        <v>328424.165568</v>
      </c>
      <c r="J279" s="221">
        <f t="shared" si="77"/>
        <v>347343.98616000003</v>
      </c>
      <c r="K279" s="221">
        <f t="shared" si="77"/>
        <v>337162.03149600001</v>
      </c>
      <c r="L279" s="221">
        <f t="shared" si="77"/>
        <v>344183.17240799998</v>
      </c>
      <c r="M279" s="221">
        <f t="shared" si="77"/>
        <v>355304.16071999999</v>
      </c>
      <c r="N279" s="221">
        <f t="shared" si="77"/>
        <v>383032.13644799998</v>
      </c>
      <c r="O279" s="221">
        <f t="shared" si="77"/>
        <v>359011.423152</v>
      </c>
      <c r="P279" s="221">
        <f t="shared" si="77"/>
        <v>365686.777008</v>
      </c>
      <c r="Q279" s="221">
        <f t="shared" si="77"/>
        <v>243904.02600000001</v>
      </c>
      <c r="R279" s="221">
        <f t="shared" si="77"/>
        <v>254262.35100000002</v>
      </c>
      <c r="S279" s="221">
        <f t="shared" si="77"/>
        <v>338982</v>
      </c>
      <c r="T279" s="221">
        <f t="shared" si="77"/>
        <v>322743</v>
      </c>
      <c r="U279" s="221">
        <f>+U19</f>
        <v>319709</v>
      </c>
      <c r="V279" s="221">
        <f>+V19</f>
        <v>322672</v>
      </c>
      <c r="W279" s="221">
        <f>+W19</f>
        <v>322366</v>
      </c>
      <c r="X279" s="221"/>
    </row>
    <row r="280" spans="2:24" x14ac:dyDescent="0.25">
      <c r="B280" s="221"/>
      <c r="C280" s="221" t="s">
        <v>1099</v>
      </c>
      <c r="D280" s="221" t="s">
        <v>881</v>
      </c>
      <c r="E280" s="221"/>
      <c r="F280" s="221">
        <f>+F14+F15+F16+F17+F18</f>
        <v>15585.014499999999</v>
      </c>
      <c r="G280" s="221">
        <f t="shared" ref="G280:T280" si="78">+G14+G15+G16+G17+G18</f>
        <v>16420.708599999998</v>
      </c>
      <c r="H280" s="221">
        <f t="shared" si="78"/>
        <v>17477.797999999999</v>
      </c>
      <c r="I280" s="221">
        <f t="shared" si="78"/>
        <v>18262.897799999999</v>
      </c>
      <c r="J280" s="221">
        <f t="shared" si="78"/>
        <v>19040.428769087295</v>
      </c>
      <c r="K280" s="221">
        <f t="shared" si="78"/>
        <v>20301.136200000001</v>
      </c>
      <c r="L280" s="221">
        <f t="shared" si="78"/>
        <v>21399.8498</v>
      </c>
      <c r="M280" s="221">
        <f t="shared" si="78"/>
        <v>23430.3184</v>
      </c>
      <c r="N280" s="221">
        <f t="shared" si="78"/>
        <v>23067.736319178694</v>
      </c>
      <c r="O280" s="221">
        <f t="shared" si="78"/>
        <v>23235.049423052791</v>
      </c>
      <c r="P280" s="221">
        <f t="shared" si="78"/>
        <v>24973.084969092757</v>
      </c>
      <c r="Q280" s="221">
        <f t="shared" si="78"/>
        <v>25420.823720000004</v>
      </c>
      <c r="R280" s="221">
        <f t="shared" si="78"/>
        <v>27677.35268</v>
      </c>
      <c r="S280" s="221">
        <f t="shared" si="78"/>
        <v>27931.590199999999</v>
      </c>
      <c r="T280" s="221">
        <f t="shared" si="78"/>
        <v>28885.629499999999</v>
      </c>
      <c r="U280" s="221">
        <f>+U14+U15+U16+U17+U18</f>
        <v>29839.668799999996</v>
      </c>
      <c r="V280" s="221">
        <f>+V14+V15+V16+V17+V18</f>
        <v>30793</v>
      </c>
      <c r="W280" s="221">
        <f>+W14+W15+W16+W17+W18</f>
        <v>31748</v>
      </c>
      <c r="X280" s="221"/>
    </row>
    <row r="281" spans="2:24" x14ac:dyDescent="0.25">
      <c r="B281" s="221"/>
      <c r="C281" s="221" t="s">
        <v>1100</v>
      </c>
      <c r="D281" s="221" t="s">
        <v>881</v>
      </c>
      <c r="E281" s="221"/>
      <c r="F281" s="221">
        <f>+F20</f>
        <v>39532</v>
      </c>
      <c r="G281" s="221">
        <f t="shared" ref="G281:T281" si="79">+G20</f>
        <v>41241</v>
      </c>
      <c r="H281" s="221">
        <f t="shared" si="79"/>
        <v>43048</v>
      </c>
      <c r="I281" s="221">
        <f t="shared" si="79"/>
        <v>48749</v>
      </c>
      <c r="J281" s="221">
        <f t="shared" si="79"/>
        <v>50361</v>
      </c>
      <c r="K281" s="221">
        <f t="shared" si="79"/>
        <v>53165.84</v>
      </c>
      <c r="L281" s="221">
        <f t="shared" si="79"/>
        <v>56037.84</v>
      </c>
      <c r="M281" s="221">
        <f t="shared" si="79"/>
        <v>58908.41</v>
      </c>
      <c r="N281" s="221">
        <f t="shared" si="79"/>
        <v>61777.55</v>
      </c>
      <c r="O281" s="221">
        <f t="shared" si="79"/>
        <v>64645.26</v>
      </c>
      <c r="P281" s="221">
        <f t="shared" si="79"/>
        <v>68405.919656963932</v>
      </c>
      <c r="Q281" s="221">
        <f t="shared" si="79"/>
        <v>51381.792000000001</v>
      </c>
      <c r="R281" s="221">
        <f t="shared" si="79"/>
        <v>44518.175999999999</v>
      </c>
      <c r="S281" s="221">
        <f t="shared" si="79"/>
        <v>62379.199999999997</v>
      </c>
      <c r="T281" s="221">
        <f t="shared" si="79"/>
        <v>63798.5</v>
      </c>
      <c r="U281" s="221">
        <f>+U20</f>
        <v>65217.8</v>
      </c>
      <c r="V281" s="221">
        <f>+V20</f>
        <v>66637</v>
      </c>
      <c r="W281" s="221">
        <f>+W20</f>
        <v>68056</v>
      </c>
      <c r="X281" s="221"/>
    </row>
    <row r="282" spans="2:24" x14ac:dyDescent="0.25">
      <c r="B282" s="221"/>
      <c r="C282" s="221"/>
      <c r="D282" s="221"/>
      <c r="E282" s="221"/>
      <c r="F282" s="221"/>
      <c r="G282" s="221"/>
      <c r="H282" s="221"/>
      <c r="I282" s="221"/>
      <c r="J282" s="221"/>
      <c r="K282" s="221"/>
      <c r="L282" s="221"/>
      <c r="M282" s="221"/>
      <c r="N282" s="221"/>
      <c r="O282" s="221"/>
      <c r="P282" s="221"/>
      <c r="Q282" s="221"/>
      <c r="R282" s="221"/>
      <c r="S282" s="221"/>
      <c r="T282" s="221"/>
      <c r="W282" s="221"/>
      <c r="X282" s="221"/>
    </row>
    <row r="283" spans="2:24" x14ac:dyDescent="0.25">
      <c r="B283" s="221"/>
      <c r="C283" s="221" t="s">
        <v>786</v>
      </c>
      <c r="D283" s="221" t="s">
        <v>882</v>
      </c>
      <c r="E283" s="221"/>
      <c r="F283" s="221">
        <f>+F59</f>
        <v>29101.57081524</v>
      </c>
      <c r="G283" s="221">
        <f t="shared" ref="G283:T283" si="80">+G59</f>
        <v>28471.112277299999</v>
      </c>
      <c r="H283" s="221">
        <f t="shared" si="80"/>
        <v>29491.084625309999</v>
      </c>
      <c r="I283" s="221">
        <f t="shared" si="80"/>
        <v>31610.825935919998</v>
      </c>
      <c r="J283" s="221">
        <f t="shared" si="80"/>
        <v>33431.8586679</v>
      </c>
      <c r="K283" s="221">
        <f t="shared" si="80"/>
        <v>32451.845531490002</v>
      </c>
      <c r="L283" s="221">
        <f t="shared" si="80"/>
        <v>33127.630344269994</v>
      </c>
      <c r="M283" s="221">
        <f t="shared" si="80"/>
        <v>34198.025469300002</v>
      </c>
      <c r="N283" s="221">
        <f t="shared" si="80"/>
        <v>36866.843133119997</v>
      </c>
      <c r="O283" s="221">
        <f t="shared" si="80"/>
        <v>34554.849478379998</v>
      </c>
      <c r="P283" s="221">
        <f t="shared" si="80"/>
        <v>35197.352287019996</v>
      </c>
      <c r="Q283" s="221">
        <f t="shared" si="80"/>
        <v>23475.762502500002</v>
      </c>
      <c r="R283" s="221">
        <f t="shared" si="80"/>
        <v>24472.751283750003</v>
      </c>
      <c r="S283" s="221">
        <f t="shared" si="80"/>
        <v>32627.017500000002</v>
      </c>
      <c r="T283" s="221">
        <f t="shared" si="80"/>
        <v>31064.013749999998</v>
      </c>
      <c r="U283" s="221">
        <f>+U59</f>
        <v>30771.991249999999</v>
      </c>
      <c r="V283" s="221">
        <f>+V59</f>
        <v>31057.18</v>
      </c>
      <c r="W283" s="221">
        <f>+W59</f>
        <v>31027.727500000001</v>
      </c>
      <c r="X283" s="221"/>
    </row>
    <row r="284" spans="2:24" x14ac:dyDescent="0.25">
      <c r="B284" s="221"/>
      <c r="C284" s="221" t="s">
        <v>1099</v>
      </c>
      <c r="D284" s="221" t="s">
        <v>882</v>
      </c>
      <c r="E284" s="221"/>
      <c r="F284" s="221">
        <f>+F54+F55+F56+F57+F58</f>
        <v>1186.10817303</v>
      </c>
      <c r="G284" s="221">
        <f t="shared" ref="G284:T284" si="81">+G54+G55+G56+G57+G58</f>
        <v>1251.5953385799999</v>
      </c>
      <c r="H284" s="221">
        <f t="shared" si="81"/>
        <v>1333.8120090999998</v>
      </c>
      <c r="I284" s="221">
        <f t="shared" si="81"/>
        <v>1392.7563780300002</v>
      </c>
      <c r="J284" s="221">
        <f t="shared" si="81"/>
        <v>1451.0543599453449</v>
      </c>
      <c r="K284" s="221">
        <f t="shared" si="81"/>
        <v>1548.80180548</v>
      </c>
      <c r="L284" s="221">
        <f t="shared" si="81"/>
        <v>1631.4970183199998</v>
      </c>
      <c r="M284" s="221">
        <f t="shared" si="81"/>
        <v>1785.0036799999998</v>
      </c>
      <c r="N284" s="221">
        <f t="shared" si="81"/>
        <v>1756.9493777577204</v>
      </c>
      <c r="O284" s="221">
        <f t="shared" si="81"/>
        <v>1770.4365085703603</v>
      </c>
      <c r="P284" s="221">
        <f t="shared" si="81"/>
        <v>1902.0591288122437</v>
      </c>
      <c r="Q284" s="221">
        <f t="shared" si="81"/>
        <v>1931.417146492</v>
      </c>
      <c r="R284" s="221">
        <f t="shared" si="81"/>
        <v>2114.0434399959995</v>
      </c>
      <c r="S284" s="221">
        <f t="shared" si="81"/>
        <v>2128.14940854</v>
      </c>
      <c r="T284" s="221">
        <f t="shared" si="81"/>
        <v>2200.7904861499997</v>
      </c>
      <c r="U284" s="221">
        <f>+U54+U55+U56+U57+U58</f>
        <v>2273.4315637599998</v>
      </c>
      <c r="V284" s="221">
        <f>+V54+V55+V56+V57+V58</f>
        <v>2346.0233000000003</v>
      </c>
      <c r="W284" s="221">
        <f>+W54+W55+W56+W57+W58</f>
        <v>2418.7303000000002</v>
      </c>
      <c r="X284" s="221"/>
    </row>
    <row r="285" spans="2:24" x14ac:dyDescent="0.25">
      <c r="B285" s="221"/>
      <c r="C285" s="221" t="s">
        <v>1100</v>
      </c>
      <c r="D285" s="221" t="s">
        <v>882</v>
      </c>
      <c r="E285" s="221"/>
      <c r="F285" s="221">
        <f>+F60</f>
        <v>2217.7451999999998</v>
      </c>
      <c r="G285" s="221">
        <f t="shared" ref="G285:T285" si="82">+G60</f>
        <v>2313.6201000000001</v>
      </c>
      <c r="H285" s="221">
        <f t="shared" si="82"/>
        <v>2414.9928</v>
      </c>
      <c r="I285" s="221">
        <f t="shared" si="82"/>
        <v>2734.8189000000002</v>
      </c>
      <c r="J285" s="221">
        <f t="shared" si="82"/>
        <v>2825.2521000000002</v>
      </c>
      <c r="K285" s="221">
        <f t="shared" si="82"/>
        <v>2982.6036239999999</v>
      </c>
      <c r="L285" s="221">
        <f t="shared" si="82"/>
        <v>3143.7228239999999</v>
      </c>
      <c r="M285" s="221">
        <f t="shared" si="82"/>
        <v>3304.7618010000001</v>
      </c>
      <c r="N285" s="221">
        <f t="shared" si="82"/>
        <v>3465.7205549999999</v>
      </c>
      <c r="O285" s="221">
        <f t="shared" si="82"/>
        <v>3626.5990860000002</v>
      </c>
      <c r="P285" s="221">
        <f t="shared" si="82"/>
        <v>3837.5720927556767</v>
      </c>
      <c r="Q285" s="221">
        <f t="shared" si="82"/>
        <v>2882.5185312000003</v>
      </c>
      <c r="R285" s="221">
        <f t="shared" si="82"/>
        <v>2497.4696736000001</v>
      </c>
      <c r="S285" s="221">
        <f t="shared" si="82"/>
        <v>3499.4731200000001</v>
      </c>
      <c r="T285" s="221">
        <f t="shared" si="82"/>
        <v>3579.0958500000002</v>
      </c>
      <c r="U285" s="221">
        <f>+U60</f>
        <v>3658.7185800000002</v>
      </c>
      <c r="V285" s="221">
        <f>+V60</f>
        <v>3738.3357000000001</v>
      </c>
      <c r="W285" s="221">
        <f>+W60</f>
        <v>3817.9416000000001</v>
      </c>
      <c r="X285" s="221"/>
    </row>
  </sheetData>
  <mergeCells count="2">
    <mergeCell ref="D1:K1"/>
    <mergeCell ref="D2:K2"/>
  </mergeCells>
  <conditionalFormatting sqref="L2">
    <cfRule type="expression" dxfId="13" priority="40">
      <formula>(UPPER(LEFT(SUBSTITUTE($AA2,"#",""),5))="FIXCH")</formula>
    </cfRule>
    <cfRule type="expression" dxfId="12" priority="41">
      <formula>(UPPER(SUBSTITUTE($AA2,"#",""))="OK")</formula>
    </cfRule>
  </conditionalFormatting>
  <conditionalFormatting sqref="F204:T204 V204:X204">
    <cfRule type="colorScale" priority="42">
      <colorScale>
        <cfvo type="min"/>
        <cfvo type="num" val="0"/>
        <cfvo type="max"/>
        <color theme="3" tint="0.59999389629810485"/>
        <color theme="0"/>
        <color rgb="FFEE9CA4"/>
      </colorScale>
    </cfRule>
  </conditionalFormatting>
  <conditionalFormatting sqref="F205:T210 V205:W210">
    <cfRule type="colorScale" priority="17">
      <colorScale>
        <cfvo type="min"/>
        <cfvo type="num" val="0"/>
        <cfvo type="max"/>
        <color theme="3" tint="0.59999389629810485"/>
        <color theme="0"/>
        <color rgb="FFEE9CA4"/>
      </colorScale>
    </cfRule>
  </conditionalFormatting>
  <conditionalFormatting sqref="F215:T221 V215:W221">
    <cfRule type="colorScale" priority="16">
      <colorScale>
        <cfvo type="min"/>
        <cfvo type="num" val="0"/>
        <cfvo type="max"/>
        <color theme="3" tint="0.59999389629810485"/>
        <color theme="0"/>
        <color rgb="FFEE9CA4"/>
      </colorScale>
    </cfRule>
  </conditionalFormatting>
  <conditionalFormatting sqref="F224:T230 V224:W230">
    <cfRule type="colorScale" priority="15">
      <colorScale>
        <cfvo type="min"/>
        <cfvo type="num" val="0"/>
        <cfvo type="max"/>
        <color theme="3" tint="0.59999389629810485"/>
        <color theme="0"/>
        <color rgb="FFEE9CA4"/>
      </colorScale>
    </cfRule>
  </conditionalFormatting>
  <conditionalFormatting sqref="F233:T239 V233:W239">
    <cfRule type="colorScale" priority="14">
      <colorScale>
        <cfvo type="min"/>
        <cfvo type="num" val="0"/>
        <cfvo type="max"/>
        <color theme="3" tint="0.59999389629810485"/>
        <color theme="0"/>
        <color rgb="FFEE9CA4"/>
      </colorScale>
    </cfRule>
  </conditionalFormatting>
  <conditionalFormatting sqref="F244:T251 V244:W251">
    <cfRule type="colorScale" priority="13">
      <colorScale>
        <cfvo type="min"/>
        <cfvo type="num" val="0"/>
        <cfvo type="max"/>
        <color theme="3" tint="0.59999389629810485"/>
        <color theme="0"/>
        <color rgb="FFEE9CA4"/>
      </colorScale>
    </cfRule>
  </conditionalFormatting>
  <conditionalFormatting sqref="F254:W262">
    <cfRule type="colorScale" priority="12">
      <colorScale>
        <cfvo type="min"/>
        <cfvo type="num" val="0"/>
        <cfvo type="max"/>
        <color theme="3" tint="0.59999389629810485"/>
        <color theme="0"/>
        <color rgb="FFEE9CA4"/>
      </colorScale>
    </cfRule>
  </conditionalFormatting>
  <conditionalFormatting sqref="F265:T271 F273:T273 V265:W273">
    <cfRule type="colorScale" priority="11">
      <colorScale>
        <cfvo type="min"/>
        <cfvo type="num" val="0"/>
        <cfvo type="max"/>
        <color theme="3" tint="0.59999389629810485"/>
        <color theme="0"/>
        <color rgb="FFEE9CA4"/>
      </colorScale>
    </cfRule>
  </conditionalFormatting>
  <conditionalFormatting sqref="F275:T275 V275:W275">
    <cfRule type="colorScale" priority="10">
      <colorScale>
        <cfvo type="min"/>
        <cfvo type="num" val="0"/>
        <cfvo type="max"/>
        <color theme="3" tint="0.59999389629810485"/>
        <color theme="0"/>
        <color rgb="FFEE9CA4"/>
      </colorScale>
    </cfRule>
  </conditionalFormatting>
  <conditionalFormatting sqref="F272:U272">
    <cfRule type="colorScale" priority="9">
      <colorScale>
        <cfvo type="min"/>
        <cfvo type="num" val="0"/>
        <cfvo type="max"/>
        <color theme="3" tint="0.59999389629810485"/>
        <color theme="0"/>
        <color rgb="FFEE9CA4"/>
      </colorScale>
    </cfRule>
  </conditionalFormatting>
  <conditionalFormatting sqref="U273">
    <cfRule type="colorScale" priority="8">
      <colorScale>
        <cfvo type="min"/>
        <cfvo type="num" val="0"/>
        <cfvo type="max"/>
        <color theme="3" tint="0.59999389629810485"/>
        <color theme="0"/>
        <color rgb="FFEE9CA4"/>
      </colorScale>
    </cfRule>
  </conditionalFormatting>
  <conditionalFormatting sqref="U275">
    <cfRule type="colorScale" priority="7">
      <colorScale>
        <cfvo type="min"/>
        <cfvo type="num" val="0"/>
        <cfvo type="max"/>
        <color theme="3" tint="0.59999389629810485"/>
        <color theme="0"/>
        <color rgb="FFEE9CA4"/>
      </colorScale>
    </cfRule>
  </conditionalFormatting>
  <conditionalFormatting sqref="U265:U271">
    <cfRule type="colorScale" priority="6">
      <colorScale>
        <cfvo type="min"/>
        <cfvo type="num" val="0"/>
        <cfvo type="max"/>
        <color theme="3" tint="0.59999389629810485"/>
        <color theme="0"/>
        <color rgb="FFEE9CA4"/>
      </colorScale>
    </cfRule>
  </conditionalFormatting>
  <conditionalFormatting sqref="U244:U251">
    <cfRule type="colorScale" priority="5">
      <colorScale>
        <cfvo type="min"/>
        <cfvo type="num" val="0"/>
        <cfvo type="max"/>
        <color theme="3" tint="0.59999389629810485"/>
        <color theme="0"/>
        <color rgb="FFEE9CA4"/>
      </colorScale>
    </cfRule>
  </conditionalFormatting>
  <conditionalFormatting sqref="U233:U239">
    <cfRule type="colorScale" priority="4">
      <colorScale>
        <cfvo type="min"/>
        <cfvo type="num" val="0"/>
        <cfvo type="max"/>
        <color theme="3" tint="0.59999389629810485"/>
        <color theme="0"/>
        <color rgb="FFEE9CA4"/>
      </colorScale>
    </cfRule>
  </conditionalFormatting>
  <conditionalFormatting sqref="U224:U230">
    <cfRule type="colorScale" priority="3">
      <colorScale>
        <cfvo type="min"/>
        <cfvo type="num" val="0"/>
        <cfvo type="max"/>
        <color theme="3" tint="0.59999389629810485"/>
        <color theme="0"/>
        <color rgb="FFEE9CA4"/>
      </colorScale>
    </cfRule>
  </conditionalFormatting>
  <conditionalFormatting sqref="U215:U221">
    <cfRule type="colorScale" priority="2">
      <colorScale>
        <cfvo type="min"/>
        <cfvo type="num" val="0"/>
        <cfvo type="max"/>
        <color theme="3" tint="0.59999389629810485"/>
        <color theme="0"/>
        <color rgb="FFEE9CA4"/>
      </colorScale>
    </cfRule>
  </conditionalFormatting>
  <conditionalFormatting sqref="U204:U210">
    <cfRule type="colorScale" priority="1">
      <colorScale>
        <cfvo type="min"/>
        <cfvo type="num" val="0"/>
        <cfvo type="max"/>
        <color theme="3" tint="0.59999389629810485"/>
        <color theme="0"/>
        <color rgb="FFEE9CA4"/>
      </colorScale>
    </cfRule>
  </conditionalFormatting>
  <dataValidations count="1">
    <dataValidation type="list" allowBlank="1" showInputMessage="1" showErrorMessage="1" sqref="C8" xr:uid="{00000000-0002-0000-1300-000000000000}">
      <formula1>"Draft - not checked, Undergoing QA/QC, Checked, Final"</formula1>
    </dataValidation>
  </dataValidations>
  <pageMargins left="0.7" right="0.7" top="0.75" bottom="0.75" header="0.3" footer="0.3"/>
  <pageSetup orientation="portrait" r:id="rId1"/>
  <drawing r:id="rId2"/>
  <legacyDrawing r:id="rId3"/>
  <extLst>
    <ext xmlns:x14="http://schemas.microsoft.com/office/spreadsheetml/2009/9/main" uri="{05C60535-1F16-4fd2-B633-F4F36F0B64E0}">
      <x14:sparklineGroups xmlns:xm="http://schemas.microsoft.com/office/excel/2006/main">
        <x14:sparklineGroup manualMax="0" manualMin="0" displayEmptyCellsAs="gap" xr2:uid="{00000000-0003-0000-1300-000058000000}">
          <x14:colorSeries rgb="FF376092"/>
          <x14:colorNegative rgb="FFD00000"/>
          <x14:colorAxis rgb="FF000000"/>
          <x14:colorMarkers rgb="FFD00000"/>
          <x14:colorFirst rgb="FFD00000"/>
          <x14:colorLast rgb="FFD00000"/>
          <x14:colorHigh rgb="FFD00000"/>
          <x14:colorLow rgb="FFD00000"/>
          <x14:sparklines>
            <x14:sparkline>
              <xm:f>'1A2 Manufacturing Construction'!F87:R87</xm:f>
              <xm:sqref>X87</xm:sqref>
            </x14:sparkline>
          </x14:sparklines>
        </x14:sparklineGroup>
        <x14:sparklineGroup manualMax="0" manualMin="0" displayEmptyCellsAs="gap" xr2:uid="{00000000-0003-0000-1300-000057000000}">
          <x14:colorSeries rgb="FF376092"/>
          <x14:colorNegative rgb="FFD00000"/>
          <x14:colorAxis rgb="FF000000"/>
          <x14:colorMarkers rgb="FFD00000"/>
          <x14:colorFirst rgb="FFD00000"/>
          <x14:colorLast rgb="FFD00000"/>
          <x14:colorHigh rgb="FFD00000"/>
          <x14:colorLow rgb="FFD00000"/>
          <x14:sparklines>
            <x14:sparkline>
              <xm:f>'1A2 Manufacturing Construction'!F197:W197</xm:f>
              <xm:sqref>X197</xm:sqref>
            </x14:sparkline>
          </x14:sparklines>
        </x14:sparklineGroup>
        <x14:sparklineGroup manualMax="0" manualMin="0" displayEmptyCellsAs="gap" xr2:uid="{00000000-0003-0000-1300-000056000000}">
          <x14:colorSeries rgb="FF376092"/>
          <x14:colorNegative rgb="FFD00000"/>
          <x14:colorAxis rgb="FF000000"/>
          <x14:colorMarkers rgb="FFD00000"/>
          <x14:colorFirst rgb="FFD00000"/>
          <x14:colorLast rgb="FFD00000"/>
          <x14:colorHigh rgb="FFD00000"/>
          <x14:colorLow rgb="FFD00000"/>
          <x14:sparklines>
            <x14:sparkline>
              <xm:f>'1A2 Manufacturing Construction'!F187:W187</xm:f>
              <xm:sqref>X187</xm:sqref>
            </x14:sparkline>
            <x14:sparkline>
              <xm:f>'1A2 Manufacturing Construction'!F188:W188</xm:f>
              <xm:sqref>X188</xm:sqref>
            </x14:sparkline>
            <x14:sparkline>
              <xm:f>'1A2 Manufacturing Construction'!F189:W189</xm:f>
              <xm:sqref>X189</xm:sqref>
            </x14:sparkline>
            <x14:sparkline>
              <xm:f>'1A2 Manufacturing Construction'!F190:W190</xm:f>
              <xm:sqref>X190</xm:sqref>
            </x14:sparkline>
            <x14:sparkline>
              <xm:f>'1A2 Manufacturing Construction'!F191:W191</xm:f>
              <xm:sqref>X191</xm:sqref>
            </x14:sparkline>
            <x14:sparkline>
              <xm:f>'1A2 Manufacturing Construction'!F192:W192</xm:f>
              <xm:sqref>X192</xm:sqref>
            </x14:sparkline>
            <x14:sparkline>
              <xm:f>'1A2 Manufacturing Construction'!F193:W193</xm:f>
              <xm:sqref>X193</xm:sqref>
            </x14:sparkline>
            <x14:sparkline>
              <xm:f>'1A2 Manufacturing Construction'!F194:W194</xm:f>
              <xm:sqref>X194</xm:sqref>
            </x14:sparkline>
            <x14:sparkline>
              <xm:f>'1A2 Manufacturing Construction'!F195:W195</xm:f>
              <xm:sqref>X195</xm:sqref>
            </x14:sparkline>
          </x14:sparklines>
        </x14:sparklineGroup>
        <x14:sparklineGroup manualMax="0" manualMin="0" displayEmptyCellsAs="gap" xr2:uid="{00000000-0003-0000-1300-000055000000}">
          <x14:colorSeries rgb="FF376092"/>
          <x14:colorNegative rgb="FFD00000"/>
          <x14:colorAxis rgb="FF000000"/>
          <x14:colorMarkers rgb="FFD00000"/>
          <x14:colorFirst rgb="FFD00000"/>
          <x14:colorLast rgb="FFD00000"/>
          <x14:colorHigh rgb="FFD00000"/>
          <x14:colorLow rgb="FFD00000"/>
          <x14:sparklines>
            <x14:sparkline>
              <xm:f>'1A2 Manufacturing Construction'!F166:W166</xm:f>
              <xm:sqref>X166</xm:sqref>
            </x14:sparkline>
            <x14:sparkline>
              <xm:f>'1A2 Manufacturing Construction'!F167:W167</xm:f>
              <xm:sqref>X167</xm:sqref>
            </x14:sparkline>
            <x14:sparkline>
              <xm:f>'1A2 Manufacturing Construction'!F168:W168</xm:f>
              <xm:sqref>X168</xm:sqref>
            </x14:sparkline>
            <x14:sparkline>
              <xm:f>'1A2 Manufacturing Construction'!F169:W169</xm:f>
              <xm:sqref>X169</xm:sqref>
            </x14:sparkline>
            <x14:sparkline>
              <xm:f>'1A2 Manufacturing Construction'!F170:W170</xm:f>
              <xm:sqref>X170</xm:sqref>
            </x14:sparkline>
            <x14:sparkline>
              <xm:f>'1A2 Manufacturing Construction'!F171:W171</xm:f>
              <xm:sqref>X171</xm:sqref>
            </x14:sparkline>
            <x14:sparkline>
              <xm:f>'1A2 Manufacturing Construction'!F172:W172</xm:f>
              <xm:sqref>X172</xm:sqref>
            </x14:sparkline>
            <x14:sparkline>
              <xm:f>'1A2 Manufacturing Construction'!F173:W173</xm:f>
              <xm:sqref>X173</xm:sqref>
            </x14:sparkline>
          </x14:sparklines>
        </x14:sparklineGroup>
        <x14:sparklineGroup manualMax="0" manualMin="0" displayEmptyCellsAs="gap" xr2:uid="{00000000-0003-0000-1300-000054000000}">
          <x14:colorSeries rgb="FF376092"/>
          <x14:colorNegative rgb="FFD00000"/>
          <x14:colorAxis rgb="FF000000"/>
          <x14:colorMarkers rgb="FFD00000"/>
          <x14:colorFirst rgb="FFD00000"/>
          <x14:colorLast rgb="FFD00000"/>
          <x14:colorHigh rgb="FFD00000"/>
          <x14:colorLow rgb="FFD00000"/>
          <x14:sparklines>
            <x14:sparkline>
              <xm:f>'1A2 Manufacturing Construction'!F33:R33</xm:f>
              <xm:sqref>X33</xm:sqref>
            </x14:sparkline>
          </x14:sparklines>
        </x14:sparklineGroup>
        <x14:sparklineGroup manualMax="0" manualMin="0" displayEmptyCellsAs="gap" xr2:uid="{00000000-0003-0000-1300-000053000000}">
          <x14:colorSeries rgb="FF376092"/>
          <x14:colorNegative rgb="FFD00000"/>
          <x14:colorAxis rgb="FF000000"/>
          <x14:colorMarkers rgb="FFD00000"/>
          <x14:colorFirst rgb="FFD00000"/>
          <x14:colorLast rgb="FFD00000"/>
          <x14:colorHigh rgb="FFD00000"/>
          <x14:colorLow rgb="FFD00000"/>
          <x14:sparklines>
            <x14:sparkline>
              <xm:f>'1A2 Manufacturing Construction'!F32:R32</xm:f>
              <xm:sqref>X32</xm:sqref>
            </x14:sparkline>
          </x14:sparklines>
        </x14:sparklineGroup>
        <x14:sparklineGroup manualMax="0" manualMin="0" displayEmptyCellsAs="gap" xr2:uid="{00000000-0003-0000-1300-000052000000}">
          <x14:colorSeries rgb="FF376092"/>
          <x14:colorNegative rgb="FFD00000"/>
          <x14:colorAxis rgb="FF000000"/>
          <x14:colorMarkers rgb="FFD00000"/>
          <x14:colorFirst rgb="FFD00000"/>
          <x14:colorLast rgb="FFD00000"/>
          <x14:colorHigh rgb="FFD00000"/>
          <x14:colorLow rgb="FFD00000"/>
          <x14:sparklines>
            <x14:sparkline>
              <xm:f>'1A2 Manufacturing Construction'!F63:R63</xm:f>
              <xm:sqref>X63</xm:sqref>
            </x14:sparkline>
          </x14:sparklines>
        </x14:sparklineGroup>
        <x14:sparklineGroup manualMax="0" manualMin="0" displayEmptyCellsAs="gap" xr2:uid="{00000000-0003-0000-1300-000051000000}">
          <x14:colorSeries rgb="FF376092"/>
          <x14:colorNegative rgb="FFD00000"/>
          <x14:colorAxis rgb="FF000000"/>
          <x14:colorMarkers rgb="FFD00000"/>
          <x14:colorFirst rgb="FFD00000"/>
          <x14:colorLast rgb="FFD00000"/>
          <x14:colorHigh rgb="FFD00000"/>
          <x14:colorLow rgb="FFD00000"/>
          <x14:sparklines>
            <x14:sparkline>
              <xm:f>'1A2 Manufacturing Construction'!F62:R62</xm:f>
              <xm:sqref>X62</xm:sqref>
            </x14:sparkline>
          </x14:sparklines>
        </x14:sparklineGroup>
        <x14:sparklineGroup manualMax="0" manualMin="0" displayEmptyCellsAs="gap" xr2:uid="{00000000-0003-0000-1300-000050000000}">
          <x14:colorSeries rgb="FF376092"/>
          <x14:colorNegative rgb="FFD00000"/>
          <x14:colorAxis rgb="FF000000"/>
          <x14:colorMarkers rgb="FFD00000"/>
          <x14:colorFirst rgb="FFD00000"/>
          <x14:colorLast rgb="FFD00000"/>
          <x14:colorHigh rgb="FFD00000"/>
          <x14:colorLow rgb="FFD00000"/>
          <x14:sparklines>
            <x14:sparkline>
              <xm:f>'1A2 Manufacturing Construction'!F14:W14</xm:f>
              <xm:sqref>X14</xm:sqref>
            </x14:sparkline>
            <x14:sparkline>
              <xm:f>'1A2 Manufacturing Construction'!F15:W15</xm:f>
              <xm:sqref>X15</xm:sqref>
            </x14:sparkline>
            <x14:sparkline>
              <xm:f>'1A2 Manufacturing Construction'!F16:W16</xm:f>
              <xm:sqref>X16</xm:sqref>
            </x14:sparkline>
            <x14:sparkline>
              <xm:f>'1A2 Manufacturing Construction'!F17:W17</xm:f>
              <xm:sqref>X17</xm:sqref>
            </x14:sparkline>
            <x14:sparkline>
              <xm:f>'1A2 Manufacturing Construction'!F18:W18</xm:f>
              <xm:sqref>X18</xm:sqref>
            </x14:sparkline>
            <x14:sparkline>
              <xm:f>'1A2 Manufacturing Construction'!F19:W19</xm:f>
              <xm:sqref>X19</xm:sqref>
            </x14:sparkline>
            <x14:sparkline>
              <xm:f>'1A2 Manufacturing Construction'!F20:W20</xm:f>
              <xm:sqref>X20</xm:sqref>
            </x14:sparkline>
          </x14:sparklines>
        </x14:sparklineGroup>
        <x14:sparklineGroup manualMax="0" manualMin="0" displayEmptyCellsAs="gap" xr2:uid="{00000000-0003-0000-1300-00004F000000}">
          <x14:colorSeries rgb="FF376092"/>
          <x14:colorNegative rgb="FFD00000"/>
          <x14:colorAxis rgb="FF000000"/>
          <x14:colorMarkers rgb="FFD00000"/>
          <x14:colorFirst rgb="FFD00000"/>
          <x14:colorLast rgb="FFD00000"/>
          <x14:colorHigh rgb="FFD00000"/>
          <x14:colorLow rgb="FFD00000"/>
          <x14:sparklines>
            <x14:sparkline>
              <xm:f>'1A2 Manufacturing Construction'!F25:W25</xm:f>
              <xm:sqref>X25</xm:sqref>
            </x14:sparkline>
            <x14:sparkline>
              <xm:f>'1A2 Manufacturing Construction'!F26:W26</xm:f>
              <xm:sqref>X26</xm:sqref>
            </x14:sparkline>
            <x14:sparkline>
              <xm:f>'1A2 Manufacturing Construction'!F27:W27</xm:f>
              <xm:sqref>X27</xm:sqref>
            </x14:sparkline>
            <x14:sparkline>
              <xm:f>'1A2 Manufacturing Construction'!F28:W28</xm:f>
              <xm:sqref>X28</xm:sqref>
            </x14:sparkline>
            <x14:sparkline>
              <xm:f>'1A2 Manufacturing Construction'!F29:W29</xm:f>
              <xm:sqref>X29</xm:sqref>
            </x14:sparkline>
            <x14:sparkline>
              <xm:f>'1A2 Manufacturing Construction'!F30:W30</xm:f>
              <xm:sqref>X30</xm:sqref>
            </x14:sparkline>
            <x14:sparkline>
              <xm:f>'1A2 Manufacturing Construction'!F31:W31</xm:f>
              <xm:sqref>X31</xm:sqref>
            </x14:sparkline>
          </x14:sparklines>
        </x14:sparklineGroup>
        <x14:sparklineGroup manualMax="0" manualMin="0" displayEmptyCellsAs="gap" xr2:uid="{00000000-0003-0000-1300-00004E000000}">
          <x14:colorSeries rgb="FF376092"/>
          <x14:colorNegative rgb="FFD00000"/>
          <x14:colorAxis rgb="FF000000"/>
          <x14:colorMarkers rgb="FFD00000"/>
          <x14:colorFirst rgb="FFD00000"/>
          <x14:colorLast rgb="FFD00000"/>
          <x14:colorHigh rgb="FFD00000"/>
          <x14:colorLow rgb="FFD00000"/>
          <x14:sparklines>
            <x14:sparkline>
              <xm:f>'1A2 Manufacturing Construction'!F34:W34</xm:f>
              <xm:sqref>X34</xm:sqref>
            </x14:sparkline>
            <x14:sparkline>
              <xm:f>'1A2 Manufacturing Construction'!F35:W35</xm:f>
              <xm:sqref>X35</xm:sqref>
            </x14:sparkline>
            <x14:sparkline>
              <xm:f>'1A2 Manufacturing Construction'!F36:W36</xm:f>
              <xm:sqref>X36</xm:sqref>
            </x14:sparkline>
            <x14:sparkline>
              <xm:f>'1A2 Manufacturing Construction'!F37:W37</xm:f>
              <xm:sqref>X37</xm:sqref>
            </x14:sparkline>
            <x14:sparkline>
              <xm:f>'1A2 Manufacturing Construction'!F38:W38</xm:f>
              <xm:sqref>X38</xm:sqref>
            </x14:sparkline>
            <x14:sparkline>
              <xm:f>'1A2 Manufacturing Construction'!F39:W39</xm:f>
              <xm:sqref>X39</xm:sqref>
            </x14:sparkline>
            <x14:sparkline>
              <xm:f>'1A2 Manufacturing Construction'!F40:W40</xm:f>
              <xm:sqref>X40</xm:sqref>
            </x14:sparkline>
          </x14:sparklines>
        </x14:sparklineGroup>
        <x14:sparklineGroup manualMax="0" manualMin="0" displayEmptyCellsAs="gap" xr2:uid="{00000000-0003-0000-1300-00004D000000}">
          <x14:colorSeries rgb="FF376092"/>
          <x14:colorNegative rgb="FFD00000"/>
          <x14:colorAxis rgb="FF000000"/>
          <x14:colorMarkers rgb="FFD00000"/>
          <x14:colorFirst rgb="FFD00000"/>
          <x14:colorLast rgb="FFD00000"/>
          <x14:colorHigh rgb="FFD00000"/>
          <x14:colorLow rgb="FFD00000"/>
          <x14:sparklines>
            <x14:sparkline>
              <xm:f>'1A2 Manufacturing Construction'!F174:R174</xm:f>
              <xm:sqref>X174</xm:sqref>
            </x14:sparkline>
            <x14:sparkline>
              <xm:f>'1A2 Manufacturing Construction'!F185:R185</xm:f>
              <xm:sqref>X185</xm:sqref>
            </x14:sparkline>
          </x14:sparklines>
        </x14:sparklineGroup>
        <x14:sparklineGroup manualMax="0" manualMin="0" displayEmptyCellsAs="gap" xr2:uid="{00000000-0003-0000-1300-00004C000000}">
          <x14:colorSeries rgb="FF376092"/>
          <x14:colorNegative rgb="FFD00000"/>
          <x14:colorAxis rgb="FF000000"/>
          <x14:colorMarkers rgb="FFD00000"/>
          <x14:colorFirst rgb="FFD00000"/>
          <x14:colorLast rgb="FFD00000"/>
          <x14:colorHigh rgb="FFD00000"/>
          <x14:colorLow rgb="FFD00000"/>
          <x14:sparklines>
            <x14:sparkline>
              <xm:f>'1A2 Manufacturing Construction'!F165:R165</xm:f>
              <xm:sqref>X165</xm:sqref>
            </x14:sparkline>
          </x14:sparklines>
        </x14:sparklineGroup>
        <x14:sparklineGroup manualMax="0" manualMin="0" displayEmptyCellsAs="gap" xr2:uid="{00000000-0003-0000-1300-00004B000000}">
          <x14:colorSeries rgb="FF376092"/>
          <x14:colorNegative rgb="FFD00000"/>
          <x14:colorAxis rgb="FF000000"/>
          <x14:colorMarkers rgb="FFD00000"/>
          <x14:colorFirst rgb="FFD00000"/>
          <x14:colorLast rgb="FFD00000"/>
          <x14:colorHigh rgb="FFD00000"/>
          <x14:colorLow rgb="FFD00000"/>
          <x14:sparklines>
            <x14:sparkline>
              <xm:f>'1A2 Manufacturing Construction'!F64:W64</xm:f>
              <xm:sqref>X64</xm:sqref>
            </x14:sparkline>
            <x14:sparkline>
              <xm:f>'1A2 Manufacturing Construction'!F65:W65</xm:f>
              <xm:sqref>X65</xm:sqref>
            </x14:sparkline>
            <x14:sparkline>
              <xm:f>'1A2 Manufacturing Construction'!F66:W66</xm:f>
              <xm:sqref>X66</xm:sqref>
            </x14:sparkline>
            <x14:sparkline>
              <xm:f>'1A2 Manufacturing Construction'!F67:W67</xm:f>
              <xm:sqref>X67</xm:sqref>
            </x14:sparkline>
            <x14:sparkline>
              <xm:f>'1A2 Manufacturing Construction'!F68:W68</xm:f>
              <xm:sqref>X68</xm:sqref>
            </x14:sparkline>
            <x14:sparkline>
              <xm:f>'1A2 Manufacturing Construction'!F69:W69</xm:f>
              <xm:sqref>X69</xm:sqref>
            </x14:sparkline>
            <x14:sparkline>
              <xm:f>'1A2 Manufacturing Construction'!F70:W70</xm:f>
              <xm:sqref>X70</xm:sqref>
            </x14:sparkline>
            <x14:sparkline>
              <xm:f>'1A2 Manufacturing Construction'!F71:W71</xm:f>
              <xm:sqref>X71</xm:sqref>
            </x14:sparkline>
            <x14:sparkline>
              <xm:f>'1A2 Manufacturing Construction'!F72:W72</xm:f>
              <xm:sqref>X72</xm:sqref>
            </x14:sparkline>
          </x14:sparklines>
        </x14:sparklineGroup>
        <x14:sparklineGroup manualMax="0" manualMin="0" displayEmptyCellsAs="gap" xr2:uid="{00000000-0003-0000-1300-00004A000000}">
          <x14:colorSeries rgb="FF376092"/>
          <x14:colorNegative rgb="FFD00000"/>
          <x14:colorAxis rgb="FF000000"/>
          <x14:colorMarkers rgb="FFD00000"/>
          <x14:colorFirst rgb="FFD00000"/>
          <x14:colorLast rgb="FFD00000"/>
          <x14:colorHigh rgb="FFD00000"/>
          <x14:colorLow rgb="FFD00000"/>
          <x14:sparklines>
            <x14:sparkline>
              <xm:f>'1A2 Manufacturing Construction'!F41:R41</xm:f>
              <xm:sqref>X41</xm:sqref>
            </x14:sparkline>
          </x14:sparklines>
        </x14:sparklineGroup>
        <x14:sparklineGroup manualMax="0" manualMin="0" displayEmptyCellsAs="gap" xr2:uid="{00000000-0003-0000-1300-000049000000}">
          <x14:colorSeries rgb="FF376092"/>
          <x14:colorNegative rgb="FFD00000"/>
          <x14:colorAxis rgb="FF000000"/>
          <x14:colorMarkers rgb="FFD00000"/>
          <x14:colorFirst rgb="FFD00000"/>
          <x14:colorLast rgb="FFD00000"/>
          <x14:colorHigh rgb="FFD00000"/>
          <x14:colorLow rgb="FFD00000"/>
          <x14:sparklines>
            <x14:sparkline>
              <xm:f>'1A2 Manufacturing Construction'!F43:W43</xm:f>
              <xm:sqref>X43</xm:sqref>
            </x14:sparkline>
            <x14:sparkline>
              <xm:f>'1A2 Manufacturing Construction'!F44:W44</xm:f>
              <xm:sqref>X44</xm:sqref>
            </x14:sparkline>
            <x14:sparkline>
              <xm:f>'1A2 Manufacturing Construction'!F45:W45</xm:f>
              <xm:sqref>X45</xm:sqref>
            </x14:sparkline>
            <x14:sparkline>
              <xm:f>'1A2 Manufacturing Construction'!F46:W46</xm:f>
              <xm:sqref>X46</xm:sqref>
            </x14:sparkline>
            <x14:sparkline>
              <xm:f>'1A2 Manufacturing Construction'!F47:W47</xm:f>
              <xm:sqref>X47</xm:sqref>
            </x14:sparkline>
            <x14:sparkline>
              <xm:f>'1A2 Manufacturing Construction'!F48:W48</xm:f>
              <xm:sqref>X48</xm:sqref>
            </x14:sparkline>
            <x14:sparkline>
              <xm:f>'1A2 Manufacturing Construction'!F49:W49</xm:f>
              <xm:sqref>X49</xm:sqref>
            </x14:sparkline>
          </x14:sparklines>
        </x14:sparklineGroup>
        <x14:sparklineGroup manualMax="0" manualMin="0" displayEmptyCellsAs="gap" xr2:uid="{00000000-0003-0000-1300-000048000000}">
          <x14:colorSeries rgb="FF376092"/>
          <x14:colorNegative rgb="FFD00000"/>
          <x14:colorAxis rgb="FF000000"/>
          <x14:colorMarkers rgb="FFD00000"/>
          <x14:colorFirst rgb="FFD00000"/>
          <x14:colorLast rgb="FFD00000"/>
          <x14:colorHigh rgb="FFD00000"/>
          <x14:colorLow rgb="FFD00000"/>
          <x14:sparklines>
            <x14:sparkline>
              <xm:f>'1A2 Manufacturing Construction'!F42:R42</xm:f>
              <xm:sqref>X42</xm:sqref>
            </x14:sparkline>
          </x14:sparklines>
        </x14:sparklineGroup>
        <x14:sparklineGroup manualMax="0" manualMin="0" displayEmptyCellsAs="gap" xr2:uid="{00000000-0003-0000-1300-000047000000}">
          <x14:colorSeries rgb="FF376092"/>
          <x14:colorNegative rgb="FFD00000"/>
          <x14:colorAxis rgb="FF000000"/>
          <x14:colorMarkers rgb="FFD00000"/>
          <x14:colorFirst rgb="FFD00000"/>
          <x14:colorLast rgb="FFD00000"/>
          <x14:colorHigh rgb="FFD00000"/>
          <x14:colorLow rgb="FFD00000"/>
          <x14:sparklines>
            <x14:sparkline>
              <xm:f>'1A2 Manufacturing Construction'!F54:W54</xm:f>
              <xm:sqref>X54</xm:sqref>
            </x14:sparkline>
            <x14:sparkline>
              <xm:f>'1A2 Manufacturing Construction'!F55:W55</xm:f>
              <xm:sqref>X55</xm:sqref>
            </x14:sparkline>
            <x14:sparkline>
              <xm:f>'1A2 Manufacturing Construction'!F56:W56</xm:f>
              <xm:sqref>X56</xm:sqref>
            </x14:sparkline>
            <x14:sparkline>
              <xm:f>'1A2 Manufacturing Construction'!F57:W57</xm:f>
              <xm:sqref>X57</xm:sqref>
            </x14:sparkline>
            <x14:sparkline>
              <xm:f>'1A2 Manufacturing Construction'!F58:W58</xm:f>
              <xm:sqref>X58</xm:sqref>
            </x14:sparkline>
            <x14:sparkline>
              <xm:f>'1A2 Manufacturing Construction'!F59:W59</xm:f>
              <xm:sqref>X59</xm:sqref>
            </x14:sparkline>
            <x14:sparkline>
              <xm:f>'1A2 Manufacturing Construction'!F60:W60</xm:f>
              <xm:sqref>X60</xm:sqref>
            </x14:sparkline>
            <x14:sparkline>
              <xm:f>'1A2 Manufacturing Construction'!F61:W61</xm:f>
              <xm:sqref>X61</xm:sqref>
            </x14:sparkline>
          </x14:sparklines>
        </x14:sparklineGroup>
        <x14:sparklineGroup manualMax="0" manualMin="0" displayEmptyCellsAs="gap" xr2:uid="{00000000-0003-0000-1300-000046000000}">
          <x14:colorSeries rgb="FF376092"/>
          <x14:colorNegative rgb="FFD00000"/>
          <x14:colorAxis rgb="FF000000"/>
          <x14:colorMarkers rgb="FFD00000"/>
          <x14:colorFirst rgb="FFD00000"/>
          <x14:colorLast rgb="FFD00000"/>
          <x14:colorHigh rgb="FFD00000"/>
          <x14:colorLow rgb="FFD00000"/>
          <x14:sparklines>
            <x14:sparkline>
              <xm:f>'1A2 Manufacturing Construction'!F75:W75</xm:f>
              <xm:sqref>X75</xm:sqref>
            </x14:sparkline>
            <x14:sparkline>
              <xm:f>'1A2 Manufacturing Construction'!F76:W76</xm:f>
              <xm:sqref>X76</xm:sqref>
            </x14:sparkline>
            <x14:sparkline>
              <xm:f>'1A2 Manufacturing Construction'!F77:W77</xm:f>
              <xm:sqref>X77</xm:sqref>
            </x14:sparkline>
            <x14:sparkline>
              <xm:f>'1A2 Manufacturing Construction'!F78:W78</xm:f>
              <xm:sqref>X78</xm:sqref>
            </x14:sparkline>
            <x14:sparkline>
              <xm:f>'1A2 Manufacturing Construction'!F79:W79</xm:f>
              <xm:sqref>X79</xm:sqref>
            </x14:sparkline>
            <x14:sparkline>
              <xm:f>'1A2 Manufacturing Construction'!F80:W80</xm:f>
              <xm:sqref>X80</xm:sqref>
            </x14:sparkline>
            <x14:sparkline>
              <xm:f>'1A2 Manufacturing Construction'!F81:W81</xm:f>
              <xm:sqref>X81</xm:sqref>
            </x14:sparkline>
            <x14:sparkline>
              <xm:f>'1A2 Manufacturing Construction'!F82:W82</xm:f>
              <xm:sqref>X82</xm:sqref>
            </x14:sparkline>
            <x14:sparkline>
              <xm:f>'1A2 Manufacturing Construction'!F83:W83</xm:f>
              <xm:sqref>X83</xm:sqref>
            </x14:sparkline>
            <x14:sparkline>
              <xm:f>'1A2 Manufacturing Construction'!F84:W84</xm:f>
              <xm:sqref>X84</xm:sqref>
            </x14:sparkline>
            <x14:sparkline>
              <xm:f>'1A2 Manufacturing Construction'!F85:W85</xm:f>
              <xm:sqref>X85</xm:sqref>
            </x14:sparkline>
          </x14:sparklines>
        </x14:sparklineGroup>
        <x14:sparklineGroup manualMax="0" manualMin="0" displayEmptyCellsAs="gap" xr2:uid="{00000000-0003-0000-1300-000045000000}">
          <x14:colorSeries rgb="FF376092"/>
          <x14:colorNegative rgb="FFD00000"/>
          <x14:colorAxis rgb="FF000000"/>
          <x14:colorMarkers rgb="FFD00000"/>
          <x14:colorFirst rgb="FFD00000"/>
          <x14:colorLast rgb="FFD00000"/>
          <x14:colorHigh rgb="FFD00000"/>
          <x14:colorLow rgb="FFD00000"/>
          <x14:sparklines>
            <x14:sparkline>
              <xm:f>'1A2 Manufacturing Construction'!F73:R73</xm:f>
              <xm:sqref>X73</xm:sqref>
            </x14:sparkline>
          </x14:sparklines>
        </x14:sparklineGroup>
        <x14:sparklineGroup manualMax="0" manualMin="0" displayEmptyCellsAs="gap" xr2:uid="{00000000-0003-0000-1300-000044000000}">
          <x14:colorSeries rgb="FF376092"/>
          <x14:colorNegative rgb="FFD00000"/>
          <x14:colorAxis rgb="FF000000"/>
          <x14:colorMarkers rgb="FFD00000"/>
          <x14:colorFirst rgb="FFD00000"/>
          <x14:colorLast rgb="FFD00000"/>
          <x14:colorHigh rgb="FFD00000"/>
          <x14:colorLow rgb="FFD00000"/>
          <x14:sparklines>
            <x14:sparkline>
              <xm:f>'1A2 Manufacturing Construction'!F53:R53</xm:f>
              <xm:sqref>X53</xm:sqref>
            </x14:sparkline>
          </x14:sparklines>
        </x14:sparklineGroup>
        <x14:sparklineGroup manualMax="0" manualMin="0" displayEmptyCellsAs="gap" xr2:uid="{00000000-0003-0000-1300-000043000000}">
          <x14:colorSeries rgb="FF376092"/>
          <x14:colorNegative rgb="FFD00000"/>
          <x14:colorAxis rgb="FF000000"/>
          <x14:colorMarkers rgb="FFD00000"/>
          <x14:colorFirst rgb="FFD00000"/>
          <x14:colorLast rgb="FFD00000"/>
          <x14:colorHigh rgb="FFD00000"/>
          <x14:colorLow rgb="FFD00000"/>
          <x14:sparklines>
            <x14:sparkline>
              <xm:f>'1A2 Manufacturing Construction'!F74:R74</xm:f>
              <xm:sqref>X74</xm:sqref>
            </x14:sparkline>
          </x14:sparklines>
        </x14:sparklineGroup>
        <x14:sparklineGroup manualMax="0" manualMin="0" displayEmptyCellsAs="gap" xr2:uid="{00000000-0003-0000-1300-000042000000}">
          <x14:colorSeries rgb="FF376092"/>
          <x14:colorNegative rgb="FFD00000"/>
          <x14:colorAxis rgb="FF000000"/>
          <x14:colorMarkers rgb="FFD00000"/>
          <x14:colorFirst rgb="FFD00000"/>
          <x14:colorLast rgb="FFD00000"/>
          <x14:colorHigh rgb="FFD00000"/>
          <x14:colorLow rgb="FFD00000"/>
          <x14:sparklines>
            <x14:sparkline>
              <xm:f>'1A2 Manufacturing Construction'!F175:R175</xm:f>
              <xm:sqref>X175</xm:sqref>
            </x14:sparkline>
          </x14:sparklines>
        </x14:sparklineGroup>
        <x14:sparklineGroup manualMax="0" manualMin="0" displayEmptyCellsAs="gap" xr2:uid="{00000000-0003-0000-1300-000041000000}">
          <x14:colorSeries rgb="FF376092"/>
          <x14:colorNegative rgb="FFD00000"/>
          <x14:colorAxis rgb="FF000000"/>
          <x14:colorMarkers rgb="FFD00000"/>
          <x14:colorFirst rgb="FFD00000"/>
          <x14:colorLast rgb="FFD00000"/>
          <x14:colorHigh rgb="FFD00000"/>
          <x14:colorLow rgb="FFD00000"/>
          <x14:sparklines>
            <x14:sparkline>
              <xm:f>'1A2 Manufacturing Construction'!F176:W176</xm:f>
              <xm:sqref>X176</xm:sqref>
            </x14:sparkline>
            <x14:sparkline>
              <xm:f>'1A2 Manufacturing Construction'!F177:W177</xm:f>
              <xm:sqref>X177</xm:sqref>
            </x14:sparkline>
            <x14:sparkline>
              <xm:f>'1A2 Manufacturing Construction'!F178:W178</xm:f>
              <xm:sqref>X178</xm:sqref>
            </x14:sparkline>
            <x14:sparkline>
              <xm:f>'1A2 Manufacturing Construction'!F179:W179</xm:f>
              <xm:sqref>X179</xm:sqref>
            </x14:sparkline>
            <x14:sparkline>
              <xm:f>'1A2 Manufacturing Construction'!F180:W180</xm:f>
              <xm:sqref>X180</xm:sqref>
            </x14:sparkline>
            <x14:sparkline>
              <xm:f>'1A2 Manufacturing Construction'!F181:W181</xm:f>
              <xm:sqref>X181</xm:sqref>
            </x14:sparkline>
            <x14:sparkline>
              <xm:f>'1A2 Manufacturing Construction'!F182:W182</xm:f>
              <xm:sqref>X182</xm:sqref>
            </x14:sparkline>
            <x14:sparkline>
              <xm:f>'1A2 Manufacturing Construction'!F183:W183</xm:f>
              <xm:sqref>X183</xm:sqref>
            </x14:sparkline>
            <x14:sparkline>
              <xm:f>'1A2 Manufacturing Construction'!F184:W184</xm:f>
              <xm:sqref>X184</xm:sqref>
            </x14:sparkline>
          </x14:sparklines>
        </x14:sparklineGroup>
        <x14:sparklineGroup manualMax="0" manualMin="0" displayEmptyCellsAs="gap" xr2:uid="{00000000-0003-0000-1300-000040000000}">
          <x14:colorSeries rgb="FF376092"/>
          <x14:colorNegative rgb="FFD00000"/>
          <x14:colorAxis rgb="FF000000"/>
          <x14:colorMarkers rgb="FFD00000"/>
          <x14:colorFirst rgb="FFD00000"/>
          <x14:colorLast rgb="FFD00000"/>
          <x14:colorHigh rgb="FFD00000"/>
          <x14:colorLow rgb="FFD00000"/>
          <x14:sparklines>
            <x14:sparkline>
              <xm:f>'1A2 Manufacturing Construction'!F196:R196</xm:f>
              <xm:sqref>X196</xm:sqref>
            </x14:sparkline>
          </x14:sparklines>
        </x14:sparklineGroup>
        <x14:sparklineGroup manualMax="0" manualMin="0" displayEmptyCellsAs="gap" xr2:uid="{00000000-0003-0000-1300-00003F000000}">
          <x14:colorSeries rgb="FF376092"/>
          <x14:colorNegative rgb="FFD00000"/>
          <x14:colorAxis rgb="FF000000"/>
          <x14:colorMarkers rgb="FFD00000"/>
          <x14:colorFirst rgb="FFD00000"/>
          <x14:colorLast rgb="FFD00000"/>
          <x14:colorHigh rgb="FFD00000"/>
          <x14:colorLow rgb="FFD00000"/>
          <x14:sparklines>
            <x14:sparkline>
              <xm:f>'1A2 Manufacturing Construction'!F186:R186</xm:f>
              <xm:sqref>X186</xm:sqref>
            </x14:sparkline>
          </x14:sparklines>
        </x14:sparklineGroup>
        <x14:sparklineGroup manualMax="0" manualMin="0" displayEmptyCellsAs="gap" xr2:uid="{00000000-0003-0000-1300-00003E000000}">
          <x14:colorSeries rgb="FF376092"/>
          <x14:colorNegative rgb="FFD00000"/>
          <x14:colorAxis rgb="FF000000"/>
          <x14:colorMarkers rgb="FFD00000"/>
          <x14:colorFirst rgb="FFD00000"/>
          <x14:colorLast rgb="FFD00000"/>
          <x14:colorHigh rgb="FFD00000"/>
          <x14:colorLow rgb="FFD00000"/>
          <x14:sparklines>
            <x14:sparkline>
              <xm:f>'1A2 Manufacturing Construction'!F154:R154</xm:f>
              <xm:sqref>X154</xm:sqref>
            </x14:sparkline>
          </x14:sparklines>
        </x14:sparklineGroup>
        <x14:sparklineGroup manualMax="0" manualMin="0" displayEmptyCellsAs="gap" xr2:uid="{00000000-0003-0000-1300-00003D000000}">
          <x14:colorSeries rgb="FF376092"/>
          <x14:colorNegative rgb="FFD00000"/>
          <x14:colorAxis rgb="FF000000"/>
          <x14:colorMarkers rgb="FFD00000"/>
          <x14:colorFirst rgb="FFD00000"/>
          <x14:colorLast rgb="FFD00000"/>
          <x14:colorHigh rgb="FFD00000"/>
          <x14:colorLow rgb="FFD00000"/>
          <x14:sparklines>
            <x14:sparkline>
              <xm:f>'1A2 Manufacturing Construction'!F155:W155</xm:f>
              <xm:sqref>X155</xm:sqref>
            </x14:sparkline>
            <x14:sparkline>
              <xm:f>'1A2 Manufacturing Construction'!F156:W156</xm:f>
              <xm:sqref>X156</xm:sqref>
            </x14:sparkline>
            <x14:sparkline>
              <xm:f>'1A2 Manufacturing Construction'!F157:W157</xm:f>
              <xm:sqref>X157</xm:sqref>
            </x14:sparkline>
            <x14:sparkline>
              <xm:f>'1A2 Manufacturing Construction'!F158:W158</xm:f>
              <xm:sqref>X158</xm:sqref>
            </x14:sparkline>
            <x14:sparkline>
              <xm:f>'1A2 Manufacturing Construction'!F159:W159</xm:f>
              <xm:sqref>X159</xm:sqref>
            </x14:sparkline>
            <x14:sparkline>
              <xm:f>'1A2 Manufacturing Construction'!F160:W160</xm:f>
              <xm:sqref>X160</xm:sqref>
            </x14:sparkline>
            <x14:sparkline>
              <xm:f>'1A2 Manufacturing Construction'!F161:W161</xm:f>
              <xm:sqref>X161</xm:sqref>
            </x14:sparkline>
          </x14:sparklines>
        </x14:sparklineGroup>
        <x14:sparklineGroup manualMax="0" manualMin="0" displayEmptyCellsAs="gap" xr2:uid="{00000000-0003-0000-1300-00003C000000}">
          <x14:colorSeries rgb="FF376092"/>
          <x14:colorNegative rgb="FFD00000"/>
          <x14:colorAxis rgb="FF000000"/>
          <x14:colorMarkers rgb="FFD00000"/>
          <x14:colorFirst rgb="FFD00000"/>
          <x14:colorLast rgb="FFD00000"/>
          <x14:colorHigh rgb="FFD00000"/>
          <x14:colorLow rgb="FFD00000"/>
          <x14:sparklines>
            <x14:sparkline>
              <xm:f>'1A2 Manufacturing Construction'!F146:W146</xm:f>
              <xm:sqref>X146</xm:sqref>
            </x14:sparkline>
            <x14:sparkline>
              <xm:f>'1A2 Manufacturing Construction'!F147:W147</xm:f>
              <xm:sqref>X147</xm:sqref>
            </x14:sparkline>
            <x14:sparkline>
              <xm:f>'1A2 Manufacturing Construction'!F148:W148</xm:f>
              <xm:sqref>X148</xm:sqref>
            </x14:sparkline>
            <x14:sparkline>
              <xm:f>'1A2 Manufacturing Construction'!F149:W149</xm:f>
              <xm:sqref>X149</xm:sqref>
            </x14:sparkline>
            <x14:sparkline>
              <xm:f>'1A2 Manufacturing Construction'!F150:W150</xm:f>
              <xm:sqref>X150</xm:sqref>
            </x14:sparkline>
            <x14:sparkline>
              <xm:f>'1A2 Manufacturing Construction'!F151:W151</xm:f>
              <xm:sqref>X151</xm:sqref>
            </x14:sparkline>
            <x14:sparkline>
              <xm:f>'1A2 Manufacturing Construction'!F152:W152</xm:f>
              <xm:sqref>X152</xm:sqref>
            </x14:sparkline>
          </x14:sparklines>
        </x14:sparklineGroup>
        <x14:sparklineGroup manualMax="0" manualMin="0" displayEmptyCellsAs="gap" xr2:uid="{00000000-0003-0000-1300-00003B000000}">
          <x14:colorSeries rgb="FF376092"/>
          <x14:colorNegative rgb="FFD00000"/>
          <x14:colorAxis rgb="FF000000"/>
          <x14:colorMarkers rgb="FFD00000"/>
          <x14:colorFirst rgb="FFD00000"/>
          <x14:colorLast rgb="FFD00000"/>
          <x14:colorHigh rgb="FFD00000"/>
          <x14:colorLow rgb="FFD00000"/>
          <x14:sparklines>
            <x14:sparkline>
              <xm:f>'1A2 Manufacturing Construction'!F145:R145</xm:f>
              <xm:sqref>X145</xm:sqref>
            </x14:sparkline>
          </x14:sparklines>
        </x14:sparklineGroup>
        <x14:sparklineGroup manualMax="0" manualMin="0" displayEmptyCellsAs="gap" xr2:uid="{00000000-0003-0000-1300-00003A000000}">
          <x14:colorSeries rgb="FF376092"/>
          <x14:colorNegative rgb="FFD00000"/>
          <x14:colorAxis rgb="FF000000"/>
          <x14:colorMarkers rgb="FFD00000"/>
          <x14:colorFirst rgb="FFD00000"/>
          <x14:colorLast rgb="FFD00000"/>
          <x14:colorHigh rgb="FFD00000"/>
          <x14:colorLow rgb="FFD00000"/>
          <x14:sparklines>
            <x14:sparkline>
              <xm:f>'1A2 Manufacturing Construction'!F132:W132</xm:f>
              <xm:sqref>X132</xm:sqref>
            </x14:sparkline>
            <x14:sparkline>
              <xm:f>'1A2 Manufacturing Construction'!F131:W131</xm:f>
              <xm:sqref>X131</xm:sqref>
            </x14:sparkline>
            <x14:sparkline>
              <xm:f>'1A2 Manufacturing Construction'!F130:W130</xm:f>
              <xm:sqref>X130</xm:sqref>
            </x14:sparkline>
            <x14:sparkline>
              <xm:f>'1A2 Manufacturing Construction'!F129:W129</xm:f>
              <xm:sqref>X129</xm:sqref>
            </x14:sparkline>
            <x14:sparkline>
              <xm:f>'1A2 Manufacturing Construction'!F128:W128</xm:f>
              <xm:sqref>X128</xm:sqref>
            </x14:sparkline>
            <x14:sparkline>
              <xm:f>'1A2 Manufacturing Construction'!F127:W127</xm:f>
              <xm:sqref>X127</xm:sqref>
            </x14:sparkline>
            <x14:sparkline>
              <xm:f>'1A2 Manufacturing Construction'!F126:W126</xm:f>
              <xm:sqref>X126</xm:sqref>
            </x14:sparkline>
          </x14:sparklines>
        </x14:sparklineGroup>
        <x14:sparklineGroup manualMax="0" manualMin="0" displayEmptyCellsAs="gap" xr2:uid="{00000000-0003-0000-1300-000039000000}">
          <x14:colorSeries rgb="FF376092"/>
          <x14:colorNegative rgb="FFD00000"/>
          <x14:colorAxis rgb="FF000000"/>
          <x14:colorMarkers rgb="FFD00000"/>
          <x14:colorFirst rgb="FFD00000"/>
          <x14:colorLast rgb="FFD00000"/>
          <x14:colorHigh rgb="FFD00000"/>
          <x14:colorLow rgb="FFD00000"/>
          <x14:sparklines>
            <x14:sparkline>
              <xm:f>'1A2 Manufacturing Construction'!F137:W137</xm:f>
              <xm:sqref>X137</xm:sqref>
            </x14:sparkline>
            <x14:sparkline>
              <xm:f>'1A2 Manufacturing Construction'!F138:W138</xm:f>
              <xm:sqref>X138</xm:sqref>
            </x14:sparkline>
            <x14:sparkline>
              <xm:f>'1A2 Manufacturing Construction'!F139:W139</xm:f>
              <xm:sqref>X139</xm:sqref>
            </x14:sparkline>
            <x14:sparkline>
              <xm:f>'1A2 Manufacturing Construction'!F140:W140</xm:f>
              <xm:sqref>X140</xm:sqref>
            </x14:sparkline>
            <x14:sparkline>
              <xm:f>'1A2 Manufacturing Construction'!F141:W141</xm:f>
              <xm:sqref>X141</xm:sqref>
            </x14:sparkline>
            <x14:sparkline>
              <xm:f>'1A2 Manufacturing Construction'!F142:W142</xm:f>
              <xm:sqref>X142</xm:sqref>
            </x14:sparkline>
            <x14:sparkline>
              <xm:f>'1A2 Manufacturing Construction'!F143:W143</xm:f>
              <xm:sqref>X143</xm:sqref>
            </x14:sparkline>
          </x14:sparklines>
        </x14:sparklineGroup>
        <x14:sparklineGroup manualMax="0" manualMin="0" displayEmptyCellsAs="gap" xr2:uid="{00000000-0003-0000-1300-000038000000}">
          <x14:colorSeries rgb="FF376092"/>
          <x14:colorNegative rgb="FFD00000"/>
          <x14:colorAxis rgb="FF000000"/>
          <x14:colorMarkers rgb="FFD00000"/>
          <x14:colorFirst rgb="FFD00000"/>
          <x14:colorLast rgb="FFD00000"/>
          <x14:colorHigh rgb="FFD00000"/>
          <x14:colorLow rgb="FFD00000"/>
          <x14:sparklines>
            <x14:sparkline>
              <xm:f>'1A2 Manufacturing Construction'!F144:R144</xm:f>
              <xm:sqref>X144</xm:sqref>
            </x14:sparkline>
            <x14:sparkline>
              <xm:f>'1A2 Manufacturing Construction'!F153:R153</xm:f>
              <xm:sqref>X153</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9">
    <tabColor theme="3" tint="0.79998168889431442"/>
  </sheetPr>
  <dimension ref="A1:AB490"/>
  <sheetViews>
    <sheetView workbookViewId="0"/>
  </sheetViews>
  <sheetFormatPr defaultRowHeight="15" x14ac:dyDescent="0.25"/>
  <cols>
    <col min="1" max="1" width="25.42578125" style="250" customWidth="1"/>
    <col min="2" max="2" width="55.28515625" bestFit="1" customWidth="1"/>
    <col min="3" max="3" width="32.85546875" customWidth="1"/>
    <col min="4" max="4" width="10.42578125" customWidth="1"/>
    <col min="5" max="5" width="16.140625" customWidth="1"/>
    <col min="6" max="20" width="10.42578125" customWidth="1"/>
    <col min="21" max="22" width="10.42578125" style="216" customWidth="1"/>
    <col min="23" max="33" width="10.42578125" customWidth="1"/>
    <col min="34" max="94" width="53.7109375" bestFit="1" customWidth="1"/>
    <col min="95" max="109" width="16.5703125" bestFit="1" customWidth="1"/>
  </cols>
  <sheetData>
    <row r="1" spans="1:28" x14ac:dyDescent="0.25">
      <c r="B1" s="12" t="s">
        <v>579</v>
      </c>
      <c r="C1" s="1" t="str">
        <f ca="1">MID(CELL("filename",B1),FIND("]",CELL("filename",B1))+1,256)</f>
        <v>1A3 Transport</v>
      </c>
      <c r="D1" s="353" t="s">
        <v>1035</v>
      </c>
      <c r="E1" s="354"/>
      <c r="F1" s="354"/>
      <c r="G1" s="354"/>
      <c r="H1" s="354"/>
      <c r="I1" s="354"/>
      <c r="J1" s="354"/>
      <c r="K1" s="355"/>
      <c r="L1" s="11"/>
      <c r="M1" s="221"/>
      <c r="N1" s="221"/>
      <c r="O1" s="221"/>
      <c r="P1" s="221"/>
      <c r="Q1" s="221"/>
      <c r="R1" s="221"/>
      <c r="S1" s="221"/>
      <c r="T1" s="221"/>
      <c r="U1" s="221"/>
      <c r="V1" s="221"/>
      <c r="W1" s="221"/>
      <c r="X1" s="221"/>
      <c r="Y1" s="221"/>
      <c r="Z1" s="221"/>
      <c r="AA1" s="221"/>
      <c r="AB1" s="221"/>
    </row>
    <row r="2" spans="1:28"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c r="Y2" s="221"/>
      <c r="Z2" s="221"/>
      <c r="AA2" s="221"/>
      <c r="AB2" s="221"/>
    </row>
    <row r="3" spans="1:28" x14ac:dyDescent="0.25">
      <c r="B3" s="12" t="s">
        <v>1037</v>
      </c>
      <c r="C3" s="28" t="s">
        <v>905</v>
      </c>
      <c r="D3" s="13"/>
      <c r="E3" s="14"/>
      <c r="F3" s="14"/>
      <c r="G3" s="14"/>
      <c r="H3" s="14"/>
      <c r="I3" s="14"/>
      <c r="J3" s="14"/>
      <c r="K3" s="15"/>
      <c r="L3" s="221"/>
      <c r="M3" s="221"/>
      <c r="N3" s="221"/>
      <c r="O3" s="221"/>
      <c r="P3" s="221"/>
      <c r="Q3" s="221"/>
      <c r="R3" s="221"/>
      <c r="S3" s="221"/>
      <c r="T3" s="221"/>
      <c r="U3" s="221"/>
      <c r="V3" s="221"/>
      <c r="W3" s="221"/>
      <c r="X3" s="221"/>
      <c r="Y3" s="221"/>
      <c r="Z3" s="221"/>
      <c r="AA3" s="221"/>
      <c r="AB3" s="221"/>
    </row>
    <row r="4" spans="1:28" x14ac:dyDescent="0.25">
      <c r="B4" s="12" t="s">
        <v>1038</v>
      </c>
      <c r="C4" s="28" t="s">
        <v>1039</v>
      </c>
      <c r="D4" s="13"/>
      <c r="E4" s="14"/>
      <c r="F4" s="14"/>
      <c r="G4" s="14"/>
      <c r="H4" s="14"/>
      <c r="I4" s="14"/>
      <c r="J4" s="14"/>
      <c r="K4" s="15"/>
      <c r="L4" s="221"/>
      <c r="M4" s="221"/>
      <c r="N4" s="221"/>
      <c r="O4" s="221"/>
      <c r="P4" s="221"/>
      <c r="Q4" s="221"/>
      <c r="R4" s="221"/>
      <c r="S4" s="221"/>
      <c r="T4" s="221"/>
      <c r="U4" s="221"/>
      <c r="V4" s="221"/>
      <c r="W4" s="221"/>
      <c r="X4" s="221"/>
      <c r="Y4" s="221"/>
      <c r="Z4" s="221"/>
      <c r="AA4" s="221"/>
      <c r="AB4" s="221"/>
    </row>
    <row r="5" spans="1:28" x14ac:dyDescent="0.25">
      <c r="B5" s="12" t="s">
        <v>1040</v>
      </c>
      <c r="C5" s="28"/>
      <c r="D5" s="13"/>
      <c r="E5" s="14"/>
      <c r="F5" s="14"/>
      <c r="G5" s="14"/>
      <c r="H5" s="14"/>
      <c r="I5" s="14"/>
      <c r="J5" s="14"/>
      <c r="K5" s="15"/>
      <c r="L5" s="221"/>
      <c r="M5" s="221"/>
      <c r="N5" s="221"/>
      <c r="O5" s="221"/>
      <c r="P5" s="221"/>
      <c r="Q5" s="221"/>
      <c r="R5" s="221"/>
      <c r="S5" s="221"/>
      <c r="T5" s="221"/>
      <c r="U5" s="221"/>
      <c r="V5" s="221"/>
      <c r="W5" s="221"/>
      <c r="X5" s="221"/>
      <c r="Y5" s="221"/>
      <c r="Z5" s="221"/>
      <c r="AA5" s="221"/>
      <c r="AB5" s="221"/>
    </row>
    <row r="6" spans="1:28" x14ac:dyDescent="0.25">
      <c r="B6" s="29"/>
      <c r="C6" s="30"/>
      <c r="D6" s="13"/>
      <c r="E6" s="14"/>
      <c r="F6" s="14"/>
      <c r="G6" s="14"/>
      <c r="H6" s="14"/>
      <c r="I6" s="14"/>
      <c r="J6" s="14"/>
      <c r="K6" s="15"/>
      <c r="L6" s="221"/>
      <c r="M6" s="221"/>
      <c r="N6" s="221"/>
      <c r="O6" s="221"/>
      <c r="P6" s="221"/>
      <c r="Q6" s="221"/>
      <c r="R6" s="221"/>
      <c r="S6" s="221"/>
      <c r="T6" s="221"/>
      <c r="U6" s="221"/>
      <c r="V6" s="221"/>
      <c r="W6" s="221"/>
      <c r="X6" s="221"/>
      <c r="Y6" s="221"/>
      <c r="Z6" s="221"/>
      <c r="AA6" s="221"/>
      <c r="AB6" s="221"/>
    </row>
    <row r="7" spans="1:28" x14ac:dyDescent="0.25">
      <c r="B7" s="12" t="s">
        <v>1041</v>
      </c>
      <c r="C7" s="28" t="s">
        <v>1102</v>
      </c>
      <c r="D7" s="13"/>
      <c r="E7" s="14"/>
      <c r="F7" s="14"/>
      <c r="G7" s="14"/>
      <c r="H7" s="14"/>
      <c r="I7" s="14"/>
      <c r="J7" s="14"/>
      <c r="K7" s="15"/>
      <c r="L7" s="221"/>
      <c r="M7" s="221"/>
      <c r="N7" s="221"/>
      <c r="O7" s="221"/>
      <c r="P7" s="221"/>
      <c r="Q7" s="221"/>
      <c r="R7" s="221"/>
      <c r="S7" s="221"/>
      <c r="T7" s="221"/>
      <c r="U7" s="221"/>
      <c r="V7" s="221"/>
      <c r="W7" s="221"/>
      <c r="X7" s="221"/>
      <c r="Y7" s="221"/>
      <c r="Z7" s="221"/>
      <c r="AA7" s="221"/>
      <c r="AB7" s="221"/>
    </row>
    <row r="8" spans="1:28"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c r="Y8" s="221"/>
      <c r="Z8" s="221"/>
      <c r="AA8" s="221"/>
      <c r="AB8" s="221"/>
    </row>
    <row r="9" spans="1:28" x14ac:dyDescent="0.25">
      <c r="B9" s="12" t="s">
        <v>1046</v>
      </c>
      <c r="C9" s="28"/>
      <c r="D9" s="16"/>
      <c r="E9" s="17"/>
      <c r="F9" s="17"/>
      <c r="G9" s="17"/>
      <c r="H9" s="17"/>
      <c r="I9" s="17"/>
      <c r="J9" s="17"/>
      <c r="K9" s="18"/>
      <c r="L9" s="221"/>
      <c r="M9" s="221"/>
      <c r="N9" s="221"/>
      <c r="O9" s="221"/>
      <c r="P9" s="221"/>
      <c r="Q9" s="221"/>
      <c r="R9" s="221"/>
      <c r="S9" s="221"/>
      <c r="T9" s="221"/>
      <c r="U9" s="221"/>
      <c r="V9" s="221"/>
      <c r="W9" s="221"/>
      <c r="X9" s="221"/>
      <c r="Y9" s="221"/>
      <c r="Z9" s="221"/>
      <c r="AA9" s="221"/>
      <c r="AB9" s="221"/>
    </row>
    <row r="10" spans="1:28" x14ac:dyDescent="0.25">
      <c r="B10" s="221"/>
      <c r="C10" s="221"/>
      <c r="D10" s="221"/>
      <c r="E10" s="221"/>
      <c r="F10" s="221"/>
      <c r="G10" s="221"/>
      <c r="H10" s="221"/>
      <c r="I10" s="221"/>
      <c r="J10" s="221"/>
      <c r="K10" s="221"/>
      <c r="L10" s="221"/>
      <c r="M10" s="221"/>
      <c r="N10" s="221"/>
      <c r="O10" s="221"/>
      <c r="P10" s="221"/>
      <c r="Q10" s="221"/>
      <c r="R10" s="221"/>
      <c r="S10" s="221"/>
      <c r="T10" s="221"/>
      <c r="U10" s="221"/>
      <c r="V10" s="221"/>
      <c r="W10" s="221"/>
      <c r="X10" s="221"/>
      <c r="Y10" s="221"/>
      <c r="Z10" s="221"/>
      <c r="AA10" s="221"/>
      <c r="AB10" s="221"/>
    </row>
    <row r="11" spans="1:28" s="2" customFormat="1" ht="21" x14ac:dyDescent="0.35">
      <c r="A11" s="251" t="s">
        <v>1103</v>
      </c>
      <c r="C11" s="3" t="s">
        <v>1048</v>
      </c>
      <c r="F11" s="2" t="s">
        <v>1049</v>
      </c>
    </row>
    <row r="12" spans="1:28" x14ac:dyDescent="0.25">
      <c r="B12" s="4" t="s">
        <v>1050</v>
      </c>
      <c r="C12" s="4" t="s">
        <v>1051</v>
      </c>
      <c r="D12" s="4" t="s">
        <v>581</v>
      </c>
      <c r="E12" s="4" t="s">
        <v>935</v>
      </c>
      <c r="F12" s="4">
        <v>2000</v>
      </c>
      <c r="G12" s="4">
        <v>2001</v>
      </c>
      <c r="H12" s="4">
        <v>2002</v>
      </c>
      <c r="I12" s="4">
        <v>2003</v>
      </c>
      <c r="J12" s="4">
        <v>2004</v>
      </c>
      <c r="K12" s="4">
        <v>2005</v>
      </c>
      <c r="L12" s="4">
        <v>2006</v>
      </c>
      <c r="M12" s="4">
        <v>2007</v>
      </c>
      <c r="N12" s="4">
        <v>2008</v>
      </c>
      <c r="O12" s="4">
        <v>2009</v>
      </c>
      <c r="P12" s="4">
        <v>2010</v>
      </c>
      <c r="Q12" s="4">
        <v>2011</v>
      </c>
      <c r="R12" s="4">
        <v>2012</v>
      </c>
      <c r="S12" s="4">
        <v>2013</v>
      </c>
      <c r="T12" s="4">
        <v>2014</v>
      </c>
      <c r="U12" s="4">
        <v>2015</v>
      </c>
      <c r="V12" s="4">
        <v>2016</v>
      </c>
      <c r="W12" s="4">
        <v>2017</v>
      </c>
      <c r="X12" s="90" t="s">
        <v>936</v>
      </c>
      <c r="Y12" s="221"/>
      <c r="Z12" s="221"/>
      <c r="AA12" s="221"/>
      <c r="AB12" s="221"/>
    </row>
    <row r="13" spans="1:28" x14ac:dyDescent="0.25">
      <c r="B13" s="49" t="s">
        <v>607</v>
      </c>
      <c r="C13" s="49"/>
      <c r="D13" s="49"/>
      <c r="E13" s="49"/>
      <c r="F13" s="49" t="s">
        <v>39</v>
      </c>
      <c r="G13" s="49"/>
      <c r="H13" s="49"/>
      <c r="I13" s="49"/>
      <c r="J13" s="49"/>
      <c r="K13" s="49"/>
      <c r="L13" s="49"/>
      <c r="M13" s="49"/>
      <c r="N13" s="49"/>
      <c r="O13" s="49"/>
      <c r="P13" s="49"/>
      <c r="Q13" s="49"/>
      <c r="R13" s="49"/>
      <c r="S13" s="49"/>
      <c r="T13" s="49"/>
      <c r="U13" s="49"/>
      <c r="V13" s="49"/>
      <c r="W13" s="49"/>
      <c r="X13" s="21"/>
      <c r="Y13" s="221"/>
      <c r="Z13" s="221"/>
      <c r="AA13" s="221"/>
      <c r="AB13" s="221"/>
    </row>
    <row r="14" spans="1:28" x14ac:dyDescent="0.25">
      <c r="B14" s="221" t="s">
        <v>1114</v>
      </c>
      <c r="C14" s="221" t="s">
        <v>595</v>
      </c>
      <c r="D14" s="221"/>
      <c r="E14" s="221" t="s">
        <v>881</v>
      </c>
      <c r="F14" s="266">
        <v>41571.599999999999</v>
      </c>
      <c r="G14" s="266">
        <v>37880.1</v>
      </c>
      <c r="H14" s="266">
        <v>37579.699999999997</v>
      </c>
      <c r="I14" s="266">
        <v>36141.800000000003</v>
      </c>
      <c r="J14" s="266">
        <v>32395</v>
      </c>
      <c r="K14" s="266">
        <v>31704.2</v>
      </c>
      <c r="L14" s="266">
        <v>35099.800000000003</v>
      </c>
      <c r="M14" s="266">
        <v>35759.599999999999</v>
      </c>
      <c r="N14" s="266">
        <v>34656.5</v>
      </c>
      <c r="O14" s="266">
        <v>33883.699999999997</v>
      </c>
      <c r="P14" s="266">
        <v>35854.800000000003</v>
      </c>
      <c r="Q14" s="266">
        <v>34710.835436835245</v>
      </c>
      <c r="R14" s="266">
        <v>33755.360509034108</v>
      </c>
      <c r="S14" s="266">
        <v>32851.64</v>
      </c>
      <c r="T14" s="266">
        <v>32478.9</v>
      </c>
      <c r="U14" s="266">
        <v>32106.16</v>
      </c>
      <c r="V14" s="266">
        <v>31733</v>
      </c>
      <c r="W14" s="266">
        <v>31361</v>
      </c>
      <c r="X14" s="221"/>
      <c r="Y14" s="4"/>
      <c r="Z14" s="240" t="s">
        <v>88</v>
      </c>
      <c r="AA14" s="221" t="s">
        <v>86</v>
      </c>
      <c r="AB14" s="221" t="s">
        <v>87</v>
      </c>
    </row>
    <row r="15" spans="1:28" x14ac:dyDescent="0.25">
      <c r="B15" s="221" t="s">
        <v>1115</v>
      </c>
      <c r="C15" s="221" t="s">
        <v>1116</v>
      </c>
      <c r="D15" s="221"/>
      <c r="E15" s="221" t="s">
        <v>881</v>
      </c>
      <c r="F15" s="266">
        <v>835.23</v>
      </c>
      <c r="G15" s="266">
        <v>880.3</v>
      </c>
      <c r="H15" s="266">
        <v>842.53</v>
      </c>
      <c r="I15" s="266">
        <v>763.77</v>
      </c>
      <c r="J15" s="266">
        <v>760.18</v>
      </c>
      <c r="K15" s="266">
        <v>802.34</v>
      </c>
      <c r="L15" s="266">
        <v>744.75</v>
      </c>
      <c r="M15" s="266">
        <v>758.04989999999998</v>
      </c>
      <c r="N15" s="266">
        <v>915</v>
      </c>
      <c r="O15" s="266">
        <v>663</v>
      </c>
      <c r="P15" s="266">
        <v>674</v>
      </c>
      <c r="Q15" s="266">
        <v>777</v>
      </c>
      <c r="R15" s="266">
        <v>1080</v>
      </c>
      <c r="S15" s="266">
        <v>816.67160000000001</v>
      </c>
      <c r="T15" s="266">
        <v>817.99599999999998</v>
      </c>
      <c r="U15" s="266">
        <v>819.32039999999995</v>
      </c>
      <c r="V15" s="266">
        <v>821</v>
      </c>
      <c r="W15" s="266">
        <v>822</v>
      </c>
      <c r="X15" s="221"/>
      <c r="Y15" s="221"/>
      <c r="Z15" s="221" t="s">
        <v>89</v>
      </c>
      <c r="AA15" s="221"/>
      <c r="AB15" s="221"/>
    </row>
    <row r="16" spans="1:28" x14ac:dyDescent="0.25">
      <c r="B16" s="221" t="s">
        <v>1115</v>
      </c>
      <c r="C16" s="221" t="s">
        <v>595</v>
      </c>
      <c r="D16" s="221"/>
      <c r="E16" s="221" t="s">
        <v>881</v>
      </c>
      <c r="F16" s="266">
        <v>27714.400000000001</v>
      </c>
      <c r="G16" s="266">
        <v>28113.1</v>
      </c>
      <c r="H16" s="266">
        <v>29888.37</v>
      </c>
      <c r="I16" s="266">
        <v>35853.86</v>
      </c>
      <c r="J16" s="266">
        <v>38802.81</v>
      </c>
      <c r="K16" s="266">
        <v>43069.82</v>
      </c>
      <c r="L16" s="266">
        <v>42726.86</v>
      </c>
      <c r="M16" s="266">
        <v>46286</v>
      </c>
      <c r="N16" s="266">
        <v>46840.3</v>
      </c>
      <c r="O16" s="266">
        <v>47613.09</v>
      </c>
      <c r="P16" s="266">
        <v>50382.923614364285</v>
      </c>
      <c r="Q16" s="266">
        <v>48775.364563164752</v>
      </c>
      <c r="R16" s="266">
        <v>47432.739490965898</v>
      </c>
      <c r="S16" s="266">
        <v>54815</v>
      </c>
      <c r="T16" s="266">
        <v>56783</v>
      </c>
      <c r="U16" s="266">
        <v>58751</v>
      </c>
      <c r="V16" s="266">
        <v>60719</v>
      </c>
      <c r="W16" s="266">
        <v>62687</v>
      </c>
      <c r="X16" s="221"/>
      <c r="Y16" s="221"/>
      <c r="Z16" s="221" t="s">
        <v>90</v>
      </c>
      <c r="AA16" s="221"/>
      <c r="AB16" s="221"/>
    </row>
    <row r="17" spans="1:28" x14ac:dyDescent="0.25">
      <c r="B17" s="49" t="s">
        <v>610</v>
      </c>
      <c r="C17" s="19"/>
      <c r="D17" s="19"/>
      <c r="E17" s="19"/>
      <c r="F17" s="19"/>
      <c r="G17" s="19"/>
      <c r="H17" s="19"/>
      <c r="I17" s="19"/>
      <c r="J17" s="19"/>
      <c r="K17" s="19"/>
      <c r="L17" s="19"/>
      <c r="M17" s="19"/>
      <c r="N17" s="19"/>
      <c r="O17" s="19"/>
      <c r="P17" s="19"/>
      <c r="Q17" s="19"/>
      <c r="R17" s="19"/>
      <c r="S17" s="19"/>
      <c r="T17" s="19"/>
      <c r="U17" s="19"/>
      <c r="V17" s="19"/>
      <c r="W17" s="19"/>
      <c r="X17" s="221"/>
      <c r="Y17" s="221"/>
      <c r="Z17" s="221"/>
      <c r="AA17" s="221"/>
      <c r="AB17" s="221"/>
    </row>
    <row r="18" spans="1:28" x14ac:dyDescent="0.25">
      <c r="B18" s="221" t="s">
        <v>610</v>
      </c>
      <c r="C18" s="221" t="s">
        <v>1117</v>
      </c>
      <c r="D18" s="221"/>
      <c r="E18" s="221" t="s">
        <v>881</v>
      </c>
      <c r="F18" s="271">
        <f>'[2]Bottom-up approach'!D5</f>
        <v>288690.36012693378</v>
      </c>
      <c r="G18" s="271">
        <f>'[2]Bottom-up approach'!E5</f>
        <v>306379.99999999994</v>
      </c>
      <c r="H18" s="271">
        <f>'[2]Bottom-up approach'!F5</f>
        <v>327529.99999999994</v>
      </c>
      <c r="I18" s="271">
        <f>'[2]Bottom-up approach'!G5</f>
        <v>343080</v>
      </c>
      <c r="J18" s="271">
        <f>'[2]Bottom-up approach'!H5</f>
        <v>366840</v>
      </c>
      <c r="K18" s="271">
        <f>'[2]Bottom-up approach'!I5</f>
        <v>394990</v>
      </c>
      <c r="L18" s="271">
        <f>'[2]Bottom-up approach'!J5</f>
        <v>425900.00000000006</v>
      </c>
      <c r="M18" s="271">
        <f>'[2]Bottom-up approach'!K5</f>
        <v>450960</v>
      </c>
      <c r="N18" s="271">
        <f>'[2]Bottom-up approach'!L5</f>
        <v>463969.99999999994</v>
      </c>
      <c r="O18" s="271">
        <f>'[2]Bottom-up approach'!M5</f>
        <v>444760</v>
      </c>
      <c r="P18" s="271">
        <f>'[2]Bottom-up approach'!N5</f>
        <v>457030</v>
      </c>
      <c r="Q18" s="271">
        <f>'[2]Bottom-up approach'!O5</f>
        <v>475889.99999999994</v>
      </c>
      <c r="R18" s="271">
        <f>'[2]Bottom-up approach'!P5</f>
        <v>487599.99999999994</v>
      </c>
      <c r="S18" s="271">
        <f>'[2]Bottom-up approach'!Q5</f>
        <v>501399.99999999994</v>
      </c>
      <c r="T18" s="271">
        <f>'[2]Bottom-up approach'!R5</f>
        <v>510550</v>
      </c>
      <c r="U18" s="271">
        <f>'[2]Bottom-up approach'!S5</f>
        <v>514670</v>
      </c>
      <c r="V18" s="271">
        <f>'[2]Bottom-up approach'!T5</f>
        <v>513749.99999999994</v>
      </c>
      <c r="W18" s="271">
        <f>'[2]Bottom-up approach'!U5</f>
        <v>519839.99999999994</v>
      </c>
      <c r="X18" s="221"/>
      <c r="Y18" s="221"/>
      <c r="Z18" s="221" t="s">
        <v>1118</v>
      </c>
      <c r="AA18" s="221"/>
      <c r="AB18" s="221"/>
    </row>
    <row r="19" spans="1:28" x14ac:dyDescent="0.25">
      <c r="B19" s="221" t="s">
        <v>610</v>
      </c>
      <c r="C19" s="221" t="s">
        <v>1119</v>
      </c>
      <c r="D19" s="221"/>
      <c r="E19" s="221" t="s">
        <v>881</v>
      </c>
      <c r="F19" s="266">
        <v>315.50459999999998</v>
      </c>
      <c r="G19" s="266">
        <v>289.36590000000001</v>
      </c>
      <c r="H19" s="266">
        <v>274.27179999999998</v>
      </c>
      <c r="I19" s="266">
        <v>283.10739999999998</v>
      </c>
      <c r="J19" s="266">
        <v>293.55590000000001</v>
      </c>
      <c r="K19" s="266">
        <v>280.16219999999998</v>
      </c>
      <c r="L19" s="266">
        <v>271.69470000000001</v>
      </c>
      <c r="M19" s="266">
        <v>256.60059999999999</v>
      </c>
      <c r="N19" s="266">
        <v>195.85579999999999</v>
      </c>
      <c r="O19" s="266">
        <v>200.64179999999999</v>
      </c>
      <c r="P19" s="266">
        <v>200.64179999999999</v>
      </c>
      <c r="Q19" s="266">
        <v>213.89515</v>
      </c>
      <c r="R19" s="266">
        <v>173.03050000000002</v>
      </c>
      <c r="S19" s="266">
        <v>173.21599999999995</v>
      </c>
      <c r="T19" s="266">
        <v>162.26499999999996</v>
      </c>
      <c r="U19" s="266">
        <v>151.31399999999996</v>
      </c>
      <c r="V19" s="266">
        <v>140</v>
      </c>
      <c r="W19" s="266">
        <v>129</v>
      </c>
      <c r="X19" s="221"/>
      <c r="Y19" s="221"/>
      <c r="Z19" s="221" t="s">
        <v>89</v>
      </c>
      <c r="AA19" s="221"/>
      <c r="AB19" s="221"/>
    </row>
    <row r="20" spans="1:28" x14ac:dyDescent="0.25">
      <c r="B20" s="221" t="s">
        <v>610</v>
      </c>
      <c r="C20" s="221" t="s">
        <v>1054</v>
      </c>
      <c r="D20" s="221"/>
      <c r="E20" s="221" t="s">
        <v>881</v>
      </c>
      <c r="F20" s="271">
        <f>'[2]Bottom-up approach'!D6</f>
        <v>189142.17962122813</v>
      </c>
      <c r="G20" s="271">
        <f>'[2]Bottom-up approach'!E6</f>
        <v>184239.27729319577</v>
      </c>
      <c r="H20" s="271">
        <f>'[2]Bottom-up approach'!F6</f>
        <v>195091.80024884062</v>
      </c>
      <c r="I20" s="271">
        <f>'[2]Bottom-up approach'!G6</f>
        <v>205478.00290486566</v>
      </c>
      <c r="J20" s="271">
        <f>'[2]Bottom-up approach'!H6</f>
        <v>223919.84268108441</v>
      </c>
      <c r="K20" s="271">
        <f>'[2]Bottom-up approach'!I6</f>
        <v>248240.79222079218</v>
      </c>
      <c r="L20" s="271">
        <f>'[2]Bottom-up approach'!J6</f>
        <v>277623.05929595756</v>
      </c>
      <c r="M20" s="271">
        <f>'[2]Bottom-up approach'!K6</f>
        <v>309331.94874226884</v>
      </c>
      <c r="N20" s="271">
        <f>'[2]Bottom-up approach'!L6</f>
        <v>330619.37988837948</v>
      </c>
      <c r="O20" s="271">
        <f>'[2]Bottom-up approach'!M6</f>
        <v>323088.77349744557</v>
      </c>
      <c r="P20" s="271">
        <f>'[2]Bottom-up approach'!N6</f>
        <v>345026.12107083702</v>
      </c>
      <c r="Q20" s="271">
        <f>'[2]Bottom-up approach'!O6</f>
        <v>369627.4336840951</v>
      </c>
      <c r="R20" s="271">
        <f>'[2]Bottom-up approach'!P6</f>
        <v>387749.35010314413</v>
      </c>
      <c r="S20" s="271">
        <f>'[2]Bottom-up approach'!Q6</f>
        <v>408470.36741223244</v>
      </c>
      <c r="T20" s="271">
        <f>'[2]Bottom-up approach'!R6</f>
        <v>424971.64396167744</v>
      </c>
      <c r="U20" s="271">
        <f>'[2]Bottom-up approach'!S6</f>
        <v>436719.50131977419</v>
      </c>
      <c r="V20" s="271">
        <f>'[2]Bottom-up approach'!T6</f>
        <v>442116.62116990087</v>
      </c>
      <c r="W20" s="271">
        <f>'[2]Bottom-up approach'!U6</f>
        <v>455789.74090119277</v>
      </c>
      <c r="X20" s="221"/>
      <c r="Y20" s="221"/>
      <c r="Z20" s="221" t="s">
        <v>1118</v>
      </c>
      <c r="AA20" s="221"/>
      <c r="AB20" s="221"/>
    </row>
    <row r="21" spans="1:28" s="20" customFormat="1" x14ac:dyDescent="0.25">
      <c r="A21" s="253"/>
      <c r="B21" s="20" t="s">
        <v>610</v>
      </c>
      <c r="C21" s="20" t="s">
        <v>1104</v>
      </c>
      <c r="E21" s="20" t="s">
        <v>881</v>
      </c>
      <c r="F21" s="271">
        <f>'[2]Bottom-up approach'!D7</f>
        <v>0</v>
      </c>
      <c r="G21" s="271">
        <f>'[2]Bottom-up approach'!E7</f>
        <v>0</v>
      </c>
      <c r="H21" s="271">
        <f>'[2]Bottom-up approach'!F7</f>
        <v>0</v>
      </c>
      <c r="I21" s="271">
        <f>'[2]Bottom-up approach'!G7</f>
        <v>0</v>
      </c>
      <c r="J21" s="271">
        <f>'[2]Bottom-up approach'!H7</f>
        <v>0</v>
      </c>
      <c r="K21" s="271">
        <f>'[2]Bottom-up approach'!I7</f>
        <v>0</v>
      </c>
      <c r="L21" s="271">
        <f>'[2]Bottom-up approach'!J7</f>
        <v>0</v>
      </c>
      <c r="M21" s="271">
        <f>'[2]Bottom-up approach'!K7</f>
        <v>0</v>
      </c>
      <c r="N21" s="271">
        <f>'[2]Bottom-up approach'!L7</f>
        <v>0</v>
      </c>
      <c r="O21" s="271">
        <f>'[2]Bottom-up approach'!M7</f>
        <v>0</v>
      </c>
      <c r="P21" s="271">
        <f>'[2]Bottom-up approach'!N7</f>
        <v>0</v>
      </c>
      <c r="Q21" s="271">
        <f>'[2]Bottom-up approach'!O7</f>
        <v>59.999999999999993</v>
      </c>
      <c r="R21" s="271">
        <f>'[2]Bottom-up approach'!P7</f>
        <v>180</v>
      </c>
      <c r="S21" s="271">
        <f>'[2]Bottom-up approach'!Q7</f>
        <v>340</v>
      </c>
      <c r="T21" s="271">
        <f>'[2]Bottom-up approach'!R7</f>
        <v>550</v>
      </c>
      <c r="U21" s="271">
        <f>'[2]Bottom-up approach'!S7</f>
        <v>760</v>
      </c>
      <c r="V21" s="271">
        <f>'[2]Bottom-up approach'!T7</f>
        <v>949.99999999999977</v>
      </c>
      <c r="W21" s="271">
        <f>'[2]Bottom-up approach'!U7</f>
        <v>1259.9999999999998</v>
      </c>
      <c r="Z21" s="20" t="s">
        <v>1120</v>
      </c>
    </row>
    <row r="22" spans="1:28" x14ac:dyDescent="0.25">
      <c r="B22" s="221" t="s">
        <v>610</v>
      </c>
      <c r="C22" s="221" t="s">
        <v>1055</v>
      </c>
      <c r="D22" s="221"/>
      <c r="E22" s="221" t="s">
        <v>881</v>
      </c>
      <c r="F22" s="266">
        <v>113.3621</v>
      </c>
      <c r="G22" s="266">
        <v>113.63209999999999</v>
      </c>
      <c r="H22" s="266">
        <v>109.4812</v>
      </c>
      <c r="I22" s="266">
        <v>107.8472</v>
      </c>
      <c r="J22" s="266">
        <v>116.2658</v>
      </c>
      <c r="K22" s="266">
        <v>99.881180000000001</v>
      </c>
      <c r="L22" s="266">
        <v>97.225859999999997</v>
      </c>
      <c r="M22" s="266">
        <v>96.000320000000002</v>
      </c>
      <c r="N22" s="266">
        <v>96.000320000000002</v>
      </c>
      <c r="O22" s="266">
        <v>121.1238</v>
      </c>
      <c r="P22" s="266">
        <v>128.16999999999999</v>
      </c>
      <c r="Q22" s="266">
        <v>97.430112000000477</v>
      </c>
      <c r="R22" s="266">
        <v>116.01740800000056</v>
      </c>
      <c r="S22" s="266">
        <v>108.842</v>
      </c>
      <c r="T22" s="266">
        <v>108.87</v>
      </c>
      <c r="U22" s="266">
        <v>108.898</v>
      </c>
      <c r="V22" s="266">
        <v>109</v>
      </c>
      <c r="W22" s="266">
        <v>109</v>
      </c>
      <c r="X22" s="221"/>
      <c r="Y22" s="221"/>
      <c r="Z22" s="221" t="s">
        <v>89</v>
      </c>
      <c r="AA22" s="221"/>
      <c r="AB22" s="221"/>
    </row>
    <row r="23" spans="1:28" x14ac:dyDescent="0.25">
      <c r="B23" s="221" t="s">
        <v>610</v>
      </c>
      <c r="C23" s="221" t="s">
        <v>603</v>
      </c>
      <c r="D23" s="221"/>
      <c r="E23" s="221" t="s">
        <v>881</v>
      </c>
      <c r="F23" s="266">
        <v>53.85</v>
      </c>
      <c r="G23" s="266">
        <v>0</v>
      </c>
      <c r="H23" s="266">
        <v>0</v>
      </c>
      <c r="I23" s="266">
        <v>0</v>
      </c>
      <c r="J23" s="266">
        <v>0</v>
      </c>
      <c r="K23" s="266">
        <v>53.85</v>
      </c>
      <c r="L23" s="266">
        <v>0</v>
      </c>
      <c r="M23" s="266">
        <v>0</v>
      </c>
      <c r="N23" s="266">
        <v>0</v>
      </c>
      <c r="O23" s="266">
        <v>0</v>
      </c>
      <c r="P23" s="266">
        <v>0</v>
      </c>
      <c r="Q23" s="266">
        <v>0</v>
      </c>
      <c r="R23" s="266">
        <v>0</v>
      </c>
      <c r="S23" s="266">
        <v>0</v>
      </c>
      <c r="T23" s="266">
        <v>0</v>
      </c>
      <c r="U23" s="266">
        <v>0</v>
      </c>
      <c r="V23" s="266">
        <v>0</v>
      </c>
      <c r="W23" s="266">
        <v>0</v>
      </c>
      <c r="X23" s="221"/>
      <c r="Y23" s="221"/>
      <c r="Z23" s="221" t="s">
        <v>89</v>
      </c>
      <c r="AA23" s="221"/>
      <c r="AB23" s="221"/>
    </row>
    <row r="24" spans="1:28" x14ac:dyDescent="0.25">
      <c r="B24" s="49" t="s">
        <v>612</v>
      </c>
      <c r="C24" s="19"/>
      <c r="D24" s="19"/>
      <c r="E24" s="19"/>
      <c r="F24" s="19"/>
      <c r="G24" s="19"/>
      <c r="H24" s="19"/>
      <c r="I24" s="19"/>
      <c r="J24" s="19"/>
      <c r="K24" s="19"/>
      <c r="L24" s="19"/>
      <c r="M24" s="19"/>
      <c r="N24" s="19"/>
      <c r="O24" s="19"/>
      <c r="P24" s="19"/>
      <c r="Q24" s="19"/>
      <c r="R24" s="19"/>
      <c r="S24" s="19"/>
      <c r="T24" s="19"/>
      <c r="U24" s="19"/>
      <c r="V24" s="19"/>
      <c r="W24" s="19"/>
      <c r="X24" s="221"/>
      <c r="Y24" s="221"/>
      <c r="Z24" s="221"/>
      <c r="AA24" s="221"/>
      <c r="AB24" s="221"/>
    </row>
    <row r="25" spans="1:28" x14ac:dyDescent="0.25">
      <c r="B25" s="221" t="s">
        <v>612</v>
      </c>
      <c r="C25" s="221" t="s">
        <v>1054</v>
      </c>
      <c r="D25" s="221"/>
      <c r="E25" s="221" t="s">
        <v>881</v>
      </c>
      <c r="F25" s="263">
        <v>7442</v>
      </c>
      <c r="G25" s="263">
        <v>7307</v>
      </c>
      <c r="H25" s="263">
        <v>7123</v>
      </c>
      <c r="I25" s="263">
        <v>6749</v>
      </c>
      <c r="J25" s="263">
        <v>7043</v>
      </c>
      <c r="K25" s="263">
        <v>7009</v>
      </c>
      <c r="L25" s="263">
        <v>6467</v>
      </c>
      <c r="M25" s="263">
        <v>6672</v>
      </c>
      <c r="N25" s="263">
        <v>6317</v>
      </c>
      <c r="O25" s="263">
        <v>6504</v>
      </c>
      <c r="P25" s="263">
        <v>6006</v>
      </c>
      <c r="Q25" s="263">
        <v>6015</v>
      </c>
      <c r="R25" s="263">
        <v>5876</v>
      </c>
      <c r="S25" s="263">
        <v>5777.3399999999992</v>
      </c>
      <c r="T25" s="263">
        <v>6914.87</v>
      </c>
      <c r="U25" s="263">
        <v>6648.79</v>
      </c>
      <c r="V25" s="264">
        <v>5401</v>
      </c>
      <c r="W25" s="264">
        <v>5275</v>
      </c>
      <c r="X25" s="221"/>
      <c r="Y25" s="221"/>
      <c r="Z25" s="221" t="s">
        <v>89</v>
      </c>
      <c r="AA25" s="221"/>
      <c r="AB25" s="221" t="s">
        <v>96</v>
      </c>
    </row>
    <row r="26" spans="1:28" x14ac:dyDescent="0.25">
      <c r="B26" s="221" t="s">
        <v>612</v>
      </c>
      <c r="C26" s="221" t="s">
        <v>1121</v>
      </c>
      <c r="D26" s="221"/>
      <c r="E26" s="221" t="s">
        <v>881</v>
      </c>
      <c r="F26" s="263"/>
      <c r="G26" s="263"/>
      <c r="H26" s="263"/>
      <c r="I26" s="263"/>
      <c r="J26" s="263"/>
      <c r="K26" s="263"/>
      <c r="L26" s="263"/>
      <c r="M26" s="263">
        <v>1719</v>
      </c>
      <c r="N26" s="263">
        <v>2635</v>
      </c>
      <c r="O26" s="263">
        <v>975</v>
      </c>
      <c r="P26" s="263">
        <v>3035</v>
      </c>
      <c r="Q26" s="263">
        <v>1078</v>
      </c>
      <c r="R26" s="263">
        <v>276</v>
      </c>
      <c r="S26" s="263">
        <v>691.0874875716147</v>
      </c>
      <c r="T26" s="263">
        <v>649.55377893646983</v>
      </c>
      <c r="U26" s="263">
        <v>610.70158921165194</v>
      </c>
      <c r="V26" s="265">
        <v>574</v>
      </c>
      <c r="W26" s="265">
        <v>540</v>
      </c>
      <c r="X26" s="221"/>
      <c r="Y26" s="221"/>
      <c r="Z26" s="221" t="s">
        <v>89</v>
      </c>
      <c r="AA26" s="221"/>
      <c r="AB26" s="221"/>
    </row>
    <row r="27" spans="1:28" x14ac:dyDescent="0.25">
      <c r="B27" s="49" t="s">
        <v>1122</v>
      </c>
      <c r="C27" s="19"/>
      <c r="D27" s="19"/>
      <c r="E27" s="19"/>
      <c r="F27" s="19"/>
      <c r="G27" s="19"/>
      <c r="H27" s="19"/>
      <c r="I27" s="19"/>
      <c r="J27" s="19"/>
      <c r="K27" s="19"/>
      <c r="L27" s="19"/>
      <c r="M27" s="19"/>
      <c r="N27" s="19"/>
      <c r="O27" s="19"/>
      <c r="P27" s="19"/>
      <c r="Q27" s="19"/>
      <c r="R27" s="19"/>
      <c r="S27" s="19"/>
      <c r="T27" s="19"/>
      <c r="U27" s="19"/>
      <c r="V27" s="19"/>
      <c r="W27" s="19"/>
      <c r="X27" s="221"/>
      <c r="Y27" s="221"/>
      <c r="Z27" s="221"/>
      <c r="AA27" s="221"/>
      <c r="AB27" s="221"/>
    </row>
    <row r="28" spans="1:28" x14ac:dyDescent="0.25">
      <c r="B28" s="221" t="s">
        <v>1123</v>
      </c>
      <c r="C28" s="221" t="s">
        <v>1121</v>
      </c>
      <c r="D28" s="221"/>
      <c r="E28" s="221" t="s">
        <v>881</v>
      </c>
      <c r="F28" s="266">
        <v>100250</v>
      </c>
      <c r="G28" s="266">
        <v>100251</v>
      </c>
      <c r="H28" s="266">
        <v>100252</v>
      </c>
      <c r="I28" s="266">
        <v>100253</v>
      </c>
      <c r="J28" s="266">
        <v>100254</v>
      </c>
      <c r="K28" s="266">
        <v>100255</v>
      </c>
      <c r="L28" s="266">
        <v>100256</v>
      </c>
      <c r="M28" s="266">
        <v>100257</v>
      </c>
      <c r="N28" s="266">
        <v>100258</v>
      </c>
      <c r="O28" s="266">
        <v>100259</v>
      </c>
      <c r="P28" s="266">
        <v>100260</v>
      </c>
      <c r="Q28" s="266">
        <v>100261</v>
      </c>
      <c r="R28" s="266">
        <v>100262</v>
      </c>
      <c r="S28" s="266">
        <v>100263</v>
      </c>
      <c r="T28" s="266">
        <v>100264</v>
      </c>
      <c r="U28" s="266">
        <v>100265</v>
      </c>
      <c r="V28" s="266">
        <v>100266</v>
      </c>
      <c r="W28" s="266">
        <v>100267</v>
      </c>
      <c r="X28" s="221"/>
      <c r="Y28" s="221"/>
      <c r="Z28" s="221" t="s">
        <v>100</v>
      </c>
      <c r="AA28" s="221"/>
      <c r="AB28" s="221"/>
    </row>
    <row r="29" spans="1:28" x14ac:dyDescent="0.25">
      <c r="B29" s="221" t="s">
        <v>1123</v>
      </c>
      <c r="C29" s="221" t="s">
        <v>1124</v>
      </c>
      <c r="D29" s="221"/>
      <c r="E29" s="221" t="s">
        <v>881</v>
      </c>
      <c r="F29" s="266">
        <v>18414.898883208109</v>
      </c>
      <c r="G29" s="266">
        <v>16410.253837439956</v>
      </c>
      <c r="H29" s="266">
        <v>15026.663097157987</v>
      </c>
      <c r="I29" s="266">
        <v>11876.775541420342</v>
      </c>
      <c r="J29" s="266">
        <v>13670.417609834894</v>
      </c>
      <c r="K29" s="266">
        <v>13611.295503513347</v>
      </c>
      <c r="L29" s="266">
        <v>11039.418385848814</v>
      </c>
      <c r="M29" s="266">
        <v>11708.200795899669</v>
      </c>
      <c r="N29" s="266">
        <v>18691.994348399079</v>
      </c>
      <c r="O29" s="266">
        <v>17966.838428902891</v>
      </c>
      <c r="P29" s="266">
        <v>18748.981682389513</v>
      </c>
      <c r="Q29" s="266">
        <v>20174.539394873576</v>
      </c>
      <c r="R29" s="266">
        <v>19929.099300597092</v>
      </c>
      <c r="S29" s="266">
        <v>18605.5</v>
      </c>
      <c r="T29" s="266">
        <v>18985.75</v>
      </c>
      <c r="U29" s="266">
        <v>19366</v>
      </c>
      <c r="V29" s="266">
        <v>19746.25</v>
      </c>
      <c r="W29" s="266">
        <v>20126.5</v>
      </c>
      <c r="X29" s="221"/>
      <c r="Y29" s="221"/>
      <c r="Z29" s="221" t="s">
        <v>100</v>
      </c>
      <c r="AA29" s="221"/>
      <c r="AB29" s="221"/>
    </row>
    <row r="30" spans="1:28" x14ac:dyDescent="0.25">
      <c r="B30" s="221" t="s">
        <v>1125</v>
      </c>
      <c r="C30" s="221" t="s">
        <v>1121</v>
      </c>
      <c r="D30" s="221"/>
      <c r="E30" s="221" t="s">
        <v>881</v>
      </c>
      <c r="F30" s="266">
        <v>19554</v>
      </c>
      <c r="G30" s="266">
        <v>17341</v>
      </c>
      <c r="H30" s="266">
        <v>15802</v>
      </c>
      <c r="I30" s="266">
        <v>12324</v>
      </c>
      <c r="J30" s="266">
        <v>14246</v>
      </c>
      <c r="K30" s="266">
        <v>14142</v>
      </c>
      <c r="L30" s="266">
        <v>11282</v>
      </c>
      <c r="M30" s="266">
        <v>11885</v>
      </c>
      <c r="N30" s="266">
        <v>19489</v>
      </c>
      <c r="O30" s="266">
        <v>18781</v>
      </c>
      <c r="P30" s="266">
        <v>19570</v>
      </c>
      <c r="Q30" s="266">
        <v>21033</v>
      </c>
      <c r="R30" s="266">
        <v>20762</v>
      </c>
      <c r="S30" s="266">
        <v>19253.400000000001</v>
      </c>
      <c r="T30" s="266">
        <v>19628.5</v>
      </c>
      <c r="U30" s="266">
        <v>20003.599999999999</v>
      </c>
      <c r="V30" s="266">
        <v>20378.7</v>
      </c>
      <c r="W30" s="266">
        <v>20753.8</v>
      </c>
      <c r="X30" s="221"/>
      <c r="Y30" s="221"/>
      <c r="Z30" s="221" t="s">
        <v>100</v>
      </c>
      <c r="AA30" s="221"/>
      <c r="AB30" s="221"/>
    </row>
    <row r="31" spans="1:28" s="20" customFormat="1" x14ac:dyDescent="0.25">
      <c r="A31" s="272"/>
      <c r="B31" s="272"/>
      <c r="C31" s="272"/>
      <c r="D31" s="272"/>
      <c r="E31" s="272"/>
      <c r="F31" s="273"/>
      <c r="G31" s="273"/>
      <c r="H31" s="273"/>
      <c r="I31" s="273"/>
      <c r="J31" s="273"/>
      <c r="K31" s="273"/>
      <c r="L31" s="273"/>
      <c r="M31" s="273"/>
      <c r="N31" s="273"/>
      <c r="O31" s="273"/>
      <c r="P31" s="273"/>
      <c r="Q31" s="273"/>
      <c r="R31" s="273"/>
      <c r="S31" s="273"/>
      <c r="T31" s="273"/>
      <c r="U31" s="273"/>
      <c r="V31" s="273"/>
      <c r="W31" s="273"/>
      <c r="X31" s="272"/>
    </row>
    <row r="32" spans="1:28" s="2" customFormat="1" ht="21" x14ac:dyDescent="0.35">
      <c r="A32" s="251"/>
      <c r="C32" s="3" t="s">
        <v>1063</v>
      </c>
      <c r="F32" s="2" t="s">
        <v>1064</v>
      </c>
    </row>
    <row r="33" spans="1:26" x14ac:dyDescent="0.25">
      <c r="B33" s="49" t="s">
        <v>607</v>
      </c>
      <c r="C33" s="49"/>
      <c r="D33" s="49" t="s">
        <v>588</v>
      </c>
      <c r="E33" s="19"/>
      <c r="F33" s="19"/>
      <c r="G33" s="19"/>
      <c r="H33" s="19"/>
      <c r="I33" s="19"/>
      <c r="J33" s="19"/>
      <c r="K33" s="19"/>
      <c r="L33" s="19"/>
      <c r="M33" s="19"/>
      <c r="N33" s="19"/>
      <c r="O33" s="19"/>
      <c r="P33" s="19"/>
      <c r="Q33" s="19"/>
      <c r="R33" s="19"/>
      <c r="S33" s="19"/>
      <c r="T33" s="19"/>
      <c r="U33" s="19"/>
      <c r="V33" s="19"/>
      <c r="W33" s="19"/>
      <c r="X33" s="221"/>
      <c r="Y33" s="221"/>
      <c r="Z33" s="221"/>
    </row>
    <row r="34" spans="1:26" x14ac:dyDescent="0.25">
      <c r="B34" s="221" t="s">
        <v>1114</v>
      </c>
      <c r="C34" s="221" t="s">
        <v>595</v>
      </c>
      <c r="D34" s="221" t="s">
        <v>588</v>
      </c>
      <c r="E34" s="221" t="s">
        <v>1065</v>
      </c>
      <c r="F34" s="189">
        <v>71500</v>
      </c>
      <c r="G34" s="189">
        <v>71500</v>
      </c>
      <c r="H34" s="189">
        <v>71500</v>
      </c>
      <c r="I34" s="189">
        <v>71500</v>
      </c>
      <c r="J34" s="189">
        <v>71500</v>
      </c>
      <c r="K34" s="189">
        <v>71500</v>
      </c>
      <c r="L34" s="189">
        <v>71500</v>
      </c>
      <c r="M34" s="189">
        <v>71500</v>
      </c>
      <c r="N34" s="189">
        <v>71500</v>
      </c>
      <c r="O34" s="189">
        <v>71500</v>
      </c>
      <c r="P34" s="189">
        <v>71500</v>
      </c>
      <c r="Q34" s="189">
        <v>71500</v>
      </c>
      <c r="R34" s="189">
        <v>71500</v>
      </c>
      <c r="S34" s="189">
        <v>71500</v>
      </c>
      <c r="T34" s="189">
        <v>71500</v>
      </c>
      <c r="U34" s="189">
        <v>71500</v>
      </c>
      <c r="V34" s="189">
        <v>71500</v>
      </c>
      <c r="W34" s="189">
        <v>71500</v>
      </c>
      <c r="X34" s="221"/>
      <c r="Y34" s="221"/>
      <c r="Z34" s="221"/>
    </row>
    <row r="35" spans="1:26" x14ac:dyDescent="0.25">
      <c r="B35" s="221" t="s">
        <v>1115</v>
      </c>
      <c r="C35" s="221" t="s">
        <v>1116</v>
      </c>
      <c r="D35" s="221" t="s">
        <v>588</v>
      </c>
      <c r="E35" s="221" t="s">
        <v>1065</v>
      </c>
      <c r="F35" s="189">
        <v>70000</v>
      </c>
      <c r="G35" s="189">
        <v>70000</v>
      </c>
      <c r="H35" s="189">
        <v>70000</v>
      </c>
      <c r="I35" s="189">
        <v>70000</v>
      </c>
      <c r="J35" s="189">
        <v>70000</v>
      </c>
      <c r="K35" s="189">
        <v>70000</v>
      </c>
      <c r="L35" s="189">
        <v>70000</v>
      </c>
      <c r="M35" s="189">
        <v>70000</v>
      </c>
      <c r="N35" s="189">
        <v>70000</v>
      </c>
      <c r="O35" s="189">
        <v>70000</v>
      </c>
      <c r="P35" s="189">
        <v>70000</v>
      </c>
      <c r="Q35" s="189">
        <v>70000</v>
      </c>
      <c r="R35" s="189">
        <v>70000</v>
      </c>
      <c r="S35" s="189">
        <v>70000</v>
      </c>
      <c r="T35" s="189">
        <v>70000</v>
      </c>
      <c r="U35" s="189">
        <v>70000</v>
      </c>
      <c r="V35" s="189">
        <v>70000</v>
      </c>
      <c r="W35" s="189">
        <v>70000</v>
      </c>
      <c r="X35" s="221"/>
      <c r="Y35" s="221"/>
      <c r="Z35" s="221"/>
    </row>
    <row r="36" spans="1:26" x14ac:dyDescent="0.25">
      <c r="B36" s="221" t="s">
        <v>1115</v>
      </c>
      <c r="C36" s="221" t="s">
        <v>595</v>
      </c>
      <c r="D36" s="221" t="s">
        <v>588</v>
      </c>
      <c r="E36" s="221" t="s">
        <v>1065</v>
      </c>
      <c r="F36" s="189">
        <v>71500</v>
      </c>
      <c r="G36" s="189">
        <v>71500</v>
      </c>
      <c r="H36" s="189">
        <v>71500</v>
      </c>
      <c r="I36" s="189">
        <v>71500</v>
      </c>
      <c r="J36" s="189">
        <v>71500</v>
      </c>
      <c r="K36" s="189">
        <v>71500</v>
      </c>
      <c r="L36" s="189">
        <v>71500</v>
      </c>
      <c r="M36" s="189">
        <v>71500</v>
      </c>
      <c r="N36" s="189">
        <v>71500</v>
      </c>
      <c r="O36" s="189">
        <v>71500</v>
      </c>
      <c r="P36" s="189">
        <v>71500</v>
      </c>
      <c r="Q36" s="189">
        <v>71500</v>
      </c>
      <c r="R36" s="189">
        <v>71500</v>
      </c>
      <c r="S36" s="189">
        <v>71500</v>
      </c>
      <c r="T36" s="189">
        <v>71500</v>
      </c>
      <c r="U36" s="189">
        <v>71500</v>
      </c>
      <c r="V36" s="189">
        <v>71500</v>
      </c>
      <c r="W36" s="189">
        <v>71500</v>
      </c>
      <c r="X36" s="221"/>
      <c r="Y36" s="221"/>
      <c r="Z36" s="221"/>
    </row>
    <row r="37" spans="1:26" x14ac:dyDescent="0.25">
      <c r="B37" s="49" t="s">
        <v>610</v>
      </c>
      <c r="C37" s="19"/>
      <c r="D37" s="49" t="s">
        <v>588</v>
      </c>
      <c r="E37" s="19"/>
      <c r="F37" s="19"/>
      <c r="G37" s="19"/>
      <c r="H37" s="19"/>
      <c r="I37" s="19"/>
      <c r="J37" s="19"/>
      <c r="K37" s="19"/>
      <c r="L37" s="19"/>
      <c r="M37" s="19"/>
      <c r="N37" s="19"/>
      <c r="O37" s="19"/>
      <c r="P37" s="19"/>
      <c r="Q37" s="19"/>
      <c r="R37" s="19"/>
      <c r="S37" s="19"/>
      <c r="T37" s="19"/>
      <c r="U37" s="19"/>
      <c r="V37" s="19"/>
      <c r="W37" s="19"/>
      <c r="X37" s="221"/>
      <c r="Y37" s="221"/>
      <c r="Z37" s="221"/>
    </row>
    <row r="38" spans="1:26" x14ac:dyDescent="0.25">
      <c r="B38" s="221" t="s">
        <v>610</v>
      </c>
      <c r="C38" s="221" t="s">
        <v>1117</v>
      </c>
      <c r="D38" s="221" t="s">
        <v>588</v>
      </c>
      <c r="E38" s="221" t="s">
        <v>1065</v>
      </c>
      <c r="F38" s="189">
        <v>69300</v>
      </c>
      <c r="G38" s="189">
        <v>69300</v>
      </c>
      <c r="H38" s="189">
        <v>69300</v>
      </c>
      <c r="I38" s="189">
        <v>69300</v>
      </c>
      <c r="J38" s="189">
        <v>69300</v>
      </c>
      <c r="K38" s="189">
        <v>69300</v>
      </c>
      <c r="L38" s="189">
        <v>69300</v>
      </c>
      <c r="M38" s="189">
        <v>69300</v>
      </c>
      <c r="N38" s="189">
        <v>69300</v>
      </c>
      <c r="O38" s="189">
        <v>69300</v>
      </c>
      <c r="P38" s="189">
        <v>69300</v>
      </c>
      <c r="Q38" s="189">
        <v>69300</v>
      </c>
      <c r="R38" s="189">
        <v>69300</v>
      </c>
      <c r="S38" s="189">
        <v>69300</v>
      </c>
      <c r="T38" s="189">
        <v>69300</v>
      </c>
      <c r="U38" s="189">
        <v>69300</v>
      </c>
      <c r="V38" s="189">
        <v>69300</v>
      </c>
      <c r="W38" s="189">
        <v>69300</v>
      </c>
      <c r="X38" s="221"/>
      <c r="Y38" s="221"/>
      <c r="Z38" s="221"/>
    </row>
    <row r="39" spans="1:26" x14ac:dyDescent="0.25">
      <c r="B39" s="221" t="s">
        <v>610</v>
      </c>
      <c r="C39" s="221" t="s">
        <v>1119</v>
      </c>
      <c r="D39" s="221" t="s">
        <v>588</v>
      </c>
      <c r="E39" s="221" t="s">
        <v>1065</v>
      </c>
      <c r="F39" s="189">
        <v>71900</v>
      </c>
      <c r="G39" s="189">
        <v>71900</v>
      </c>
      <c r="H39" s="189">
        <v>71900</v>
      </c>
      <c r="I39" s="189">
        <v>71900</v>
      </c>
      <c r="J39" s="189">
        <v>71900</v>
      </c>
      <c r="K39" s="189">
        <v>71900</v>
      </c>
      <c r="L39" s="189">
        <v>71900</v>
      </c>
      <c r="M39" s="189">
        <v>71900</v>
      </c>
      <c r="N39" s="189">
        <v>71900</v>
      </c>
      <c r="O39" s="189">
        <v>71900</v>
      </c>
      <c r="P39" s="189">
        <v>71900</v>
      </c>
      <c r="Q39" s="189">
        <v>71900</v>
      </c>
      <c r="R39" s="189">
        <v>71900</v>
      </c>
      <c r="S39" s="189">
        <v>71900</v>
      </c>
      <c r="T39" s="189">
        <v>71900</v>
      </c>
      <c r="U39" s="189">
        <v>71900</v>
      </c>
      <c r="V39" s="189">
        <v>71900</v>
      </c>
      <c r="W39" s="189">
        <v>71900</v>
      </c>
      <c r="X39" s="221"/>
      <c r="Y39" s="221"/>
      <c r="Z39" s="221" t="s">
        <v>103</v>
      </c>
    </row>
    <row r="40" spans="1:26" x14ac:dyDescent="0.25">
      <c r="B40" s="221" t="s">
        <v>610</v>
      </c>
      <c r="C40" s="221" t="s">
        <v>1054</v>
      </c>
      <c r="D40" s="221" t="s">
        <v>588</v>
      </c>
      <c r="E40" s="221" t="s">
        <v>1065</v>
      </c>
      <c r="F40" s="189">
        <v>74100</v>
      </c>
      <c r="G40" s="189">
        <v>74100</v>
      </c>
      <c r="H40" s="189">
        <v>74100</v>
      </c>
      <c r="I40" s="189">
        <v>74100</v>
      </c>
      <c r="J40" s="189">
        <v>74100</v>
      </c>
      <c r="K40" s="189">
        <v>74100</v>
      </c>
      <c r="L40" s="189">
        <v>74100</v>
      </c>
      <c r="M40" s="189">
        <v>74100</v>
      </c>
      <c r="N40" s="189">
        <v>74100</v>
      </c>
      <c r="O40" s="189">
        <v>74100</v>
      </c>
      <c r="P40" s="189">
        <v>74100</v>
      </c>
      <c r="Q40" s="189">
        <v>74100</v>
      </c>
      <c r="R40" s="189">
        <v>74100</v>
      </c>
      <c r="S40" s="189">
        <v>74100</v>
      </c>
      <c r="T40" s="189">
        <v>74100</v>
      </c>
      <c r="U40" s="189">
        <v>74100</v>
      </c>
      <c r="V40" s="189">
        <v>74100</v>
      </c>
      <c r="W40" s="189">
        <v>74100</v>
      </c>
      <c r="X40" s="221"/>
      <c r="Y40" s="221"/>
      <c r="Z40" s="221"/>
    </row>
    <row r="41" spans="1:26" s="20" customFormat="1" x14ac:dyDescent="0.25">
      <c r="A41" s="253"/>
      <c r="B41" s="20" t="s">
        <v>610</v>
      </c>
      <c r="C41" s="20" t="s">
        <v>1104</v>
      </c>
      <c r="D41" s="20" t="s">
        <v>588</v>
      </c>
      <c r="E41" s="20" t="s">
        <v>1065</v>
      </c>
      <c r="F41" s="274">
        <v>56100</v>
      </c>
      <c r="G41" s="274">
        <v>56100</v>
      </c>
      <c r="H41" s="274">
        <v>56100</v>
      </c>
      <c r="I41" s="274">
        <v>56100</v>
      </c>
      <c r="J41" s="274">
        <v>56100</v>
      </c>
      <c r="K41" s="274">
        <v>56100</v>
      </c>
      <c r="L41" s="274">
        <v>56100</v>
      </c>
      <c r="M41" s="274">
        <v>56100</v>
      </c>
      <c r="N41" s="274">
        <v>56100</v>
      </c>
      <c r="O41" s="274">
        <v>56100</v>
      </c>
      <c r="P41" s="274">
        <v>56100</v>
      </c>
      <c r="Q41" s="274">
        <v>56100</v>
      </c>
      <c r="R41" s="274">
        <v>56100</v>
      </c>
      <c r="S41" s="274">
        <v>56100</v>
      </c>
      <c r="T41" s="274">
        <v>56100</v>
      </c>
      <c r="U41" s="274">
        <v>56100</v>
      </c>
      <c r="V41" s="274">
        <v>56100</v>
      </c>
      <c r="W41" s="274">
        <v>56100</v>
      </c>
    </row>
    <row r="42" spans="1:26" x14ac:dyDescent="0.25">
      <c r="B42" s="221" t="s">
        <v>610</v>
      </c>
      <c r="C42" s="221" t="s">
        <v>1055</v>
      </c>
      <c r="D42" s="221" t="s">
        <v>588</v>
      </c>
      <c r="E42" s="221" t="s">
        <v>1065</v>
      </c>
      <c r="F42" s="189">
        <v>77400</v>
      </c>
      <c r="G42" s="189">
        <v>77400</v>
      </c>
      <c r="H42" s="189">
        <v>77400</v>
      </c>
      <c r="I42" s="189">
        <v>77400</v>
      </c>
      <c r="J42" s="189">
        <v>77400</v>
      </c>
      <c r="K42" s="189">
        <v>77400</v>
      </c>
      <c r="L42" s="189">
        <v>77400</v>
      </c>
      <c r="M42" s="189">
        <v>77400</v>
      </c>
      <c r="N42" s="189">
        <v>77400</v>
      </c>
      <c r="O42" s="189">
        <v>77400</v>
      </c>
      <c r="P42" s="189">
        <v>77400</v>
      </c>
      <c r="Q42" s="189">
        <v>77400</v>
      </c>
      <c r="R42" s="189">
        <v>77400</v>
      </c>
      <c r="S42" s="189">
        <v>77400</v>
      </c>
      <c r="T42" s="189">
        <v>77400</v>
      </c>
      <c r="U42" s="189">
        <v>77400</v>
      </c>
      <c r="V42" s="189">
        <v>77400</v>
      </c>
      <c r="W42" s="189">
        <v>77400</v>
      </c>
      <c r="X42" s="221"/>
      <c r="Y42" s="221"/>
      <c r="Z42" s="221" t="s">
        <v>103</v>
      </c>
    </row>
    <row r="43" spans="1:26" x14ac:dyDescent="0.25">
      <c r="B43" s="221" t="s">
        <v>610</v>
      </c>
      <c r="C43" s="221" t="s">
        <v>603</v>
      </c>
      <c r="D43" s="221" t="s">
        <v>588</v>
      </c>
      <c r="E43" s="221" t="s">
        <v>1065</v>
      </c>
      <c r="F43" s="189">
        <v>63100</v>
      </c>
      <c r="G43" s="189">
        <v>63100</v>
      </c>
      <c r="H43" s="189">
        <v>63100</v>
      </c>
      <c r="I43" s="189">
        <v>63100</v>
      </c>
      <c r="J43" s="189">
        <v>63100</v>
      </c>
      <c r="K43" s="189">
        <v>63100</v>
      </c>
      <c r="L43" s="189">
        <v>63100</v>
      </c>
      <c r="M43" s="189">
        <v>63100</v>
      </c>
      <c r="N43" s="189">
        <v>63100</v>
      </c>
      <c r="O43" s="189">
        <v>63100</v>
      </c>
      <c r="P43" s="189">
        <v>63100</v>
      </c>
      <c r="Q43" s="189">
        <v>63100</v>
      </c>
      <c r="R43" s="189">
        <v>63100</v>
      </c>
      <c r="S43" s="189">
        <v>63100</v>
      </c>
      <c r="T43" s="189">
        <v>63100</v>
      </c>
      <c r="U43" s="189">
        <v>63100</v>
      </c>
      <c r="V43" s="189">
        <v>63100</v>
      </c>
      <c r="W43" s="189">
        <v>63100</v>
      </c>
      <c r="X43" s="221"/>
      <c r="Y43" s="221"/>
      <c r="Z43" s="221"/>
    </row>
    <row r="44" spans="1:26" x14ac:dyDescent="0.25">
      <c r="B44" s="49" t="s">
        <v>612</v>
      </c>
      <c r="C44" s="19"/>
      <c r="D44" s="49" t="s">
        <v>588</v>
      </c>
      <c r="E44" s="19"/>
      <c r="F44" s="19"/>
      <c r="G44" s="19"/>
      <c r="H44" s="19"/>
      <c r="I44" s="19"/>
      <c r="J44" s="19"/>
      <c r="K44" s="19"/>
      <c r="L44" s="19"/>
      <c r="M44" s="19"/>
      <c r="N44" s="19"/>
      <c r="O44" s="19"/>
      <c r="P44" s="19"/>
      <c r="Q44" s="19"/>
      <c r="R44" s="19"/>
      <c r="S44" s="19"/>
      <c r="T44" s="19"/>
      <c r="U44" s="19"/>
      <c r="V44" s="19"/>
      <c r="W44" s="19"/>
      <c r="X44" s="221"/>
      <c r="Y44" s="221"/>
      <c r="Z44" s="221"/>
    </row>
    <row r="45" spans="1:26" x14ac:dyDescent="0.25">
      <c r="B45" s="221" t="s">
        <v>612</v>
      </c>
      <c r="C45" s="221" t="s">
        <v>1054</v>
      </c>
      <c r="D45" s="221" t="s">
        <v>588</v>
      </c>
      <c r="E45" s="221" t="s">
        <v>1065</v>
      </c>
      <c r="F45" s="189">
        <v>74100</v>
      </c>
      <c r="G45" s="189">
        <v>74100</v>
      </c>
      <c r="H45" s="189">
        <v>74100</v>
      </c>
      <c r="I45" s="189">
        <v>74100</v>
      </c>
      <c r="J45" s="189">
        <v>74100</v>
      </c>
      <c r="K45" s="189">
        <v>74100</v>
      </c>
      <c r="L45" s="189">
        <v>74100</v>
      </c>
      <c r="M45" s="189">
        <v>74100</v>
      </c>
      <c r="N45" s="189">
        <v>74100</v>
      </c>
      <c r="O45" s="189">
        <v>74100</v>
      </c>
      <c r="P45" s="189">
        <v>74100</v>
      </c>
      <c r="Q45" s="189">
        <v>74100</v>
      </c>
      <c r="R45" s="189">
        <v>74100</v>
      </c>
      <c r="S45" s="189">
        <v>74100</v>
      </c>
      <c r="T45" s="189">
        <v>74100</v>
      </c>
      <c r="U45" s="189">
        <v>74100</v>
      </c>
      <c r="V45" s="189">
        <v>74100</v>
      </c>
      <c r="W45" s="189">
        <v>74100</v>
      </c>
      <c r="X45" s="221"/>
      <c r="Y45" s="221"/>
      <c r="Z45" s="221"/>
    </row>
    <row r="46" spans="1:26" x14ac:dyDescent="0.25">
      <c r="B46" s="221" t="s">
        <v>612</v>
      </c>
      <c r="C46" s="221" t="s">
        <v>1121</v>
      </c>
      <c r="D46" s="221" t="s">
        <v>588</v>
      </c>
      <c r="E46" s="221" t="s">
        <v>1065</v>
      </c>
      <c r="F46" s="189">
        <v>96100</v>
      </c>
      <c r="G46" s="189">
        <v>96100</v>
      </c>
      <c r="H46" s="189">
        <v>96100</v>
      </c>
      <c r="I46" s="189">
        <v>96100</v>
      </c>
      <c r="J46" s="189">
        <v>96100</v>
      </c>
      <c r="K46" s="189">
        <v>96100</v>
      </c>
      <c r="L46" s="189">
        <v>96100</v>
      </c>
      <c r="M46" s="189">
        <v>96100</v>
      </c>
      <c r="N46" s="189">
        <v>96100</v>
      </c>
      <c r="O46" s="189">
        <v>96100</v>
      </c>
      <c r="P46" s="189">
        <v>96100</v>
      </c>
      <c r="Q46" s="189">
        <v>96100</v>
      </c>
      <c r="R46" s="189">
        <v>96100</v>
      </c>
      <c r="S46" s="189">
        <v>96100</v>
      </c>
      <c r="T46" s="189">
        <v>96100</v>
      </c>
      <c r="U46" s="189">
        <v>96100</v>
      </c>
      <c r="V46" s="189">
        <v>96100</v>
      </c>
      <c r="W46" s="189">
        <v>96100</v>
      </c>
      <c r="X46" s="221"/>
      <c r="Y46" s="221"/>
      <c r="Z46" s="221"/>
    </row>
    <row r="47" spans="1:26" x14ac:dyDescent="0.25">
      <c r="B47" s="49" t="s">
        <v>1126</v>
      </c>
      <c r="C47" s="19"/>
      <c r="D47" s="49" t="s">
        <v>588</v>
      </c>
      <c r="E47" s="19"/>
      <c r="F47" s="19"/>
      <c r="G47" s="19"/>
      <c r="H47" s="19"/>
      <c r="I47" s="19"/>
      <c r="J47" s="19"/>
      <c r="K47" s="19"/>
      <c r="L47" s="19"/>
      <c r="M47" s="19"/>
      <c r="N47" s="19"/>
      <c r="O47" s="19"/>
      <c r="P47" s="19"/>
      <c r="Q47" s="19"/>
      <c r="R47" s="19"/>
      <c r="S47" s="19"/>
      <c r="T47" s="19"/>
      <c r="U47" s="19"/>
      <c r="V47" s="19"/>
      <c r="W47" s="19"/>
      <c r="X47" s="221"/>
      <c r="Y47" s="221"/>
      <c r="Z47" s="221"/>
    </row>
    <row r="48" spans="1:26" x14ac:dyDescent="0.25">
      <c r="B48" s="221" t="s">
        <v>1123</v>
      </c>
      <c r="C48" s="221" t="s">
        <v>1121</v>
      </c>
      <c r="D48" s="221" t="s">
        <v>588</v>
      </c>
      <c r="E48" s="221" t="s">
        <v>1065</v>
      </c>
      <c r="F48" s="189">
        <v>77400</v>
      </c>
      <c r="G48" s="189">
        <v>77400</v>
      </c>
      <c r="H48" s="189">
        <v>77400</v>
      </c>
      <c r="I48" s="189">
        <v>77400</v>
      </c>
      <c r="J48" s="189">
        <v>77400</v>
      </c>
      <c r="K48" s="189">
        <v>77400</v>
      </c>
      <c r="L48" s="189">
        <v>77400</v>
      </c>
      <c r="M48" s="189">
        <v>77400</v>
      </c>
      <c r="N48" s="189">
        <v>77400</v>
      </c>
      <c r="O48" s="189">
        <v>77400</v>
      </c>
      <c r="P48" s="189">
        <v>77400</v>
      </c>
      <c r="Q48" s="189">
        <v>77400</v>
      </c>
      <c r="R48" s="189">
        <v>77400</v>
      </c>
      <c r="S48" s="189">
        <v>77400</v>
      </c>
      <c r="T48" s="189">
        <v>77400</v>
      </c>
      <c r="U48" s="189">
        <v>77400</v>
      </c>
      <c r="V48" s="189">
        <v>77400</v>
      </c>
      <c r="W48" s="189">
        <v>77400</v>
      </c>
      <c r="X48" s="221"/>
      <c r="Y48" s="221"/>
      <c r="Z48" s="221"/>
    </row>
    <row r="49" spans="1:28" x14ac:dyDescent="0.25">
      <c r="B49" s="221" t="s">
        <v>1123</v>
      </c>
      <c r="C49" s="221" t="s">
        <v>1124</v>
      </c>
      <c r="D49" s="221" t="s">
        <v>588</v>
      </c>
      <c r="E49" s="221" t="s">
        <v>1065</v>
      </c>
      <c r="F49" s="189">
        <v>74100</v>
      </c>
      <c r="G49" s="189">
        <v>74100</v>
      </c>
      <c r="H49" s="189">
        <v>74100</v>
      </c>
      <c r="I49" s="189">
        <v>74100</v>
      </c>
      <c r="J49" s="189">
        <v>74100</v>
      </c>
      <c r="K49" s="189">
        <v>74100</v>
      </c>
      <c r="L49" s="189">
        <v>74100</v>
      </c>
      <c r="M49" s="189">
        <v>74100</v>
      </c>
      <c r="N49" s="189">
        <v>74100</v>
      </c>
      <c r="O49" s="189">
        <v>74100</v>
      </c>
      <c r="P49" s="189">
        <v>74100</v>
      </c>
      <c r="Q49" s="189">
        <v>74100</v>
      </c>
      <c r="R49" s="189">
        <v>74100</v>
      </c>
      <c r="S49" s="189">
        <v>74100</v>
      </c>
      <c r="T49" s="189">
        <v>74100</v>
      </c>
      <c r="U49" s="189">
        <v>74100</v>
      </c>
      <c r="V49" s="189">
        <v>74100</v>
      </c>
      <c r="W49" s="189">
        <v>74100</v>
      </c>
      <c r="X49" s="221"/>
      <c r="Y49" s="221"/>
      <c r="Z49" s="221"/>
      <c r="AA49" s="221"/>
      <c r="AB49" s="221"/>
    </row>
    <row r="50" spans="1:28" x14ac:dyDescent="0.25">
      <c r="B50" s="221" t="s">
        <v>1125</v>
      </c>
      <c r="C50" s="221" t="s">
        <v>1121</v>
      </c>
      <c r="D50" s="221" t="s">
        <v>588</v>
      </c>
      <c r="E50" s="221" t="s">
        <v>1065</v>
      </c>
      <c r="F50" s="189">
        <v>77400</v>
      </c>
      <c r="G50" s="189">
        <v>77400</v>
      </c>
      <c r="H50" s="189">
        <v>77400</v>
      </c>
      <c r="I50" s="189">
        <v>77400</v>
      </c>
      <c r="J50" s="189">
        <v>77400</v>
      </c>
      <c r="K50" s="189">
        <v>77400</v>
      </c>
      <c r="L50" s="189">
        <v>77400</v>
      </c>
      <c r="M50" s="189">
        <v>77400</v>
      </c>
      <c r="N50" s="189">
        <v>77400</v>
      </c>
      <c r="O50" s="189">
        <v>77400</v>
      </c>
      <c r="P50" s="189">
        <v>77400</v>
      </c>
      <c r="Q50" s="189">
        <v>77400</v>
      </c>
      <c r="R50" s="189">
        <v>77400</v>
      </c>
      <c r="S50" s="189">
        <v>77400</v>
      </c>
      <c r="T50" s="189">
        <v>77400</v>
      </c>
      <c r="U50" s="189">
        <v>77400</v>
      </c>
      <c r="V50" s="189">
        <v>77400</v>
      </c>
      <c r="W50" s="189">
        <v>77400</v>
      </c>
      <c r="X50" s="221"/>
      <c r="Y50" s="221"/>
      <c r="Z50" s="221"/>
      <c r="AA50" s="221"/>
      <c r="AB50" s="221"/>
    </row>
    <row r="52" spans="1:28" x14ac:dyDescent="0.25">
      <c r="B52" s="49" t="s">
        <v>607</v>
      </c>
      <c r="C52" s="49"/>
      <c r="D52" s="49" t="s">
        <v>590</v>
      </c>
      <c r="E52" s="19"/>
      <c r="F52" s="19"/>
      <c r="G52" s="19"/>
      <c r="H52" s="19"/>
      <c r="I52" s="19"/>
      <c r="J52" s="19"/>
      <c r="K52" s="19"/>
      <c r="L52" s="19"/>
      <c r="M52" s="19"/>
      <c r="N52" s="19"/>
      <c r="O52" s="19"/>
      <c r="P52" s="19"/>
      <c r="Q52" s="19"/>
      <c r="R52" s="19"/>
      <c r="S52" s="19"/>
      <c r="T52" s="19"/>
      <c r="U52" s="19"/>
      <c r="V52" s="19"/>
      <c r="W52" s="19"/>
      <c r="X52" s="221"/>
      <c r="Y52" s="221"/>
      <c r="Z52" s="221"/>
      <c r="AA52" s="221"/>
      <c r="AB52" s="221"/>
    </row>
    <row r="53" spans="1:28" x14ac:dyDescent="0.25">
      <c r="B53" s="221" t="s">
        <v>1114</v>
      </c>
      <c r="C53" s="221" t="s">
        <v>595</v>
      </c>
      <c r="D53" s="221" t="s">
        <v>590</v>
      </c>
      <c r="E53" s="221" t="s">
        <v>1066</v>
      </c>
      <c r="F53" s="189">
        <v>3</v>
      </c>
      <c r="G53" s="189">
        <v>3</v>
      </c>
      <c r="H53" s="189">
        <v>3</v>
      </c>
      <c r="I53" s="189">
        <v>3</v>
      </c>
      <c r="J53" s="189">
        <v>3</v>
      </c>
      <c r="K53" s="189">
        <v>3</v>
      </c>
      <c r="L53" s="189">
        <v>3</v>
      </c>
      <c r="M53" s="189">
        <v>3</v>
      </c>
      <c r="N53" s="189">
        <v>3</v>
      </c>
      <c r="O53" s="189">
        <v>3</v>
      </c>
      <c r="P53" s="189">
        <v>3</v>
      </c>
      <c r="Q53" s="189">
        <v>3</v>
      </c>
      <c r="R53" s="189">
        <v>3</v>
      </c>
      <c r="S53" s="189">
        <v>3</v>
      </c>
      <c r="T53" s="189">
        <v>3</v>
      </c>
      <c r="U53" s="189">
        <v>3</v>
      </c>
      <c r="V53" s="189">
        <v>3</v>
      </c>
      <c r="W53" s="189">
        <v>3</v>
      </c>
      <c r="X53" s="221"/>
      <c r="Y53" s="221"/>
      <c r="Z53" s="221"/>
      <c r="AA53" s="221"/>
      <c r="AB53" s="221"/>
    </row>
    <row r="54" spans="1:28" x14ac:dyDescent="0.25">
      <c r="B54" s="221" t="s">
        <v>1115</v>
      </c>
      <c r="C54" s="221" t="s">
        <v>1116</v>
      </c>
      <c r="D54" s="221" t="s">
        <v>590</v>
      </c>
      <c r="E54" s="221" t="s">
        <v>1066</v>
      </c>
      <c r="F54" s="189">
        <v>3</v>
      </c>
      <c r="G54" s="189">
        <v>3</v>
      </c>
      <c r="H54" s="189">
        <v>3</v>
      </c>
      <c r="I54" s="189">
        <v>3</v>
      </c>
      <c r="J54" s="189">
        <v>3</v>
      </c>
      <c r="K54" s="189">
        <v>3</v>
      </c>
      <c r="L54" s="189">
        <v>3</v>
      </c>
      <c r="M54" s="189">
        <v>3</v>
      </c>
      <c r="N54" s="189">
        <v>3</v>
      </c>
      <c r="O54" s="189">
        <v>3</v>
      </c>
      <c r="P54" s="189">
        <v>3</v>
      </c>
      <c r="Q54" s="189">
        <v>3</v>
      </c>
      <c r="R54" s="189">
        <v>3</v>
      </c>
      <c r="S54" s="189">
        <v>3</v>
      </c>
      <c r="T54" s="189">
        <v>3</v>
      </c>
      <c r="U54" s="189">
        <v>3</v>
      </c>
      <c r="V54" s="189">
        <v>3</v>
      </c>
      <c r="W54" s="189">
        <v>3</v>
      </c>
      <c r="X54" s="221"/>
      <c r="Y54" s="221"/>
      <c r="Z54" s="221"/>
      <c r="AA54" s="221"/>
      <c r="AB54" s="221"/>
    </row>
    <row r="55" spans="1:28" x14ac:dyDescent="0.25">
      <c r="B55" s="221" t="s">
        <v>1115</v>
      </c>
      <c r="C55" s="221" t="s">
        <v>595</v>
      </c>
      <c r="D55" s="221" t="s">
        <v>590</v>
      </c>
      <c r="E55" s="221" t="s">
        <v>1066</v>
      </c>
      <c r="F55" s="189">
        <v>3</v>
      </c>
      <c r="G55" s="189">
        <v>3</v>
      </c>
      <c r="H55" s="189">
        <v>3</v>
      </c>
      <c r="I55" s="189">
        <v>3</v>
      </c>
      <c r="J55" s="189">
        <v>3</v>
      </c>
      <c r="K55" s="189">
        <v>3</v>
      </c>
      <c r="L55" s="189">
        <v>3</v>
      </c>
      <c r="M55" s="189">
        <v>3</v>
      </c>
      <c r="N55" s="189">
        <v>3</v>
      </c>
      <c r="O55" s="189">
        <v>3</v>
      </c>
      <c r="P55" s="189">
        <v>3</v>
      </c>
      <c r="Q55" s="189">
        <v>3</v>
      </c>
      <c r="R55" s="189">
        <v>3</v>
      </c>
      <c r="S55" s="189">
        <v>3</v>
      </c>
      <c r="T55" s="189">
        <v>3</v>
      </c>
      <c r="U55" s="189">
        <v>3</v>
      </c>
      <c r="V55" s="189">
        <v>3</v>
      </c>
      <c r="W55" s="189">
        <v>3</v>
      </c>
      <c r="X55" s="221"/>
      <c r="Y55" s="221"/>
      <c r="Z55" s="221"/>
      <c r="AA55" s="221"/>
      <c r="AB55" s="221"/>
    </row>
    <row r="56" spans="1:28" x14ac:dyDescent="0.25">
      <c r="B56" s="49" t="s">
        <v>610</v>
      </c>
      <c r="C56" s="19"/>
      <c r="D56" s="49" t="s">
        <v>590</v>
      </c>
      <c r="E56" s="19"/>
      <c r="F56" s="19"/>
      <c r="G56" s="19"/>
      <c r="H56" s="19"/>
      <c r="I56" s="19"/>
      <c r="J56" s="19"/>
      <c r="K56" s="19"/>
      <c r="L56" s="19"/>
      <c r="M56" s="19"/>
      <c r="N56" s="19"/>
      <c r="O56" s="19"/>
      <c r="P56" s="19"/>
      <c r="Q56" s="19"/>
      <c r="R56" s="19"/>
      <c r="S56" s="19"/>
      <c r="T56" s="19"/>
      <c r="U56" s="19"/>
      <c r="V56" s="19"/>
      <c r="W56" s="19"/>
      <c r="X56" s="221"/>
      <c r="Y56" s="221"/>
      <c r="Z56" s="221"/>
      <c r="AA56" s="221"/>
      <c r="AB56" s="221"/>
    </row>
    <row r="57" spans="1:28" x14ac:dyDescent="0.25">
      <c r="B57" s="221" t="s">
        <v>610</v>
      </c>
      <c r="C57" s="221" t="s">
        <v>1117</v>
      </c>
      <c r="D57" s="221" t="s">
        <v>590</v>
      </c>
      <c r="E57" s="221" t="s">
        <v>1066</v>
      </c>
      <c r="F57" s="189">
        <v>33</v>
      </c>
      <c r="G57" s="189">
        <v>33</v>
      </c>
      <c r="H57" s="189">
        <v>33</v>
      </c>
      <c r="I57" s="189">
        <v>33</v>
      </c>
      <c r="J57" s="189">
        <v>33</v>
      </c>
      <c r="K57" s="189">
        <v>33</v>
      </c>
      <c r="L57" s="189">
        <v>33</v>
      </c>
      <c r="M57" s="189">
        <v>33</v>
      </c>
      <c r="N57" s="189">
        <v>33</v>
      </c>
      <c r="O57" s="189">
        <v>33</v>
      </c>
      <c r="P57" s="189">
        <v>33</v>
      </c>
      <c r="Q57" s="189">
        <v>33</v>
      </c>
      <c r="R57" s="189">
        <v>33</v>
      </c>
      <c r="S57" s="189">
        <v>33</v>
      </c>
      <c r="T57" s="189">
        <v>33</v>
      </c>
      <c r="U57" s="189">
        <v>33</v>
      </c>
      <c r="V57" s="189">
        <v>33</v>
      </c>
      <c r="W57" s="189">
        <v>33</v>
      </c>
      <c r="X57" s="221"/>
      <c r="Y57" s="221"/>
      <c r="Z57" s="221"/>
      <c r="AA57" s="221"/>
      <c r="AB57" s="221"/>
    </row>
    <row r="58" spans="1:28" x14ac:dyDescent="0.25">
      <c r="B58" s="221" t="s">
        <v>610</v>
      </c>
      <c r="C58" s="221" t="s">
        <v>1119</v>
      </c>
      <c r="D58" s="221" t="s">
        <v>590</v>
      </c>
      <c r="E58" s="221" t="s">
        <v>1066</v>
      </c>
      <c r="F58" s="189">
        <v>3</v>
      </c>
      <c r="G58" s="189">
        <v>3</v>
      </c>
      <c r="H58" s="189">
        <v>3</v>
      </c>
      <c r="I58" s="189">
        <v>3</v>
      </c>
      <c r="J58" s="189">
        <v>3</v>
      </c>
      <c r="K58" s="189">
        <v>3</v>
      </c>
      <c r="L58" s="189">
        <v>3</v>
      </c>
      <c r="M58" s="189">
        <v>3</v>
      </c>
      <c r="N58" s="189">
        <v>3</v>
      </c>
      <c r="O58" s="189">
        <v>3</v>
      </c>
      <c r="P58" s="189">
        <v>3</v>
      </c>
      <c r="Q58" s="189">
        <v>3</v>
      </c>
      <c r="R58" s="189">
        <v>3</v>
      </c>
      <c r="S58" s="189">
        <v>3</v>
      </c>
      <c r="T58" s="189">
        <v>3</v>
      </c>
      <c r="U58" s="189">
        <v>3</v>
      </c>
      <c r="V58" s="189">
        <v>3</v>
      </c>
      <c r="W58" s="189">
        <v>3</v>
      </c>
      <c r="X58" s="221"/>
      <c r="Y58" s="221"/>
      <c r="Z58" s="221" t="s">
        <v>103</v>
      </c>
      <c r="AA58" s="221"/>
      <c r="AB58" s="221"/>
    </row>
    <row r="59" spans="1:28" x14ac:dyDescent="0.25">
      <c r="B59" s="221" t="s">
        <v>610</v>
      </c>
      <c r="C59" s="221" t="s">
        <v>1054</v>
      </c>
      <c r="D59" s="221" t="s">
        <v>590</v>
      </c>
      <c r="E59" s="221" t="s">
        <v>1066</v>
      </c>
      <c r="F59" s="189">
        <v>3.9</v>
      </c>
      <c r="G59" s="189">
        <v>3.9</v>
      </c>
      <c r="H59" s="189">
        <v>3.9</v>
      </c>
      <c r="I59" s="189">
        <v>3.9</v>
      </c>
      <c r="J59" s="189">
        <v>3.9</v>
      </c>
      <c r="K59" s="189">
        <v>3.9</v>
      </c>
      <c r="L59" s="189">
        <v>3.9</v>
      </c>
      <c r="M59" s="189">
        <v>3.9</v>
      </c>
      <c r="N59" s="189">
        <v>3.9</v>
      </c>
      <c r="O59" s="189">
        <v>3.9</v>
      </c>
      <c r="P59" s="189">
        <v>3.9</v>
      </c>
      <c r="Q59" s="189">
        <v>3.9</v>
      </c>
      <c r="R59" s="189">
        <v>3.9</v>
      </c>
      <c r="S59" s="189">
        <v>3.9</v>
      </c>
      <c r="T59" s="189">
        <v>3.9</v>
      </c>
      <c r="U59" s="189">
        <v>3.9</v>
      </c>
      <c r="V59" s="189">
        <v>3.9</v>
      </c>
      <c r="W59" s="189">
        <v>3.9</v>
      </c>
      <c r="X59" s="221"/>
      <c r="Y59" s="221"/>
      <c r="Z59" s="221"/>
      <c r="AA59" s="221"/>
      <c r="AB59" s="221"/>
    </row>
    <row r="60" spans="1:28" s="20" customFormat="1" x14ac:dyDescent="0.25">
      <c r="A60" s="253"/>
      <c r="B60" s="20" t="s">
        <v>610</v>
      </c>
      <c r="C60" s="20" t="s">
        <v>1104</v>
      </c>
      <c r="D60" s="20" t="s">
        <v>590</v>
      </c>
      <c r="E60" s="20" t="s">
        <v>1066</v>
      </c>
      <c r="F60" s="189">
        <v>1</v>
      </c>
      <c r="G60" s="189">
        <v>1</v>
      </c>
      <c r="H60" s="189">
        <v>1</v>
      </c>
      <c r="I60" s="189">
        <v>1</v>
      </c>
      <c r="J60" s="189">
        <v>1</v>
      </c>
      <c r="K60" s="189">
        <v>1</v>
      </c>
      <c r="L60" s="189">
        <v>1</v>
      </c>
      <c r="M60" s="189">
        <v>1</v>
      </c>
      <c r="N60" s="189">
        <v>1</v>
      </c>
      <c r="O60" s="189">
        <v>1</v>
      </c>
      <c r="P60" s="189">
        <v>1</v>
      </c>
      <c r="Q60" s="189">
        <v>1</v>
      </c>
      <c r="R60" s="189">
        <v>1</v>
      </c>
      <c r="S60" s="189">
        <v>1</v>
      </c>
      <c r="T60" s="189">
        <v>1</v>
      </c>
      <c r="U60" s="189">
        <v>1</v>
      </c>
      <c r="V60" s="189">
        <v>1</v>
      </c>
      <c r="W60" s="189">
        <v>1</v>
      </c>
    </row>
    <row r="61" spans="1:28" x14ac:dyDescent="0.25">
      <c r="B61" s="221" t="s">
        <v>610</v>
      </c>
      <c r="C61" s="221" t="s">
        <v>1055</v>
      </c>
      <c r="D61" s="221" t="s">
        <v>590</v>
      </c>
      <c r="E61" s="221" t="s">
        <v>1066</v>
      </c>
      <c r="F61" s="189">
        <v>3</v>
      </c>
      <c r="G61" s="189">
        <v>3</v>
      </c>
      <c r="H61" s="189">
        <v>3</v>
      </c>
      <c r="I61" s="189">
        <v>3</v>
      </c>
      <c r="J61" s="189">
        <v>3</v>
      </c>
      <c r="K61" s="189">
        <v>3</v>
      </c>
      <c r="L61" s="189">
        <v>3</v>
      </c>
      <c r="M61" s="189">
        <v>3</v>
      </c>
      <c r="N61" s="189">
        <v>3</v>
      </c>
      <c r="O61" s="189">
        <v>3</v>
      </c>
      <c r="P61" s="189">
        <v>3</v>
      </c>
      <c r="Q61" s="189">
        <v>3</v>
      </c>
      <c r="R61" s="189">
        <v>3</v>
      </c>
      <c r="S61" s="189">
        <v>3</v>
      </c>
      <c r="T61" s="189">
        <v>3</v>
      </c>
      <c r="U61" s="189">
        <v>3</v>
      </c>
      <c r="V61" s="189">
        <v>3</v>
      </c>
      <c r="W61" s="189">
        <v>3</v>
      </c>
      <c r="X61" s="221"/>
      <c r="Y61" s="221"/>
      <c r="Z61" s="221" t="s">
        <v>103</v>
      </c>
      <c r="AA61" s="221"/>
      <c r="AB61" s="221"/>
    </row>
    <row r="62" spans="1:28" x14ac:dyDescent="0.25">
      <c r="B62" s="221" t="s">
        <v>610</v>
      </c>
      <c r="C62" s="221" t="s">
        <v>603</v>
      </c>
      <c r="D62" s="221" t="s">
        <v>590</v>
      </c>
      <c r="E62" s="221" t="s">
        <v>1066</v>
      </c>
      <c r="F62" s="189">
        <v>62</v>
      </c>
      <c r="G62" s="189">
        <v>62</v>
      </c>
      <c r="H62" s="189">
        <v>62</v>
      </c>
      <c r="I62" s="189">
        <v>62</v>
      </c>
      <c r="J62" s="189">
        <v>62</v>
      </c>
      <c r="K62" s="189">
        <v>62</v>
      </c>
      <c r="L62" s="189">
        <v>62</v>
      </c>
      <c r="M62" s="189">
        <v>62</v>
      </c>
      <c r="N62" s="189">
        <v>62</v>
      </c>
      <c r="O62" s="189">
        <v>62</v>
      </c>
      <c r="P62" s="189">
        <v>62</v>
      </c>
      <c r="Q62" s="189">
        <v>62</v>
      </c>
      <c r="R62" s="189">
        <v>62</v>
      </c>
      <c r="S62" s="189">
        <v>62</v>
      </c>
      <c r="T62" s="189">
        <v>62</v>
      </c>
      <c r="U62" s="189">
        <v>62</v>
      </c>
      <c r="V62" s="189">
        <v>62</v>
      </c>
      <c r="W62" s="189">
        <v>62</v>
      </c>
      <c r="X62" s="221"/>
      <c r="Y62" s="221"/>
      <c r="Z62" s="221"/>
      <c r="AA62" s="221"/>
      <c r="AB62" s="221"/>
    </row>
    <row r="63" spans="1:28" x14ac:dyDescent="0.25">
      <c r="B63" s="49" t="s">
        <v>612</v>
      </c>
      <c r="C63" s="19"/>
      <c r="D63" s="49" t="s">
        <v>590</v>
      </c>
      <c r="E63" s="19"/>
      <c r="F63" s="19"/>
      <c r="G63" s="19"/>
      <c r="H63" s="19"/>
      <c r="I63" s="19"/>
      <c r="J63" s="19"/>
      <c r="K63" s="19"/>
      <c r="L63" s="19"/>
      <c r="M63" s="19"/>
      <c r="N63" s="19"/>
      <c r="O63" s="19"/>
      <c r="P63" s="19"/>
      <c r="Q63" s="19"/>
      <c r="R63" s="19"/>
      <c r="S63" s="19"/>
      <c r="T63" s="19"/>
      <c r="U63" s="19"/>
      <c r="V63" s="19"/>
      <c r="W63" s="19"/>
      <c r="X63" s="221"/>
      <c r="Y63" s="221"/>
      <c r="Z63" s="221"/>
      <c r="AA63" s="221"/>
      <c r="AB63" s="221"/>
    </row>
    <row r="64" spans="1:28" x14ac:dyDescent="0.25">
      <c r="B64" s="221" t="s">
        <v>612</v>
      </c>
      <c r="C64" s="221" t="s">
        <v>1054</v>
      </c>
      <c r="D64" s="221" t="s">
        <v>590</v>
      </c>
      <c r="E64" s="221" t="s">
        <v>1066</v>
      </c>
      <c r="F64" s="109">
        <v>4.1500000000000004</v>
      </c>
      <c r="G64" s="109">
        <v>4.1500000000000004</v>
      </c>
      <c r="H64" s="109">
        <v>4.1500000000000004</v>
      </c>
      <c r="I64" s="109">
        <v>4.1500000000000004</v>
      </c>
      <c r="J64" s="109">
        <v>4.1500000000000004</v>
      </c>
      <c r="K64" s="109">
        <v>4.1500000000000004</v>
      </c>
      <c r="L64" s="109">
        <v>4.1500000000000004</v>
      </c>
      <c r="M64" s="109">
        <v>4.1500000000000004</v>
      </c>
      <c r="N64" s="109">
        <v>4.1500000000000004</v>
      </c>
      <c r="O64" s="109">
        <v>4.1500000000000004</v>
      </c>
      <c r="P64" s="109">
        <v>4.1500000000000004</v>
      </c>
      <c r="Q64" s="109">
        <v>4.1500000000000004</v>
      </c>
      <c r="R64" s="109">
        <v>4.1500000000000004</v>
      </c>
      <c r="S64" s="109">
        <v>4.1500000000000004</v>
      </c>
      <c r="T64" s="109">
        <v>4.1500000000000004</v>
      </c>
      <c r="U64" s="109">
        <v>4.1500000000000004</v>
      </c>
      <c r="V64" s="109">
        <v>4.1500000000000004</v>
      </c>
      <c r="W64" s="109">
        <v>4.1500000000000004</v>
      </c>
      <c r="X64" s="221"/>
      <c r="Y64" s="221"/>
      <c r="Z64" s="221" t="s">
        <v>113</v>
      </c>
      <c r="AA64" s="221"/>
      <c r="AB64" s="221" t="s">
        <v>82</v>
      </c>
    </row>
    <row r="65" spans="1:26" x14ac:dyDescent="0.25">
      <c r="B65" s="221" t="s">
        <v>612</v>
      </c>
      <c r="C65" s="221" t="s">
        <v>1121</v>
      </c>
      <c r="D65" s="221" t="s">
        <v>590</v>
      </c>
      <c r="E65" s="221" t="s">
        <v>1066</v>
      </c>
      <c r="F65" s="189">
        <v>2</v>
      </c>
      <c r="G65" s="189">
        <v>2</v>
      </c>
      <c r="H65" s="189">
        <v>2</v>
      </c>
      <c r="I65" s="189">
        <v>2</v>
      </c>
      <c r="J65" s="189">
        <v>2</v>
      </c>
      <c r="K65" s="189">
        <v>2</v>
      </c>
      <c r="L65" s="189">
        <v>2</v>
      </c>
      <c r="M65" s="189">
        <v>2</v>
      </c>
      <c r="N65" s="189">
        <v>2</v>
      </c>
      <c r="O65" s="189">
        <v>2</v>
      </c>
      <c r="P65" s="189">
        <v>2</v>
      </c>
      <c r="Q65" s="189">
        <v>2</v>
      </c>
      <c r="R65" s="189">
        <v>2</v>
      </c>
      <c r="S65" s="189">
        <v>2</v>
      </c>
      <c r="T65" s="189">
        <v>2</v>
      </c>
      <c r="U65" s="189">
        <v>2</v>
      </c>
      <c r="V65" s="189">
        <v>2</v>
      </c>
      <c r="W65" s="189">
        <v>2</v>
      </c>
      <c r="X65" s="221"/>
      <c r="Y65" s="221"/>
      <c r="Z65" s="221"/>
    </row>
    <row r="66" spans="1:26" x14ac:dyDescent="0.25">
      <c r="B66" s="49" t="s">
        <v>1126</v>
      </c>
      <c r="C66" s="19"/>
      <c r="D66" s="49" t="s">
        <v>590</v>
      </c>
      <c r="E66" s="19"/>
      <c r="F66" s="19"/>
      <c r="G66" s="19"/>
      <c r="H66" s="19"/>
      <c r="I66" s="19"/>
      <c r="J66" s="19"/>
      <c r="K66" s="19"/>
      <c r="L66" s="19"/>
      <c r="M66" s="19"/>
      <c r="N66" s="19"/>
      <c r="O66" s="19"/>
      <c r="P66" s="19"/>
      <c r="Q66" s="19"/>
      <c r="R66" s="19"/>
      <c r="S66" s="19"/>
      <c r="T66" s="19"/>
      <c r="U66" s="19"/>
      <c r="V66" s="19"/>
      <c r="W66" s="19"/>
      <c r="X66" s="221"/>
      <c r="Y66" s="221"/>
      <c r="Z66" s="221"/>
    </row>
    <row r="67" spans="1:26" x14ac:dyDescent="0.25">
      <c r="B67" s="221" t="s">
        <v>1123</v>
      </c>
      <c r="C67" s="221" t="s">
        <v>1121</v>
      </c>
      <c r="D67" s="221" t="s">
        <v>590</v>
      </c>
      <c r="E67" s="221" t="s">
        <v>1066</v>
      </c>
      <c r="F67" s="189">
        <v>7</v>
      </c>
      <c r="G67" s="189">
        <v>7</v>
      </c>
      <c r="H67" s="189">
        <v>7</v>
      </c>
      <c r="I67" s="189">
        <v>7</v>
      </c>
      <c r="J67" s="189">
        <v>7</v>
      </c>
      <c r="K67" s="189">
        <v>7</v>
      </c>
      <c r="L67" s="189">
        <v>7</v>
      </c>
      <c r="M67" s="189">
        <v>7</v>
      </c>
      <c r="N67" s="189">
        <v>7</v>
      </c>
      <c r="O67" s="189">
        <v>7</v>
      </c>
      <c r="P67" s="189">
        <v>7</v>
      </c>
      <c r="Q67" s="189">
        <v>7</v>
      </c>
      <c r="R67" s="189">
        <v>7</v>
      </c>
      <c r="S67" s="189">
        <v>7</v>
      </c>
      <c r="T67" s="189">
        <v>7</v>
      </c>
      <c r="U67" s="189">
        <v>7</v>
      </c>
      <c r="V67" s="189">
        <v>7</v>
      </c>
      <c r="W67" s="189">
        <v>7</v>
      </c>
      <c r="X67" s="221"/>
      <c r="Y67" s="221"/>
      <c r="Z67" s="221"/>
    </row>
    <row r="68" spans="1:26" x14ac:dyDescent="0.25">
      <c r="B68" s="221" t="s">
        <v>1123</v>
      </c>
      <c r="C68" s="221" t="s">
        <v>1124</v>
      </c>
      <c r="D68" s="221" t="s">
        <v>590</v>
      </c>
      <c r="E68" s="221" t="s">
        <v>1066</v>
      </c>
      <c r="F68" s="189">
        <v>3.9</v>
      </c>
      <c r="G68" s="189">
        <v>3.9</v>
      </c>
      <c r="H68" s="189">
        <v>3.9</v>
      </c>
      <c r="I68" s="189">
        <v>3.9</v>
      </c>
      <c r="J68" s="189">
        <v>3.9</v>
      </c>
      <c r="K68" s="189">
        <v>3.9</v>
      </c>
      <c r="L68" s="189">
        <v>3.9</v>
      </c>
      <c r="M68" s="189">
        <v>3.9</v>
      </c>
      <c r="N68" s="189">
        <v>3.9</v>
      </c>
      <c r="O68" s="189">
        <v>3.9</v>
      </c>
      <c r="P68" s="189">
        <v>3.9</v>
      </c>
      <c r="Q68" s="189">
        <v>3.9</v>
      </c>
      <c r="R68" s="189">
        <v>3.9</v>
      </c>
      <c r="S68" s="189">
        <v>3.9</v>
      </c>
      <c r="T68" s="189">
        <v>3.9</v>
      </c>
      <c r="U68" s="189">
        <v>3.9</v>
      </c>
      <c r="V68" s="189">
        <v>3.9</v>
      </c>
      <c r="W68" s="189">
        <v>3.9</v>
      </c>
      <c r="X68" s="221"/>
      <c r="Y68" s="221"/>
      <c r="Z68" s="221"/>
    </row>
    <row r="69" spans="1:26" x14ac:dyDescent="0.25">
      <c r="B69" s="221" t="s">
        <v>1125</v>
      </c>
      <c r="C69" s="221" t="s">
        <v>1121</v>
      </c>
      <c r="D69" s="221" t="s">
        <v>590</v>
      </c>
      <c r="E69" s="221" t="s">
        <v>1066</v>
      </c>
      <c r="F69" s="189">
        <v>7</v>
      </c>
      <c r="G69" s="189">
        <v>7</v>
      </c>
      <c r="H69" s="189">
        <v>7</v>
      </c>
      <c r="I69" s="189">
        <v>7</v>
      </c>
      <c r="J69" s="189">
        <v>7</v>
      </c>
      <c r="K69" s="189">
        <v>7</v>
      </c>
      <c r="L69" s="189">
        <v>7</v>
      </c>
      <c r="M69" s="189">
        <v>7</v>
      </c>
      <c r="N69" s="189">
        <v>7</v>
      </c>
      <c r="O69" s="189">
        <v>7</v>
      </c>
      <c r="P69" s="189">
        <v>7</v>
      </c>
      <c r="Q69" s="189">
        <v>7</v>
      </c>
      <c r="R69" s="189">
        <v>7</v>
      </c>
      <c r="S69" s="189">
        <v>7</v>
      </c>
      <c r="T69" s="189">
        <v>7</v>
      </c>
      <c r="U69" s="189">
        <v>7</v>
      </c>
      <c r="V69" s="189">
        <v>7</v>
      </c>
      <c r="W69" s="189">
        <v>7</v>
      </c>
      <c r="X69" s="221"/>
      <c r="Y69" s="221"/>
      <c r="Z69" s="221"/>
    </row>
    <row r="71" spans="1:26" x14ac:dyDescent="0.25">
      <c r="B71" s="49" t="s">
        <v>607</v>
      </c>
      <c r="C71" s="49"/>
      <c r="D71" s="49" t="s">
        <v>593</v>
      </c>
      <c r="E71" s="19"/>
      <c r="F71" s="19"/>
      <c r="G71" s="19"/>
      <c r="H71" s="19"/>
      <c r="I71" s="19"/>
      <c r="J71" s="19"/>
      <c r="K71" s="19"/>
      <c r="L71" s="19"/>
      <c r="M71" s="19"/>
      <c r="N71" s="19"/>
      <c r="O71" s="19"/>
      <c r="P71" s="19"/>
      <c r="Q71" s="19"/>
      <c r="R71" s="19"/>
      <c r="S71" s="19"/>
      <c r="T71" s="19"/>
      <c r="U71" s="19"/>
      <c r="V71" s="19"/>
      <c r="W71" s="19"/>
      <c r="X71" s="221"/>
      <c r="Y71" s="221"/>
      <c r="Z71" s="221"/>
    </row>
    <row r="72" spans="1:26" x14ac:dyDescent="0.25">
      <c r="B72" s="221" t="s">
        <v>1114</v>
      </c>
      <c r="C72" s="221" t="s">
        <v>595</v>
      </c>
      <c r="D72" s="48" t="s">
        <v>593</v>
      </c>
      <c r="E72" s="221" t="s">
        <v>1067</v>
      </c>
      <c r="F72" s="189">
        <v>0.6</v>
      </c>
      <c r="G72" s="189">
        <v>0.6</v>
      </c>
      <c r="H72" s="189">
        <v>0.6</v>
      </c>
      <c r="I72" s="189">
        <v>0.6</v>
      </c>
      <c r="J72" s="189">
        <v>0.6</v>
      </c>
      <c r="K72" s="189">
        <v>0.6</v>
      </c>
      <c r="L72" s="189">
        <v>0.6</v>
      </c>
      <c r="M72" s="189">
        <v>0.6</v>
      </c>
      <c r="N72" s="189">
        <v>0.6</v>
      </c>
      <c r="O72" s="189">
        <v>0.6</v>
      </c>
      <c r="P72" s="189">
        <v>0.6</v>
      </c>
      <c r="Q72" s="189">
        <v>0.6</v>
      </c>
      <c r="R72" s="189">
        <v>0.6</v>
      </c>
      <c r="S72" s="189">
        <v>0.6</v>
      </c>
      <c r="T72" s="189">
        <v>0.6</v>
      </c>
      <c r="U72" s="189">
        <v>0.6</v>
      </c>
      <c r="V72" s="189">
        <v>0.6</v>
      </c>
      <c r="W72" s="189">
        <v>0.6</v>
      </c>
      <c r="X72" s="221"/>
      <c r="Y72" s="221"/>
      <c r="Z72" s="221"/>
    </row>
    <row r="73" spans="1:26" x14ac:dyDescent="0.25">
      <c r="B73" s="221" t="s">
        <v>1115</v>
      </c>
      <c r="C73" s="221" t="s">
        <v>1116</v>
      </c>
      <c r="D73" s="48" t="s">
        <v>593</v>
      </c>
      <c r="E73" s="221" t="s">
        <v>1067</v>
      </c>
      <c r="F73" s="189">
        <v>0.6</v>
      </c>
      <c r="G73" s="189">
        <v>0.6</v>
      </c>
      <c r="H73" s="189">
        <v>0.6</v>
      </c>
      <c r="I73" s="189">
        <v>0.6</v>
      </c>
      <c r="J73" s="189">
        <v>0.6</v>
      </c>
      <c r="K73" s="189">
        <v>0.6</v>
      </c>
      <c r="L73" s="189">
        <v>0.6</v>
      </c>
      <c r="M73" s="189">
        <v>0.6</v>
      </c>
      <c r="N73" s="189">
        <v>0.6</v>
      </c>
      <c r="O73" s="189">
        <v>0.6</v>
      </c>
      <c r="P73" s="189">
        <v>0.6</v>
      </c>
      <c r="Q73" s="189">
        <v>0.6</v>
      </c>
      <c r="R73" s="189">
        <v>0.6</v>
      </c>
      <c r="S73" s="189">
        <v>0.6</v>
      </c>
      <c r="T73" s="189">
        <v>0.6</v>
      </c>
      <c r="U73" s="189">
        <v>0.6</v>
      </c>
      <c r="V73" s="189">
        <v>0.6</v>
      </c>
      <c r="W73" s="189">
        <v>0.6</v>
      </c>
      <c r="X73" s="221"/>
      <c r="Y73" s="221"/>
      <c r="Z73" s="221"/>
    </row>
    <row r="74" spans="1:26" x14ac:dyDescent="0.25">
      <c r="B74" s="221" t="s">
        <v>1115</v>
      </c>
      <c r="C74" s="221" t="s">
        <v>595</v>
      </c>
      <c r="D74" s="48" t="s">
        <v>593</v>
      </c>
      <c r="E74" s="221" t="s">
        <v>1067</v>
      </c>
      <c r="F74" s="189">
        <v>0.6</v>
      </c>
      <c r="G74" s="189">
        <v>0.6</v>
      </c>
      <c r="H74" s="189">
        <v>0.6</v>
      </c>
      <c r="I74" s="189">
        <v>0.6</v>
      </c>
      <c r="J74" s="189">
        <v>0.6</v>
      </c>
      <c r="K74" s="189">
        <v>0.6</v>
      </c>
      <c r="L74" s="189">
        <v>0.6</v>
      </c>
      <c r="M74" s="189">
        <v>0.6</v>
      </c>
      <c r="N74" s="189">
        <v>0.6</v>
      </c>
      <c r="O74" s="189">
        <v>0.6</v>
      </c>
      <c r="P74" s="189">
        <v>0.6</v>
      </c>
      <c r="Q74" s="189">
        <v>0.6</v>
      </c>
      <c r="R74" s="189">
        <v>0.6</v>
      </c>
      <c r="S74" s="189">
        <v>0.6</v>
      </c>
      <c r="T74" s="189">
        <v>0.6</v>
      </c>
      <c r="U74" s="189">
        <v>0.6</v>
      </c>
      <c r="V74" s="189">
        <v>0.6</v>
      </c>
      <c r="W74" s="189">
        <v>0.6</v>
      </c>
      <c r="X74" s="221"/>
      <c r="Y74" s="221"/>
      <c r="Z74" s="221"/>
    </row>
    <row r="75" spans="1:26" x14ac:dyDescent="0.25">
      <c r="B75" s="49" t="s">
        <v>610</v>
      </c>
      <c r="C75" s="19"/>
      <c r="D75" s="49" t="s">
        <v>593</v>
      </c>
      <c r="E75" s="19"/>
      <c r="F75" s="19"/>
      <c r="G75" s="19"/>
      <c r="H75" s="19"/>
      <c r="I75" s="19"/>
      <c r="J75" s="19"/>
      <c r="K75" s="19"/>
      <c r="L75" s="19"/>
      <c r="M75" s="19"/>
      <c r="N75" s="19"/>
      <c r="O75" s="19"/>
      <c r="P75" s="19"/>
      <c r="Q75" s="19"/>
      <c r="R75" s="19"/>
      <c r="S75" s="19"/>
      <c r="T75" s="19"/>
      <c r="U75" s="19"/>
      <c r="V75" s="19"/>
      <c r="W75" s="19"/>
      <c r="X75" s="221"/>
      <c r="Y75" s="221"/>
      <c r="Z75" s="221"/>
    </row>
    <row r="76" spans="1:26" x14ac:dyDescent="0.25">
      <c r="B76" s="221" t="s">
        <v>610</v>
      </c>
      <c r="C76" s="221" t="s">
        <v>1117</v>
      </c>
      <c r="D76" s="48" t="s">
        <v>593</v>
      </c>
      <c r="E76" s="221" t="s">
        <v>1067</v>
      </c>
      <c r="F76" s="189">
        <v>3.2</v>
      </c>
      <c r="G76" s="189">
        <v>3.2</v>
      </c>
      <c r="H76" s="189">
        <v>3.2</v>
      </c>
      <c r="I76" s="189">
        <v>3.2</v>
      </c>
      <c r="J76" s="189">
        <v>3.2</v>
      </c>
      <c r="K76" s="189">
        <v>3.2</v>
      </c>
      <c r="L76" s="189">
        <v>3.2</v>
      </c>
      <c r="M76" s="189">
        <v>3.2</v>
      </c>
      <c r="N76" s="189">
        <v>3.2</v>
      </c>
      <c r="O76" s="189">
        <v>3.2</v>
      </c>
      <c r="P76" s="189">
        <v>3.2</v>
      </c>
      <c r="Q76" s="189">
        <v>3.2</v>
      </c>
      <c r="R76" s="189">
        <v>3.2</v>
      </c>
      <c r="S76" s="189">
        <v>3.2</v>
      </c>
      <c r="T76" s="189">
        <v>3.2</v>
      </c>
      <c r="U76" s="189">
        <v>3.2</v>
      </c>
      <c r="V76" s="189">
        <v>3.2</v>
      </c>
      <c r="W76" s="189">
        <v>3.2</v>
      </c>
      <c r="X76" s="221"/>
      <c r="Y76" s="221"/>
      <c r="Z76" s="221"/>
    </row>
    <row r="77" spans="1:26" x14ac:dyDescent="0.25">
      <c r="B77" s="221" t="s">
        <v>610</v>
      </c>
      <c r="C77" s="221" t="s">
        <v>1119</v>
      </c>
      <c r="D77" s="48" t="s">
        <v>593</v>
      </c>
      <c r="E77" s="221" t="s">
        <v>1067</v>
      </c>
      <c r="F77" s="189">
        <v>0.6</v>
      </c>
      <c r="G77" s="189">
        <v>0.6</v>
      </c>
      <c r="H77" s="189">
        <v>0.6</v>
      </c>
      <c r="I77" s="189">
        <v>0.6</v>
      </c>
      <c r="J77" s="189">
        <v>0.6</v>
      </c>
      <c r="K77" s="189">
        <v>0.6</v>
      </c>
      <c r="L77" s="189">
        <v>0.6</v>
      </c>
      <c r="M77" s="189">
        <v>0.6</v>
      </c>
      <c r="N77" s="189">
        <v>0.6</v>
      </c>
      <c r="O77" s="189">
        <v>0.6</v>
      </c>
      <c r="P77" s="189">
        <v>0.6</v>
      </c>
      <c r="Q77" s="189">
        <v>0.6</v>
      </c>
      <c r="R77" s="189">
        <v>0.6</v>
      </c>
      <c r="S77" s="189">
        <v>0.6</v>
      </c>
      <c r="T77" s="189">
        <v>0.6</v>
      </c>
      <c r="U77" s="189">
        <v>0.6</v>
      </c>
      <c r="V77" s="189">
        <v>0.6</v>
      </c>
      <c r="W77" s="189">
        <v>0.6</v>
      </c>
      <c r="X77" s="221"/>
      <c r="Y77" s="221"/>
      <c r="Z77" s="221" t="s">
        <v>103</v>
      </c>
    </row>
    <row r="78" spans="1:26" x14ac:dyDescent="0.25">
      <c r="B78" s="221" t="s">
        <v>610</v>
      </c>
      <c r="C78" s="221" t="s">
        <v>1054</v>
      </c>
      <c r="D78" s="48" t="s">
        <v>593</v>
      </c>
      <c r="E78" s="221" t="s">
        <v>1067</v>
      </c>
      <c r="F78" s="189">
        <v>3.9</v>
      </c>
      <c r="G78" s="189">
        <v>3.9</v>
      </c>
      <c r="H78" s="189">
        <v>3.9</v>
      </c>
      <c r="I78" s="189">
        <v>3.9</v>
      </c>
      <c r="J78" s="189">
        <v>3.9</v>
      </c>
      <c r="K78" s="189">
        <v>3.9</v>
      </c>
      <c r="L78" s="189">
        <v>3.9</v>
      </c>
      <c r="M78" s="189">
        <v>3.9</v>
      </c>
      <c r="N78" s="189">
        <v>3.9</v>
      </c>
      <c r="O78" s="189">
        <v>3.9</v>
      </c>
      <c r="P78" s="189">
        <v>3.9</v>
      </c>
      <c r="Q78" s="189">
        <v>3.9</v>
      </c>
      <c r="R78" s="189">
        <v>3.9</v>
      </c>
      <c r="S78" s="189">
        <v>3.9</v>
      </c>
      <c r="T78" s="189">
        <v>3.9</v>
      </c>
      <c r="U78" s="189">
        <v>3.9</v>
      </c>
      <c r="V78" s="189">
        <v>3.9</v>
      </c>
      <c r="W78" s="189">
        <v>3.9</v>
      </c>
      <c r="X78" s="221"/>
      <c r="Y78" s="221"/>
      <c r="Z78" s="221"/>
    </row>
    <row r="79" spans="1:26" s="221" customFormat="1" x14ac:dyDescent="0.25">
      <c r="A79" s="253"/>
      <c r="B79" s="20" t="s">
        <v>610</v>
      </c>
      <c r="C79" s="20" t="s">
        <v>1104</v>
      </c>
      <c r="D79" s="66" t="s">
        <v>593</v>
      </c>
      <c r="E79" s="20" t="s">
        <v>1067</v>
      </c>
      <c r="F79" s="189">
        <v>0.1</v>
      </c>
      <c r="G79" s="189">
        <v>0.1</v>
      </c>
      <c r="H79" s="189">
        <v>0.1</v>
      </c>
      <c r="I79" s="189">
        <v>0.1</v>
      </c>
      <c r="J79" s="189">
        <v>0.1</v>
      </c>
      <c r="K79" s="189">
        <v>0.1</v>
      </c>
      <c r="L79" s="189">
        <v>0.1</v>
      </c>
      <c r="M79" s="189">
        <v>0.1</v>
      </c>
      <c r="N79" s="189">
        <v>0.1</v>
      </c>
      <c r="O79" s="189">
        <v>0.1</v>
      </c>
      <c r="P79" s="189">
        <v>0.1</v>
      </c>
      <c r="Q79" s="189">
        <v>0.1</v>
      </c>
      <c r="R79" s="189">
        <v>0.1</v>
      </c>
      <c r="S79" s="189">
        <v>0.1</v>
      </c>
      <c r="T79" s="189">
        <v>0.1</v>
      </c>
      <c r="U79" s="189">
        <v>0.1</v>
      </c>
      <c r="V79" s="189">
        <v>0.1</v>
      </c>
      <c r="W79" s="189">
        <v>0.1</v>
      </c>
    </row>
    <row r="80" spans="1:26" x14ac:dyDescent="0.25">
      <c r="B80" s="221" t="s">
        <v>610</v>
      </c>
      <c r="C80" s="221" t="s">
        <v>1055</v>
      </c>
      <c r="D80" s="48" t="s">
        <v>593</v>
      </c>
      <c r="E80" s="221" t="s">
        <v>1067</v>
      </c>
      <c r="F80" s="189">
        <v>0.6</v>
      </c>
      <c r="G80" s="189">
        <v>0.6</v>
      </c>
      <c r="H80" s="189">
        <v>0.6</v>
      </c>
      <c r="I80" s="189">
        <v>0.6</v>
      </c>
      <c r="J80" s="189">
        <v>0.6</v>
      </c>
      <c r="K80" s="189">
        <v>0.6</v>
      </c>
      <c r="L80" s="189">
        <v>0.6</v>
      </c>
      <c r="M80" s="189">
        <v>0.6</v>
      </c>
      <c r="N80" s="189">
        <v>0.6</v>
      </c>
      <c r="O80" s="189">
        <v>0.6</v>
      </c>
      <c r="P80" s="189">
        <v>0.6</v>
      </c>
      <c r="Q80" s="189">
        <v>0.6</v>
      </c>
      <c r="R80" s="189">
        <v>0.6</v>
      </c>
      <c r="S80" s="189">
        <v>0.6</v>
      </c>
      <c r="T80" s="189">
        <v>0.6</v>
      </c>
      <c r="U80" s="189">
        <v>0.6</v>
      </c>
      <c r="V80" s="189">
        <v>0.6</v>
      </c>
      <c r="W80" s="189">
        <v>0.6</v>
      </c>
      <c r="X80" s="221"/>
      <c r="Y80" s="221"/>
      <c r="Z80" s="221" t="s">
        <v>103</v>
      </c>
    </row>
    <row r="81" spans="1:28" x14ac:dyDescent="0.25">
      <c r="B81" s="221" t="s">
        <v>610</v>
      </c>
      <c r="C81" s="221" t="s">
        <v>603</v>
      </c>
      <c r="D81" s="48" t="s">
        <v>593</v>
      </c>
      <c r="E81" s="221" t="s">
        <v>1067</v>
      </c>
      <c r="F81" s="189">
        <v>0.2</v>
      </c>
      <c r="G81" s="189">
        <v>0.2</v>
      </c>
      <c r="H81" s="189">
        <v>0.2</v>
      </c>
      <c r="I81" s="189">
        <v>0.2</v>
      </c>
      <c r="J81" s="189">
        <v>0.2</v>
      </c>
      <c r="K81" s="189">
        <v>0.2</v>
      </c>
      <c r="L81" s="189">
        <v>0.2</v>
      </c>
      <c r="M81" s="189">
        <v>0.2</v>
      </c>
      <c r="N81" s="189">
        <v>0.2</v>
      </c>
      <c r="O81" s="189">
        <v>0.2</v>
      </c>
      <c r="P81" s="189">
        <v>0.2</v>
      </c>
      <c r="Q81" s="189">
        <v>0.2</v>
      </c>
      <c r="R81" s="189">
        <v>0.2</v>
      </c>
      <c r="S81" s="189">
        <v>0.2</v>
      </c>
      <c r="T81" s="189">
        <v>0.2</v>
      </c>
      <c r="U81" s="189">
        <v>0.2</v>
      </c>
      <c r="V81" s="189">
        <v>0.2</v>
      </c>
      <c r="W81" s="189">
        <v>0.2</v>
      </c>
      <c r="X81" s="221"/>
      <c r="Y81" s="221"/>
      <c r="Z81" s="221"/>
      <c r="AA81" s="221"/>
      <c r="AB81" s="221"/>
    </row>
    <row r="82" spans="1:28" x14ac:dyDescent="0.25">
      <c r="B82" s="49" t="s">
        <v>612</v>
      </c>
      <c r="C82" s="19"/>
      <c r="D82" s="49" t="s">
        <v>593</v>
      </c>
      <c r="E82" s="19"/>
      <c r="F82" s="19"/>
      <c r="G82" s="19"/>
      <c r="H82" s="19"/>
      <c r="I82" s="19"/>
      <c r="J82" s="19"/>
      <c r="K82" s="19"/>
      <c r="L82" s="19"/>
      <c r="M82" s="19"/>
      <c r="N82" s="19"/>
      <c r="O82" s="19"/>
      <c r="P82" s="19"/>
      <c r="Q82" s="19"/>
      <c r="R82" s="19"/>
      <c r="S82" s="19"/>
      <c r="T82" s="19"/>
      <c r="U82" s="19"/>
      <c r="V82" s="19"/>
      <c r="W82" s="19"/>
      <c r="X82" s="221"/>
      <c r="Y82" s="221"/>
      <c r="Z82" s="221"/>
      <c r="AA82" s="221"/>
      <c r="AB82" s="221"/>
    </row>
    <row r="83" spans="1:28" x14ac:dyDescent="0.25">
      <c r="B83" s="221" t="s">
        <v>612</v>
      </c>
      <c r="C83" s="221" t="s">
        <v>1054</v>
      </c>
      <c r="D83" s="48" t="s">
        <v>593</v>
      </c>
      <c r="E83" s="221" t="s">
        <v>1067</v>
      </c>
      <c r="F83" s="109">
        <v>28.6</v>
      </c>
      <c r="G83" s="109">
        <v>28.6</v>
      </c>
      <c r="H83" s="109">
        <v>28.6</v>
      </c>
      <c r="I83" s="109">
        <v>28.6</v>
      </c>
      <c r="J83" s="109">
        <v>28.6</v>
      </c>
      <c r="K83" s="109">
        <v>28.6</v>
      </c>
      <c r="L83" s="109">
        <v>28.6</v>
      </c>
      <c r="M83" s="109">
        <v>28.6</v>
      </c>
      <c r="N83" s="109">
        <v>28.6</v>
      </c>
      <c r="O83" s="109">
        <v>28.6</v>
      </c>
      <c r="P83" s="109">
        <v>28.6</v>
      </c>
      <c r="Q83" s="109">
        <v>28.6</v>
      </c>
      <c r="R83" s="109">
        <v>28.6</v>
      </c>
      <c r="S83" s="109">
        <v>28.6</v>
      </c>
      <c r="T83" s="109">
        <v>28.6</v>
      </c>
      <c r="U83" s="109">
        <v>28.6</v>
      </c>
      <c r="V83" s="109">
        <v>28.6</v>
      </c>
      <c r="W83" s="109">
        <v>28.6</v>
      </c>
      <c r="X83" s="221"/>
      <c r="Y83" s="221"/>
      <c r="Z83" s="221" t="s">
        <v>113</v>
      </c>
      <c r="AA83" s="221"/>
      <c r="AB83" s="221" t="s">
        <v>82</v>
      </c>
    </row>
    <row r="84" spans="1:28" x14ac:dyDescent="0.25">
      <c r="B84" s="221" t="s">
        <v>612</v>
      </c>
      <c r="C84" s="221" t="s">
        <v>1121</v>
      </c>
      <c r="D84" s="48" t="s">
        <v>593</v>
      </c>
      <c r="E84" s="221" t="s">
        <v>1067</v>
      </c>
      <c r="F84" s="189">
        <v>1.5</v>
      </c>
      <c r="G84" s="189">
        <v>1.5</v>
      </c>
      <c r="H84" s="189">
        <v>1.5</v>
      </c>
      <c r="I84" s="189">
        <v>1.5</v>
      </c>
      <c r="J84" s="189">
        <v>1.5</v>
      </c>
      <c r="K84" s="189">
        <v>1.5</v>
      </c>
      <c r="L84" s="189">
        <v>1.5</v>
      </c>
      <c r="M84" s="189">
        <v>1.5</v>
      </c>
      <c r="N84" s="189">
        <v>1.5</v>
      </c>
      <c r="O84" s="189">
        <v>1.5</v>
      </c>
      <c r="P84" s="189">
        <v>1.5</v>
      </c>
      <c r="Q84" s="189">
        <v>1.5</v>
      </c>
      <c r="R84" s="189">
        <v>1.5</v>
      </c>
      <c r="S84" s="189">
        <v>1.5</v>
      </c>
      <c r="T84" s="189">
        <v>1.5</v>
      </c>
      <c r="U84" s="189">
        <v>1.5</v>
      </c>
      <c r="V84" s="189">
        <v>1.5</v>
      </c>
      <c r="W84" s="189">
        <v>1.5</v>
      </c>
      <c r="X84" s="221"/>
      <c r="Y84" s="221"/>
      <c r="Z84" s="221"/>
      <c r="AA84" s="221"/>
      <c r="AB84" s="221"/>
    </row>
    <row r="85" spans="1:28" x14ac:dyDescent="0.25">
      <c r="B85" s="49" t="s">
        <v>1126</v>
      </c>
      <c r="C85" s="19"/>
      <c r="D85" s="49" t="s">
        <v>593</v>
      </c>
      <c r="E85" s="19"/>
      <c r="F85" s="19"/>
      <c r="G85" s="19"/>
      <c r="H85" s="19"/>
      <c r="I85" s="19"/>
      <c r="J85" s="19"/>
      <c r="K85" s="19"/>
      <c r="L85" s="19"/>
      <c r="M85" s="19"/>
      <c r="N85" s="19"/>
      <c r="O85" s="19"/>
      <c r="P85" s="19"/>
      <c r="Q85" s="19"/>
      <c r="R85" s="19"/>
      <c r="S85" s="19"/>
      <c r="T85" s="19"/>
      <c r="U85" s="19"/>
      <c r="V85" s="19"/>
      <c r="W85" s="19"/>
      <c r="X85" s="221"/>
      <c r="Y85" s="221"/>
      <c r="Z85" s="221"/>
      <c r="AA85" s="221"/>
      <c r="AB85" s="221"/>
    </row>
    <row r="86" spans="1:28" x14ac:dyDescent="0.25">
      <c r="B86" s="221" t="s">
        <v>1123</v>
      </c>
      <c r="C86" s="221" t="s">
        <v>1121</v>
      </c>
      <c r="D86" s="48" t="s">
        <v>593</v>
      </c>
      <c r="E86" s="221" t="s">
        <v>1067</v>
      </c>
      <c r="F86" s="189">
        <v>2</v>
      </c>
      <c r="G86" s="189">
        <v>2</v>
      </c>
      <c r="H86" s="189">
        <v>2</v>
      </c>
      <c r="I86" s="189">
        <v>2</v>
      </c>
      <c r="J86" s="189">
        <v>2</v>
      </c>
      <c r="K86" s="189">
        <v>2</v>
      </c>
      <c r="L86" s="189">
        <v>2</v>
      </c>
      <c r="M86" s="189">
        <v>2</v>
      </c>
      <c r="N86" s="189">
        <v>2</v>
      </c>
      <c r="O86" s="189">
        <v>2</v>
      </c>
      <c r="P86" s="189">
        <v>2</v>
      </c>
      <c r="Q86" s="189">
        <v>2</v>
      </c>
      <c r="R86" s="189">
        <v>2</v>
      </c>
      <c r="S86" s="189">
        <v>2</v>
      </c>
      <c r="T86" s="189">
        <v>2</v>
      </c>
      <c r="U86" s="189">
        <v>2</v>
      </c>
      <c r="V86" s="189">
        <v>2</v>
      </c>
      <c r="W86" s="189">
        <v>2</v>
      </c>
      <c r="X86" s="221"/>
      <c r="Y86" s="221"/>
      <c r="Z86" s="221"/>
      <c r="AA86" s="221"/>
      <c r="AB86" s="221"/>
    </row>
    <row r="87" spans="1:28" x14ac:dyDescent="0.25">
      <c r="B87" s="221" t="s">
        <v>1123</v>
      </c>
      <c r="C87" s="221" t="s">
        <v>1124</v>
      </c>
      <c r="D87" s="48" t="s">
        <v>593</v>
      </c>
      <c r="E87" s="221" t="s">
        <v>1067</v>
      </c>
      <c r="F87" s="189">
        <v>3.9</v>
      </c>
      <c r="G87" s="189">
        <v>3.9</v>
      </c>
      <c r="H87" s="189">
        <v>3.9</v>
      </c>
      <c r="I87" s="189">
        <v>3.9</v>
      </c>
      <c r="J87" s="189">
        <v>3.9</v>
      </c>
      <c r="K87" s="189">
        <v>3.9</v>
      </c>
      <c r="L87" s="189">
        <v>3.9</v>
      </c>
      <c r="M87" s="189">
        <v>3.9</v>
      </c>
      <c r="N87" s="189">
        <v>3.9</v>
      </c>
      <c r="O87" s="189">
        <v>3.9</v>
      </c>
      <c r="P87" s="189">
        <v>3.9</v>
      </c>
      <c r="Q87" s="189">
        <v>3.9</v>
      </c>
      <c r="R87" s="189">
        <v>3.9</v>
      </c>
      <c r="S87" s="189">
        <v>3.9</v>
      </c>
      <c r="T87" s="189">
        <v>3.9</v>
      </c>
      <c r="U87" s="189">
        <v>3.9</v>
      </c>
      <c r="V87" s="189">
        <v>3.9</v>
      </c>
      <c r="W87" s="189">
        <v>3.9</v>
      </c>
      <c r="X87" s="221"/>
      <c r="Y87" s="221"/>
      <c r="Z87" s="221"/>
      <c r="AA87" s="221"/>
      <c r="AB87" s="221"/>
    </row>
    <row r="88" spans="1:28" x14ac:dyDescent="0.25">
      <c r="B88" s="221" t="s">
        <v>1125</v>
      </c>
      <c r="C88" s="221" t="s">
        <v>1121</v>
      </c>
      <c r="D88" s="48" t="s">
        <v>593</v>
      </c>
      <c r="E88" s="221" t="s">
        <v>1067</v>
      </c>
      <c r="F88" s="189">
        <v>1.5</v>
      </c>
      <c r="G88" s="189">
        <v>1.5</v>
      </c>
      <c r="H88" s="189">
        <v>1.5</v>
      </c>
      <c r="I88" s="189">
        <v>1.5</v>
      </c>
      <c r="J88" s="189">
        <v>1.5</v>
      </c>
      <c r="K88" s="189">
        <v>1.5</v>
      </c>
      <c r="L88" s="189">
        <v>1.5</v>
      </c>
      <c r="M88" s="189">
        <v>1.5</v>
      </c>
      <c r="N88" s="189">
        <v>1.5</v>
      </c>
      <c r="O88" s="189">
        <v>1.5</v>
      </c>
      <c r="P88" s="189">
        <v>1.5</v>
      </c>
      <c r="Q88" s="189">
        <v>1.5</v>
      </c>
      <c r="R88" s="189">
        <v>1.5</v>
      </c>
      <c r="S88" s="189">
        <v>1.5</v>
      </c>
      <c r="T88" s="189">
        <v>1.5</v>
      </c>
      <c r="U88" s="189">
        <v>1.5</v>
      </c>
      <c r="V88" s="189">
        <v>1.5</v>
      </c>
      <c r="W88" s="189">
        <v>1.5</v>
      </c>
      <c r="X88" s="221"/>
      <c r="Y88" s="221"/>
      <c r="Z88" s="221"/>
      <c r="AA88" s="221"/>
      <c r="AB88" s="221"/>
    </row>
    <row r="89" spans="1:28" x14ac:dyDescent="0.25">
      <c r="B89" s="221"/>
      <c r="C89" s="221"/>
      <c r="D89" s="221"/>
      <c r="E89" s="221"/>
      <c r="F89" s="221" t="s">
        <v>123</v>
      </c>
      <c r="G89" s="221"/>
      <c r="H89" s="221"/>
      <c r="I89" s="221"/>
      <c r="J89" s="221"/>
      <c r="K89" s="221"/>
      <c r="L89" s="221"/>
      <c r="M89" s="221"/>
      <c r="N89" s="221"/>
      <c r="O89" s="221"/>
      <c r="P89" s="221"/>
      <c r="Q89" s="221"/>
      <c r="R89" s="221"/>
      <c r="S89" s="221"/>
      <c r="T89" s="221"/>
      <c r="U89" s="221"/>
      <c r="V89" s="221"/>
      <c r="W89" s="221"/>
      <c r="X89" s="221"/>
      <c r="Y89" s="221"/>
      <c r="Z89" s="221"/>
      <c r="AA89" s="221"/>
      <c r="AB89" s="221"/>
    </row>
    <row r="90" spans="1:28" s="2" customFormat="1" ht="21" x14ac:dyDescent="0.35">
      <c r="A90" s="251"/>
      <c r="C90" s="3" t="s">
        <v>629</v>
      </c>
      <c r="F90" s="2" t="s">
        <v>1068</v>
      </c>
    </row>
    <row r="92" spans="1:28" x14ac:dyDescent="0.25">
      <c r="B92" s="49" t="s">
        <v>607</v>
      </c>
      <c r="C92" s="49"/>
      <c r="D92" s="49" t="s">
        <v>588</v>
      </c>
      <c r="E92" s="19"/>
      <c r="F92" s="19"/>
      <c r="G92" s="19"/>
      <c r="H92" s="19"/>
      <c r="I92" s="19"/>
      <c r="J92" s="19"/>
      <c r="K92" s="19"/>
      <c r="L92" s="19"/>
      <c r="M92" s="19"/>
      <c r="N92" s="19"/>
      <c r="O92" s="19"/>
      <c r="P92" s="19"/>
      <c r="Q92" s="19"/>
      <c r="R92" s="19"/>
      <c r="S92" s="19"/>
      <c r="T92" s="19"/>
      <c r="U92" s="19"/>
      <c r="V92" s="19"/>
      <c r="W92" s="19"/>
      <c r="X92" s="221"/>
      <c r="Y92" s="221"/>
      <c r="Z92" s="221"/>
      <c r="AA92" s="221"/>
      <c r="AB92" s="221"/>
    </row>
    <row r="93" spans="1:28" x14ac:dyDescent="0.25">
      <c r="B93" s="221" t="s">
        <v>1114</v>
      </c>
      <c r="C93" s="221" t="s">
        <v>595</v>
      </c>
      <c r="D93" s="221" t="s">
        <v>588</v>
      </c>
      <c r="E93" s="221" t="s">
        <v>882</v>
      </c>
      <c r="F93" s="89">
        <f t="shared" ref="F93:W93" si="0">(F14*F34)/10^6</f>
        <v>2972.3694</v>
      </c>
      <c r="G93" s="89">
        <f t="shared" si="0"/>
        <v>2708.42715</v>
      </c>
      <c r="H93" s="89">
        <f t="shared" si="0"/>
        <v>2686.9485500000001</v>
      </c>
      <c r="I93" s="89">
        <f t="shared" si="0"/>
        <v>2584.1387</v>
      </c>
      <c r="J93" s="89">
        <f t="shared" si="0"/>
        <v>2316.2424999999998</v>
      </c>
      <c r="K93" s="89">
        <f t="shared" si="0"/>
        <v>2266.8503000000001</v>
      </c>
      <c r="L93" s="89">
        <f t="shared" si="0"/>
        <v>2509.6356999999998</v>
      </c>
      <c r="M93" s="89">
        <f t="shared" si="0"/>
        <v>2556.8114</v>
      </c>
      <c r="N93" s="89">
        <f t="shared" si="0"/>
        <v>2477.93975</v>
      </c>
      <c r="O93" s="89">
        <f t="shared" si="0"/>
        <v>2422.6845499999999</v>
      </c>
      <c r="P93" s="316">
        <f>(P14*P34)/10^6</f>
        <v>2563.6181999999999</v>
      </c>
      <c r="Q93" s="89">
        <f t="shared" si="0"/>
        <v>2481.8247337337198</v>
      </c>
      <c r="R93" s="89">
        <f t="shared" si="0"/>
        <v>2413.508276395939</v>
      </c>
      <c r="S93" s="89">
        <f t="shared" si="0"/>
        <v>2348.8922600000001</v>
      </c>
      <c r="T93" s="89">
        <f t="shared" si="0"/>
        <v>2322.2413499999998</v>
      </c>
      <c r="U93" s="89">
        <f t="shared" si="0"/>
        <v>2295.5904399999999</v>
      </c>
      <c r="V93" s="89">
        <f t="shared" si="0"/>
        <v>2268.9095000000002</v>
      </c>
      <c r="W93" s="89">
        <f t="shared" si="0"/>
        <v>2242.3114999999998</v>
      </c>
      <c r="X93" s="221"/>
      <c r="Y93" s="221"/>
      <c r="Z93" s="221"/>
      <c r="AA93" s="221"/>
      <c r="AB93" s="221"/>
    </row>
    <row r="94" spans="1:28" x14ac:dyDescent="0.25">
      <c r="A94" s="250" t="s">
        <v>1127</v>
      </c>
      <c r="B94" s="221" t="s">
        <v>1115</v>
      </c>
      <c r="C94" s="221" t="s">
        <v>1055</v>
      </c>
      <c r="D94" s="221" t="s">
        <v>588</v>
      </c>
      <c r="E94" s="221" t="s">
        <v>882</v>
      </c>
      <c r="F94" s="89">
        <f t="shared" ref="F94:W94" si="1">(F15*F35)/10^6</f>
        <v>58.466099999999997</v>
      </c>
      <c r="G94" s="89">
        <f t="shared" si="1"/>
        <v>61.621000000000002</v>
      </c>
      <c r="H94" s="89">
        <f t="shared" si="1"/>
        <v>58.9771</v>
      </c>
      <c r="I94" s="89">
        <f t="shared" si="1"/>
        <v>53.463900000000002</v>
      </c>
      <c r="J94" s="89">
        <f t="shared" si="1"/>
        <v>53.212600000000002</v>
      </c>
      <c r="K94" s="89">
        <f t="shared" si="1"/>
        <v>56.163800000000002</v>
      </c>
      <c r="L94" s="89">
        <f t="shared" si="1"/>
        <v>52.1325</v>
      </c>
      <c r="M94" s="89">
        <f t="shared" si="1"/>
        <v>53.063493000000001</v>
      </c>
      <c r="N94" s="89">
        <f t="shared" si="1"/>
        <v>64.05</v>
      </c>
      <c r="O94" s="89">
        <f t="shared" si="1"/>
        <v>46.41</v>
      </c>
      <c r="P94" s="89">
        <f t="shared" si="1"/>
        <v>47.18</v>
      </c>
      <c r="Q94" s="89">
        <f t="shared" si="1"/>
        <v>54.39</v>
      </c>
      <c r="R94" s="89">
        <f t="shared" si="1"/>
        <v>75.599999999999994</v>
      </c>
      <c r="S94" s="89">
        <f t="shared" si="1"/>
        <v>57.167012</v>
      </c>
      <c r="T94" s="89">
        <f t="shared" si="1"/>
        <v>57.259720000000002</v>
      </c>
      <c r="U94" s="89">
        <f t="shared" si="1"/>
        <v>57.352428000000003</v>
      </c>
      <c r="V94" s="89">
        <f t="shared" si="1"/>
        <v>57.47</v>
      </c>
      <c r="W94" s="89">
        <f t="shared" si="1"/>
        <v>57.54</v>
      </c>
      <c r="X94" s="221"/>
      <c r="Y94" s="221"/>
      <c r="Z94" s="221"/>
      <c r="AA94" s="221"/>
      <c r="AB94" s="221"/>
    </row>
    <row r="95" spans="1:28" x14ac:dyDescent="0.25">
      <c r="A95" s="250" t="s">
        <v>1127</v>
      </c>
      <c r="B95" s="221" t="s">
        <v>1115</v>
      </c>
      <c r="C95" s="221" t="s">
        <v>595</v>
      </c>
      <c r="D95" s="221" t="s">
        <v>588</v>
      </c>
      <c r="E95" s="221" t="s">
        <v>882</v>
      </c>
      <c r="F95" s="89">
        <f t="shared" ref="F95:W95" si="2">(F16*F36)/10^6</f>
        <v>1981.5796</v>
      </c>
      <c r="G95" s="89">
        <f t="shared" si="2"/>
        <v>2010.08665</v>
      </c>
      <c r="H95" s="89">
        <f t="shared" si="2"/>
        <v>2137.0184549999999</v>
      </c>
      <c r="I95" s="89">
        <f t="shared" si="2"/>
        <v>2563.5509900000002</v>
      </c>
      <c r="J95" s="89">
        <f t="shared" si="2"/>
        <v>2774.4009150000002</v>
      </c>
      <c r="K95" s="89">
        <f t="shared" si="2"/>
        <v>3079.4921300000001</v>
      </c>
      <c r="L95" s="89">
        <f t="shared" si="2"/>
        <v>3054.9704900000002</v>
      </c>
      <c r="M95" s="89">
        <f t="shared" si="2"/>
        <v>3309.4490000000001</v>
      </c>
      <c r="N95" s="89">
        <f t="shared" si="2"/>
        <v>3349.0814500000001</v>
      </c>
      <c r="O95" s="89">
        <f t="shared" si="2"/>
        <v>3404.3359349999996</v>
      </c>
      <c r="P95" s="89">
        <f t="shared" si="2"/>
        <v>3602.3790384270465</v>
      </c>
      <c r="Q95" s="89">
        <f t="shared" si="2"/>
        <v>3487.4385662662798</v>
      </c>
      <c r="R95" s="89">
        <f t="shared" si="2"/>
        <v>3391.4408736040614</v>
      </c>
      <c r="S95" s="89">
        <f t="shared" si="2"/>
        <v>3919.2725</v>
      </c>
      <c r="T95" s="89">
        <f t="shared" si="2"/>
        <v>4059.9845</v>
      </c>
      <c r="U95" s="89">
        <f t="shared" si="2"/>
        <v>4200.6965</v>
      </c>
      <c r="V95" s="89">
        <f t="shared" si="2"/>
        <v>4341.4084999999995</v>
      </c>
      <c r="W95" s="89">
        <f t="shared" si="2"/>
        <v>4482.1205</v>
      </c>
      <c r="X95" s="221"/>
      <c r="Y95" s="221"/>
      <c r="Z95" s="221"/>
      <c r="AA95" s="221"/>
      <c r="AB95" s="221"/>
    </row>
    <row r="96" spans="1:28" x14ac:dyDescent="0.25">
      <c r="B96" s="49" t="s">
        <v>610</v>
      </c>
      <c r="C96" s="19"/>
      <c r="D96" s="49" t="s">
        <v>588</v>
      </c>
      <c r="E96" s="19"/>
      <c r="F96" s="19"/>
      <c r="G96" s="19"/>
      <c r="H96" s="19"/>
      <c r="I96" s="19"/>
      <c r="J96" s="19"/>
      <c r="K96" s="19"/>
      <c r="L96" s="19"/>
      <c r="M96" s="19"/>
      <c r="N96" s="19"/>
      <c r="O96" s="19"/>
      <c r="P96" s="19"/>
      <c r="Q96" s="19"/>
      <c r="R96" s="19"/>
      <c r="S96" s="19"/>
      <c r="T96" s="19"/>
      <c r="U96" s="19"/>
      <c r="V96" s="19"/>
      <c r="W96" s="19"/>
      <c r="X96" s="221"/>
      <c r="Y96" s="221"/>
      <c r="Z96" s="221"/>
      <c r="AA96" s="221"/>
      <c r="AB96" s="221"/>
    </row>
    <row r="97" spans="1:24" x14ac:dyDescent="0.25">
      <c r="A97" s="250" t="s">
        <v>1128</v>
      </c>
      <c r="B97" s="221" t="s">
        <v>610</v>
      </c>
      <c r="C97" s="221" t="s">
        <v>1117</v>
      </c>
      <c r="D97" s="221" t="s">
        <v>588</v>
      </c>
      <c r="E97" s="221" t="s">
        <v>882</v>
      </c>
      <c r="F97" s="89">
        <f t="shared" ref="F97:W97" si="3">(F18*F38)/10^6</f>
        <v>20006.241956796512</v>
      </c>
      <c r="G97" s="89">
        <f t="shared" si="3"/>
        <v>21232.133999999995</v>
      </c>
      <c r="H97" s="89">
        <f t="shared" si="3"/>
        <v>22697.828999999998</v>
      </c>
      <c r="I97" s="89">
        <f t="shared" si="3"/>
        <v>23775.444</v>
      </c>
      <c r="J97" s="89">
        <f t="shared" si="3"/>
        <v>25422.011999999999</v>
      </c>
      <c r="K97" s="89">
        <f t="shared" si="3"/>
        <v>27372.807000000001</v>
      </c>
      <c r="L97" s="89">
        <f t="shared" si="3"/>
        <v>29514.870000000003</v>
      </c>
      <c r="M97" s="89">
        <f t="shared" si="3"/>
        <v>31251.527999999998</v>
      </c>
      <c r="N97" s="89">
        <f t="shared" si="3"/>
        <v>32153.120999999996</v>
      </c>
      <c r="O97" s="89">
        <f t="shared" si="3"/>
        <v>30821.867999999999</v>
      </c>
      <c r="P97" s="89">
        <f t="shared" si="3"/>
        <v>31672.179</v>
      </c>
      <c r="Q97" s="89">
        <f t="shared" si="3"/>
        <v>32979.176999999996</v>
      </c>
      <c r="R97" s="89">
        <f t="shared" si="3"/>
        <v>33790.679999999993</v>
      </c>
      <c r="S97" s="89">
        <f t="shared" si="3"/>
        <v>34747.01999999999</v>
      </c>
      <c r="T97" s="89">
        <f t="shared" si="3"/>
        <v>35381.114999999998</v>
      </c>
      <c r="U97" s="89">
        <f t="shared" si="3"/>
        <v>35666.631000000001</v>
      </c>
      <c r="V97" s="89">
        <f t="shared" si="3"/>
        <v>35602.874999999993</v>
      </c>
      <c r="W97" s="89">
        <f t="shared" si="3"/>
        <v>36024.911999999989</v>
      </c>
      <c r="X97" s="221"/>
    </row>
    <row r="98" spans="1:24" x14ac:dyDescent="0.25">
      <c r="A98" s="250" t="s">
        <v>1128</v>
      </c>
      <c r="B98" s="221" t="s">
        <v>610</v>
      </c>
      <c r="C98" s="221" t="s">
        <v>1119</v>
      </c>
      <c r="D98" s="221" t="s">
        <v>588</v>
      </c>
      <c r="E98" s="221" t="s">
        <v>882</v>
      </c>
      <c r="F98" s="89">
        <f t="shared" ref="F98:W98" si="4">(F19*F39)/10^6</f>
        <v>22.684780739999997</v>
      </c>
      <c r="G98" s="89">
        <f t="shared" si="4"/>
        <v>20.80540821</v>
      </c>
      <c r="H98" s="89">
        <f t="shared" si="4"/>
        <v>19.720142419999998</v>
      </c>
      <c r="I98" s="89">
        <f t="shared" si="4"/>
        <v>20.355422059999999</v>
      </c>
      <c r="J98" s="89">
        <f t="shared" si="4"/>
        <v>21.10666921</v>
      </c>
      <c r="K98" s="89">
        <f t="shared" si="4"/>
        <v>20.14366218</v>
      </c>
      <c r="L98" s="89">
        <f t="shared" si="4"/>
        <v>19.534848929999999</v>
      </c>
      <c r="M98" s="89">
        <f t="shared" si="4"/>
        <v>18.449583140000001</v>
      </c>
      <c r="N98" s="89">
        <f t="shared" si="4"/>
        <v>14.08203202</v>
      </c>
      <c r="O98" s="89">
        <f t="shared" si="4"/>
        <v>14.426145419999999</v>
      </c>
      <c r="P98" s="89">
        <f t="shared" si="4"/>
        <v>14.426145419999999</v>
      </c>
      <c r="Q98" s="89">
        <f t="shared" si="4"/>
        <v>15.379061285000001</v>
      </c>
      <c r="R98" s="89">
        <f t="shared" si="4"/>
        <v>12.44089295</v>
      </c>
      <c r="S98" s="89">
        <f t="shared" si="4"/>
        <v>12.454230399999997</v>
      </c>
      <c r="T98" s="89">
        <f t="shared" si="4"/>
        <v>11.666853499999997</v>
      </c>
      <c r="U98" s="89">
        <f t="shared" si="4"/>
        <v>10.879476599999998</v>
      </c>
      <c r="V98" s="89">
        <f t="shared" si="4"/>
        <v>10.066000000000001</v>
      </c>
      <c r="W98" s="89">
        <f t="shared" si="4"/>
        <v>9.2751000000000001</v>
      </c>
      <c r="X98" s="221"/>
    </row>
    <row r="99" spans="1:24" x14ac:dyDescent="0.25">
      <c r="A99" s="250" t="s">
        <v>1128</v>
      </c>
      <c r="B99" s="221" t="s">
        <v>610</v>
      </c>
      <c r="C99" s="221" t="s">
        <v>1054</v>
      </c>
      <c r="D99" s="221" t="s">
        <v>588</v>
      </c>
      <c r="E99" s="221" t="s">
        <v>882</v>
      </c>
      <c r="F99" s="89">
        <f t="shared" ref="F99:W99" si="5">(F20*F40)/10^6</f>
        <v>14015.435509933004</v>
      </c>
      <c r="G99" s="89">
        <f t="shared" si="5"/>
        <v>13652.130447425807</v>
      </c>
      <c r="H99" s="89">
        <f t="shared" si="5"/>
        <v>14456.302398439091</v>
      </c>
      <c r="I99" s="89">
        <f t="shared" si="5"/>
        <v>15225.920015250545</v>
      </c>
      <c r="J99" s="89">
        <f t="shared" si="5"/>
        <v>16592.460342668353</v>
      </c>
      <c r="K99" s="89">
        <f t="shared" si="5"/>
        <v>18394.642703560701</v>
      </c>
      <c r="L99" s="89">
        <f t="shared" si="5"/>
        <v>20571.868693830456</v>
      </c>
      <c r="M99" s="89">
        <f t="shared" si="5"/>
        <v>22921.49740180212</v>
      </c>
      <c r="N99" s="89">
        <f t="shared" si="5"/>
        <v>24498.896049728919</v>
      </c>
      <c r="O99" s="89">
        <f t="shared" si="5"/>
        <v>23940.878116160718</v>
      </c>
      <c r="P99" s="89">
        <f t="shared" si="5"/>
        <v>25566.435571349022</v>
      </c>
      <c r="Q99" s="89">
        <f t="shared" si="5"/>
        <v>27389.392835991446</v>
      </c>
      <c r="R99" s="89">
        <f t="shared" si="5"/>
        <v>28732.22684264298</v>
      </c>
      <c r="S99" s="89">
        <f t="shared" si="5"/>
        <v>30267.654225246424</v>
      </c>
      <c r="T99" s="89">
        <f t="shared" si="5"/>
        <v>31490.398817560297</v>
      </c>
      <c r="U99" s="89">
        <f t="shared" si="5"/>
        <v>32360.915047795268</v>
      </c>
      <c r="V99" s="89">
        <f t="shared" si="5"/>
        <v>32760.841628689654</v>
      </c>
      <c r="W99" s="89">
        <f t="shared" si="5"/>
        <v>33774.019800778384</v>
      </c>
      <c r="X99" s="221"/>
    </row>
    <row r="100" spans="1:24" s="20" customFormat="1" x14ac:dyDescent="0.25">
      <c r="A100" s="253" t="s">
        <v>1129</v>
      </c>
      <c r="B100" s="20" t="s">
        <v>610</v>
      </c>
      <c r="C100" s="20" t="s">
        <v>1104</v>
      </c>
      <c r="D100" s="20" t="s">
        <v>588</v>
      </c>
      <c r="E100" s="20" t="s">
        <v>1130</v>
      </c>
      <c r="F100" s="89">
        <f t="shared" ref="F100:W100" si="6">(F21*F41)/10^6</f>
        <v>0</v>
      </c>
      <c r="G100" s="89">
        <f t="shared" si="6"/>
        <v>0</v>
      </c>
      <c r="H100" s="89">
        <f t="shared" si="6"/>
        <v>0</v>
      </c>
      <c r="I100" s="89">
        <f t="shared" si="6"/>
        <v>0</v>
      </c>
      <c r="J100" s="89">
        <f t="shared" si="6"/>
        <v>0</v>
      </c>
      <c r="K100" s="89">
        <f t="shared" si="6"/>
        <v>0</v>
      </c>
      <c r="L100" s="89">
        <f t="shared" si="6"/>
        <v>0</v>
      </c>
      <c r="M100" s="89">
        <f t="shared" si="6"/>
        <v>0</v>
      </c>
      <c r="N100" s="89">
        <f t="shared" si="6"/>
        <v>0</v>
      </c>
      <c r="O100" s="89">
        <f t="shared" si="6"/>
        <v>0</v>
      </c>
      <c r="P100" s="89">
        <f t="shared" si="6"/>
        <v>0</v>
      </c>
      <c r="Q100" s="89">
        <f t="shared" si="6"/>
        <v>3.3659999999999997</v>
      </c>
      <c r="R100" s="89">
        <f t="shared" si="6"/>
        <v>10.098000000000001</v>
      </c>
      <c r="S100" s="89">
        <f t="shared" si="6"/>
        <v>19.074000000000002</v>
      </c>
      <c r="T100" s="89">
        <f t="shared" si="6"/>
        <v>30.855</v>
      </c>
      <c r="U100" s="89">
        <f t="shared" si="6"/>
        <v>42.636000000000003</v>
      </c>
      <c r="V100" s="89">
        <f t="shared" si="6"/>
        <v>53.294999999999987</v>
      </c>
      <c r="W100" s="89">
        <f t="shared" si="6"/>
        <v>70.685999999999979</v>
      </c>
      <c r="X100" s="270"/>
    </row>
    <row r="101" spans="1:24" x14ac:dyDescent="0.25">
      <c r="A101" s="250" t="s">
        <v>1128</v>
      </c>
      <c r="B101" s="221" t="s">
        <v>610</v>
      </c>
      <c r="C101" s="221" t="s">
        <v>1055</v>
      </c>
      <c r="D101" s="221" t="s">
        <v>588</v>
      </c>
      <c r="E101" s="221" t="s">
        <v>882</v>
      </c>
      <c r="F101" s="89">
        <f t="shared" ref="F101:W101" si="7">(F22*F42)/10^6</f>
        <v>8.774226539999999</v>
      </c>
      <c r="G101" s="89">
        <f t="shared" si="7"/>
        <v>8.7951245399999998</v>
      </c>
      <c r="H101" s="89">
        <f t="shared" si="7"/>
        <v>8.4738448800000015</v>
      </c>
      <c r="I101" s="89">
        <f t="shared" si="7"/>
        <v>8.3473732800000011</v>
      </c>
      <c r="J101" s="89">
        <f t="shared" si="7"/>
        <v>8.9989729199999999</v>
      </c>
      <c r="K101" s="89">
        <f t="shared" si="7"/>
        <v>7.7308033320000007</v>
      </c>
      <c r="L101" s="89">
        <f t="shared" si="7"/>
        <v>7.5252815640000001</v>
      </c>
      <c r="M101" s="89">
        <f t="shared" si="7"/>
        <v>7.430424768</v>
      </c>
      <c r="N101" s="89">
        <f t="shared" si="7"/>
        <v>7.430424768</v>
      </c>
      <c r="O101" s="89">
        <f t="shared" si="7"/>
        <v>9.3749821200000003</v>
      </c>
      <c r="P101" s="89">
        <f t="shared" si="7"/>
        <v>9.9203579999999985</v>
      </c>
      <c r="Q101" s="89">
        <f t="shared" si="7"/>
        <v>7.5410906688000372</v>
      </c>
      <c r="R101" s="89">
        <f t="shared" si="7"/>
        <v>8.9797473792000435</v>
      </c>
      <c r="S101" s="89">
        <f t="shared" si="7"/>
        <v>8.4243708000000002</v>
      </c>
      <c r="T101" s="89">
        <f t="shared" si="7"/>
        <v>8.4265380000000007</v>
      </c>
      <c r="U101" s="89">
        <f t="shared" si="7"/>
        <v>8.4287051999999996</v>
      </c>
      <c r="V101" s="89">
        <f t="shared" si="7"/>
        <v>8.4366000000000003</v>
      </c>
      <c r="W101" s="89">
        <f t="shared" si="7"/>
        <v>8.4366000000000003</v>
      </c>
      <c r="X101" s="221"/>
    </row>
    <row r="102" spans="1:24" x14ac:dyDescent="0.25">
      <c r="A102" s="250" t="s">
        <v>1129</v>
      </c>
      <c r="B102" s="221" t="s">
        <v>610</v>
      </c>
      <c r="C102" s="221" t="s">
        <v>603</v>
      </c>
      <c r="D102" s="221" t="s">
        <v>588</v>
      </c>
      <c r="E102" s="221" t="s">
        <v>882</v>
      </c>
      <c r="F102" s="89">
        <f t="shared" ref="F102:W102" si="8">(F23*F43)/10^6</f>
        <v>3.3979349999999999</v>
      </c>
      <c r="G102" s="89">
        <f t="shared" si="8"/>
        <v>0</v>
      </c>
      <c r="H102" s="89">
        <f t="shared" si="8"/>
        <v>0</v>
      </c>
      <c r="I102" s="89">
        <f t="shared" si="8"/>
        <v>0</v>
      </c>
      <c r="J102" s="89">
        <f t="shared" si="8"/>
        <v>0</v>
      </c>
      <c r="K102" s="89">
        <f t="shared" si="8"/>
        <v>3.3979349999999999</v>
      </c>
      <c r="L102" s="89">
        <f t="shared" si="8"/>
        <v>0</v>
      </c>
      <c r="M102" s="89">
        <f t="shared" si="8"/>
        <v>0</v>
      </c>
      <c r="N102" s="89">
        <f t="shared" si="8"/>
        <v>0</v>
      </c>
      <c r="O102" s="89">
        <f t="shared" si="8"/>
        <v>0</v>
      </c>
      <c r="P102" s="89">
        <f t="shared" si="8"/>
        <v>0</v>
      </c>
      <c r="Q102" s="89">
        <f t="shared" si="8"/>
        <v>0</v>
      </c>
      <c r="R102" s="89">
        <f t="shared" si="8"/>
        <v>0</v>
      </c>
      <c r="S102" s="89">
        <f t="shared" si="8"/>
        <v>0</v>
      </c>
      <c r="T102" s="89">
        <f t="shared" si="8"/>
        <v>0</v>
      </c>
      <c r="U102" s="89">
        <f t="shared" si="8"/>
        <v>0</v>
      </c>
      <c r="V102" s="89">
        <f t="shared" si="8"/>
        <v>0</v>
      </c>
      <c r="W102" s="89">
        <f t="shared" si="8"/>
        <v>0</v>
      </c>
      <c r="X102" s="221"/>
    </row>
    <row r="103" spans="1:24" x14ac:dyDescent="0.25">
      <c r="B103" s="49" t="s">
        <v>612</v>
      </c>
      <c r="C103" s="19"/>
      <c r="D103" s="49" t="s">
        <v>588</v>
      </c>
      <c r="E103" s="19"/>
      <c r="F103" s="19"/>
      <c r="G103" s="19"/>
      <c r="H103" s="19"/>
      <c r="I103" s="19"/>
      <c r="J103" s="19"/>
      <c r="K103" s="19"/>
      <c r="L103" s="19"/>
      <c r="M103" s="19"/>
      <c r="N103" s="19"/>
      <c r="O103" s="19"/>
      <c r="P103" s="19"/>
      <c r="Q103" s="19"/>
      <c r="R103" s="19"/>
      <c r="S103" s="19"/>
      <c r="T103" s="19"/>
      <c r="U103" s="19"/>
      <c r="V103" s="19"/>
      <c r="W103" s="19"/>
      <c r="X103" s="221"/>
    </row>
    <row r="104" spans="1:24" x14ac:dyDescent="0.25">
      <c r="A104" s="250" t="s">
        <v>1131</v>
      </c>
      <c r="B104" s="221" t="s">
        <v>612</v>
      </c>
      <c r="C104" s="221" t="s">
        <v>1054</v>
      </c>
      <c r="D104" s="221" t="s">
        <v>588</v>
      </c>
      <c r="E104" s="221" t="s">
        <v>882</v>
      </c>
      <c r="F104" s="89">
        <f t="shared" ref="F104:W104" si="9">(F25*F45)/10^6</f>
        <v>551.45219999999995</v>
      </c>
      <c r="G104" s="89">
        <f t="shared" si="9"/>
        <v>541.44870000000003</v>
      </c>
      <c r="H104" s="89">
        <f t="shared" si="9"/>
        <v>527.8143</v>
      </c>
      <c r="I104" s="89">
        <f t="shared" si="9"/>
        <v>500.10090000000002</v>
      </c>
      <c r="J104" s="89">
        <f t="shared" si="9"/>
        <v>521.88630000000001</v>
      </c>
      <c r="K104" s="89">
        <f t="shared" si="9"/>
        <v>519.36689999999999</v>
      </c>
      <c r="L104" s="89">
        <f t="shared" si="9"/>
        <v>479.2047</v>
      </c>
      <c r="M104" s="89">
        <f t="shared" si="9"/>
        <v>494.39519999999999</v>
      </c>
      <c r="N104" s="89">
        <f t="shared" si="9"/>
        <v>468.08969999999999</v>
      </c>
      <c r="O104" s="89">
        <f t="shared" si="9"/>
        <v>481.94639999999998</v>
      </c>
      <c r="P104" s="89">
        <f t="shared" si="9"/>
        <v>445.0446</v>
      </c>
      <c r="Q104" s="89">
        <f t="shared" si="9"/>
        <v>445.7115</v>
      </c>
      <c r="R104" s="89">
        <f t="shared" si="9"/>
        <v>435.41160000000002</v>
      </c>
      <c r="S104" s="89">
        <f t="shared" si="9"/>
        <v>428.10089399999993</v>
      </c>
      <c r="T104" s="89">
        <f t="shared" si="9"/>
        <v>512.39186700000005</v>
      </c>
      <c r="U104" s="89">
        <f t="shared" si="9"/>
        <v>492.67533900000001</v>
      </c>
      <c r="V104" s="89">
        <f t="shared" si="9"/>
        <v>400.21409999999997</v>
      </c>
      <c r="W104" s="89">
        <f t="shared" si="9"/>
        <v>390.8775</v>
      </c>
      <c r="X104" s="221"/>
    </row>
    <row r="105" spans="1:24" x14ac:dyDescent="0.25">
      <c r="A105" s="250" t="s">
        <v>1131</v>
      </c>
      <c r="B105" s="221" t="s">
        <v>612</v>
      </c>
      <c r="C105" s="221" t="s">
        <v>1121</v>
      </c>
      <c r="D105" s="221" t="s">
        <v>588</v>
      </c>
      <c r="E105" s="221" t="s">
        <v>1132</v>
      </c>
      <c r="F105" s="89">
        <f t="shared" ref="F105:W105" si="10">(F26*F46)/10^6</f>
        <v>0</v>
      </c>
      <c r="G105" s="89">
        <f t="shared" si="10"/>
        <v>0</v>
      </c>
      <c r="H105" s="89">
        <f t="shared" si="10"/>
        <v>0</v>
      </c>
      <c r="I105" s="89">
        <f t="shared" si="10"/>
        <v>0</v>
      </c>
      <c r="J105" s="89">
        <f t="shared" si="10"/>
        <v>0</v>
      </c>
      <c r="K105" s="89">
        <f t="shared" si="10"/>
        <v>0</v>
      </c>
      <c r="L105" s="89">
        <f t="shared" si="10"/>
        <v>0</v>
      </c>
      <c r="M105" s="89">
        <f t="shared" si="10"/>
        <v>165.19589999999999</v>
      </c>
      <c r="N105" s="89">
        <f t="shared" si="10"/>
        <v>253.2235</v>
      </c>
      <c r="O105" s="89">
        <f t="shared" si="10"/>
        <v>93.697500000000005</v>
      </c>
      <c r="P105" s="89">
        <f t="shared" si="10"/>
        <v>291.6635</v>
      </c>
      <c r="Q105" s="89">
        <f t="shared" si="10"/>
        <v>103.5958</v>
      </c>
      <c r="R105" s="89">
        <f t="shared" si="10"/>
        <v>26.523599999999998</v>
      </c>
      <c r="S105" s="89">
        <f t="shared" si="10"/>
        <v>66.413507555632179</v>
      </c>
      <c r="T105" s="89">
        <f t="shared" si="10"/>
        <v>62.422118155794749</v>
      </c>
      <c r="U105" s="89">
        <f t="shared" si="10"/>
        <v>58.688422723239746</v>
      </c>
      <c r="V105" s="89">
        <f t="shared" si="10"/>
        <v>55.1614</v>
      </c>
      <c r="W105" s="89">
        <f t="shared" si="10"/>
        <v>51.893999999999998</v>
      </c>
      <c r="X105" s="221"/>
    </row>
    <row r="106" spans="1:24" x14ac:dyDescent="0.25">
      <c r="B106" s="49" t="s">
        <v>1126</v>
      </c>
      <c r="C106" s="19"/>
      <c r="D106" s="49" t="s">
        <v>588</v>
      </c>
      <c r="E106" s="19"/>
      <c r="F106" s="19"/>
      <c r="G106" s="19"/>
      <c r="H106" s="19"/>
      <c r="I106" s="19"/>
      <c r="J106" s="19"/>
      <c r="K106" s="19"/>
      <c r="L106" s="19"/>
      <c r="M106" s="19"/>
      <c r="N106" s="19"/>
      <c r="O106" s="19"/>
      <c r="P106" s="19"/>
      <c r="Q106" s="19"/>
      <c r="R106" s="19"/>
      <c r="S106" s="19"/>
      <c r="T106" s="19"/>
      <c r="U106" s="19"/>
      <c r="V106" s="19"/>
      <c r="W106" s="19"/>
      <c r="X106" s="221"/>
    </row>
    <row r="107" spans="1:24" x14ac:dyDescent="0.25">
      <c r="B107" s="221" t="s">
        <v>1123</v>
      </c>
      <c r="C107" s="221" t="s">
        <v>1121</v>
      </c>
      <c r="D107" s="221" t="s">
        <v>588</v>
      </c>
      <c r="E107" s="221" t="s">
        <v>882</v>
      </c>
      <c r="F107" s="89">
        <f t="shared" ref="F107:W107" si="11">(F28*F48)/10^6</f>
        <v>7759.35</v>
      </c>
      <c r="G107" s="89">
        <f t="shared" si="11"/>
        <v>7759.4273999999996</v>
      </c>
      <c r="H107" s="89">
        <f t="shared" si="11"/>
        <v>7759.5047999999997</v>
      </c>
      <c r="I107" s="89">
        <f t="shared" si="11"/>
        <v>7759.5821999999998</v>
      </c>
      <c r="J107" s="89">
        <f t="shared" si="11"/>
        <v>7759.6596</v>
      </c>
      <c r="K107" s="89">
        <f t="shared" si="11"/>
        <v>7759.7370000000001</v>
      </c>
      <c r="L107" s="89">
        <f t="shared" si="11"/>
        <v>7759.8144000000002</v>
      </c>
      <c r="M107" s="89">
        <f t="shared" si="11"/>
        <v>7759.8918000000003</v>
      </c>
      <c r="N107" s="89">
        <f t="shared" si="11"/>
        <v>7759.9691999999995</v>
      </c>
      <c r="O107" s="89">
        <f t="shared" si="11"/>
        <v>7760.0465999999997</v>
      </c>
      <c r="P107" s="89">
        <f t="shared" si="11"/>
        <v>7760.1239999999998</v>
      </c>
      <c r="Q107" s="89">
        <f t="shared" si="11"/>
        <v>7760.2013999999999</v>
      </c>
      <c r="R107" s="89">
        <f t="shared" si="11"/>
        <v>7760.2788</v>
      </c>
      <c r="S107" s="89">
        <f t="shared" si="11"/>
        <v>7760.3562000000002</v>
      </c>
      <c r="T107" s="89">
        <f t="shared" si="11"/>
        <v>7760.4336000000003</v>
      </c>
      <c r="U107" s="89">
        <f t="shared" si="11"/>
        <v>7760.5110000000004</v>
      </c>
      <c r="V107" s="89">
        <f t="shared" si="11"/>
        <v>7760.5883999999996</v>
      </c>
      <c r="W107" s="89">
        <f t="shared" si="11"/>
        <v>7760.6657999999998</v>
      </c>
      <c r="X107" s="221"/>
    </row>
    <row r="108" spans="1:24" x14ac:dyDescent="0.25">
      <c r="B108" s="221" t="s">
        <v>1123</v>
      </c>
      <c r="C108" s="221" t="s">
        <v>1124</v>
      </c>
      <c r="D108" s="221" t="s">
        <v>588</v>
      </c>
      <c r="E108" s="221" t="s">
        <v>882</v>
      </c>
      <c r="F108" s="89">
        <f t="shared" ref="F108:W108" si="12">(F29*F49)/10^6</f>
        <v>1364.5440072457209</v>
      </c>
      <c r="G108" s="89">
        <f t="shared" si="12"/>
        <v>1215.9998093543009</v>
      </c>
      <c r="H108" s="89">
        <f t="shared" si="12"/>
        <v>1113.4757354994067</v>
      </c>
      <c r="I108" s="89">
        <f t="shared" si="12"/>
        <v>880.06906761924733</v>
      </c>
      <c r="J108" s="89">
        <f t="shared" si="12"/>
        <v>1012.9779448887657</v>
      </c>
      <c r="K108" s="89">
        <f t="shared" si="12"/>
        <v>1008.5969968103391</v>
      </c>
      <c r="L108" s="89">
        <f t="shared" si="12"/>
        <v>818.02090239139716</v>
      </c>
      <c r="M108" s="89">
        <f t="shared" si="12"/>
        <v>867.57767897616554</v>
      </c>
      <c r="N108" s="89">
        <f t="shared" si="12"/>
        <v>1385.0767812163717</v>
      </c>
      <c r="O108" s="89">
        <f t="shared" si="12"/>
        <v>1331.3427275817041</v>
      </c>
      <c r="P108" s="89">
        <f t="shared" si="12"/>
        <v>1389.299542665063</v>
      </c>
      <c r="Q108" s="89">
        <f t="shared" si="12"/>
        <v>1494.9333691601319</v>
      </c>
      <c r="R108" s="89">
        <f t="shared" si="12"/>
        <v>1476.7462581742445</v>
      </c>
      <c r="S108" s="89">
        <f t="shared" si="12"/>
        <v>1378.6675499999999</v>
      </c>
      <c r="T108" s="89">
        <f t="shared" si="12"/>
        <v>1406.844075</v>
      </c>
      <c r="U108" s="89">
        <f t="shared" si="12"/>
        <v>1435.0206000000001</v>
      </c>
      <c r="V108" s="89">
        <f t="shared" si="12"/>
        <v>1463.1971249999999</v>
      </c>
      <c r="W108" s="89">
        <f t="shared" si="12"/>
        <v>1491.37365</v>
      </c>
      <c r="X108" s="221"/>
    </row>
    <row r="109" spans="1:24" x14ac:dyDescent="0.25">
      <c r="A109" s="250" t="s">
        <v>1133</v>
      </c>
      <c r="B109" s="221" t="s">
        <v>1125</v>
      </c>
      <c r="C109" s="221" t="s">
        <v>1121</v>
      </c>
      <c r="D109" s="221" t="s">
        <v>588</v>
      </c>
      <c r="E109" s="221" t="s">
        <v>882</v>
      </c>
      <c r="F109" s="89">
        <f t="shared" ref="F109:W109" si="13">(F30*F50)/10^6</f>
        <v>1513.4795999999999</v>
      </c>
      <c r="G109" s="89">
        <f t="shared" si="13"/>
        <v>1342.1934000000001</v>
      </c>
      <c r="H109" s="89">
        <f t="shared" si="13"/>
        <v>1223.0748000000001</v>
      </c>
      <c r="I109" s="89">
        <f t="shared" si="13"/>
        <v>953.87760000000003</v>
      </c>
      <c r="J109" s="89">
        <f t="shared" si="13"/>
        <v>1102.6404</v>
      </c>
      <c r="K109" s="89">
        <f t="shared" si="13"/>
        <v>1094.5907999999999</v>
      </c>
      <c r="L109" s="89">
        <f t="shared" si="13"/>
        <v>873.22680000000003</v>
      </c>
      <c r="M109" s="89">
        <f t="shared" si="13"/>
        <v>919.899</v>
      </c>
      <c r="N109" s="89">
        <f t="shared" si="13"/>
        <v>1508.4485999999999</v>
      </c>
      <c r="O109" s="89">
        <f t="shared" si="13"/>
        <v>1453.6494</v>
      </c>
      <c r="P109" s="89">
        <f t="shared" si="13"/>
        <v>1514.7180000000001</v>
      </c>
      <c r="Q109" s="89">
        <f t="shared" si="13"/>
        <v>1627.9541999999999</v>
      </c>
      <c r="R109" s="89">
        <f t="shared" si="13"/>
        <v>1606.9788000000001</v>
      </c>
      <c r="S109" s="89">
        <f t="shared" si="13"/>
        <v>1490.21316</v>
      </c>
      <c r="T109" s="89">
        <f t="shared" si="13"/>
        <v>1519.2458999999999</v>
      </c>
      <c r="U109" s="89">
        <f t="shared" si="13"/>
        <v>1548.27864</v>
      </c>
      <c r="V109" s="89">
        <f t="shared" si="13"/>
        <v>1577.3113800000001</v>
      </c>
      <c r="W109" s="89">
        <f t="shared" si="13"/>
        <v>1606.34412</v>
      </c>
      <c r="X109" s="221"/>
    </row>
    <row r="110" spans="1:24" x14ac:dyDescent="0.25">
      <c r="B110" s="4" t="s">
        <v>945</v>
      </c>
      <c r="C110" s="4" t="s">
        <v>1030</v>
      </c>
      <c r="D110" s="4" t="s">
        <v>588</v>
      </c>
      <c r="E110" s="4" t="s">
        <v>882</v>
      </c>
      <c r="F110" s="92">
        <f>SUM(F94:F95,F97:F102,F104:F105,F109)</f>
        <v>38161.511909009518</v>
      </c>
      <c r="G110" s="92">
        <f t="shared" ref="G110:T110" si="14">SUM(G94:G95,G97:G102,G104:G105,G109)</f>
        <v>38869.214730175809</v>
      </c>
      <c r="H110" s="92">
        <f t="shared" si="14"/>
        <v>41129.21004073909</v>
      </c>
      <c r="I110" s="92">
        <f t="shared" si="14"/>
        <v>43101.060200590546</v>
      </c>
      <c r="J110" s="92">
        <f t="shared" si="14"/>
        <v>46496.71819979835</v>
      </c>
      <c r="K110" s="92">
        <f>SUM(K94:K95,K97:K102,K104:K105,K109)</f>
        <v>50548.335734072702</v>
      </c>
      <c r="L110" s="92">
        <f t="shared" si="14"/>
        <v>54573.33331432446</v>
      </c>
      <c r="M110" s="92">
        <f t="shared" si="14"/>
        <v>59140.908002710115</v>
      </c>
      <c r="N110" s="92">
        <f t="shared" si="14"/>
        <v>62316.422756516906</v>
      </c>
      <c r="O110" s="92">
        <f t="shared" si="14"/>
        <v>60266.58647870073</v>
      </c>
      <c r="P110" s="92">
        <f t="shared" si="14"/>
        <v>63163.946213196075</v>
      </c>
      <c r="Q110" s="92">
        <f t="shared" si="14"/>
        <v>66113.946054211512</v>
      </c>
      <c r="R110" s="92">
        <f t="shared" si="14"/>
        <v>68090.380356576235</v>
      </c>
      <c r="S110" s="92">
        <f t="shared" si="14"/>
        <v>71015.793900002027</v>
      </c>
      <c r="T110" s="92">
        <f t="shared" si="14"/>
        <v>73133.766314216075</v>
      </c>
      <c r="U110" s="92">
        <f>SUM(U94:U95,U97:U102,U104:U105,U109)</f>
        <v>74447.181559318502</v>
      </c>
      <c r="V110" s="92">
        <f>SUM(V94:V95,V97:V102,V104:V105,V109)</f>
        <v>74867.079608689644</v>
      </c>
      <c r="W110" s="92">
        <f>SUM(W94:W95,W97:W102,W104:W105,W109)</f>
        <v>76476.105620778369</v>
      </c>
      <c r="X110" s="221"/>
    </row>
    <row r="111" spans="1:24" x14ac:dyDescent="0.25">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row>
    <row r="112" spans="1:24" x14ac:dyDescent="0.25">
      <c r="B112" s="49" t="s">
        <v>607</v>
      </c>
      <c r="C112" s="49"/>
      <c r="D112" s="49" t="s">
        <v>590</v>
      </c>
      <c r="E112" s="19"/>
      <c r="F112" s="19"/>
      <c r="G112" s="19"/>
      <c r="H112" s="19"/>
      <c r="I112" s="19"/>
      <c r="J112" s="19"/>
      <c r="K112" s="19"/>
      <c r="L112" s="19"/>
      <c r="M112" s="19"/>
      <c r="N112" s="19"/>
      <c r="O112" s="19"/>
      <c r="P112" s="19"/>
      <c r="Q112" s="19"/>
      <c r="R112" s="19"/>
      <c r="S112" s="19"/>
      <c r="T112" s="19"/>
      <c r="U112" s="19"/>
      <c r="V112" s="19"/>
      <c r="W112" s="19"/>
      <c r="X112" s="221"/>
    </row>
    <row r="113" spans="1:23" x14ac:dyDescent="0.25">
      <c r="B113" s="221" t="s">
        <v>1114</v>
      </c>
      <c r="C113" s="221" t="s">
        <v>595</v>
      </c>
      <c r="D113" s="221" t="s">
        <v>590</v>
      </c>
      <c r="E113" s="221" t="s">
        <v>883</v>
      </c>
      <c r="F113" s="89">
        <f t="shared" ref="F113:W113" si="15">(F14*F53)/10^6</f>
        <v>0.12471479999999999</v>
      </c>
      <c r="G113" s="89">
        <f t="shared" si="15"/>
        <v>0.11364029999999999</v>
      </c>
      <c r="H113" s="89">
        <f t="shared" si="15"/>
        <v>0.11273909999999999</v>
      </c>
      <c r="I113" s="89">
        <f t="shared" si="15"/>
        <v>0.10842540000000001</v>
      </c>
      <c r="J113" s="89">
        <f t="shared" si="15"/>
        <v>9.7184999999999994E-2</v>
      </c>
      <c r="K113" s="89">
        <f t="shared" si="15"/>
        <v>9.5112600000000005E-2</v>
      </c>
      <c r="L113" s="89">
        <f t="shared" si="15"/>
        <v>0.10529940000000002</v>
      </c>
      <c r="M113" s="89">
        <f t="shared" si="15"/>
        <v>0.10727879999999999</v>
      </c>
      <c r="N113" s="89">
        <f t="shared" si="15"/>
        <v>0.10396950000000001</v>
      </c>
      <c r="O113" s="89">
        <f t="shared" si="15"/>
        <v>0.10165109999999999</v>
      </c>
      <c r="P113" s="89">
        <f t="shared" si="15"/>
        <v>0.1075644</v>
      </c>
      <c r="Q113" s="89">
        <f t="shared" si="15"/>
        <v>0.10413250631050573</v>
      </c>
      <c r="R113" s="89">
        <f t="shared" si="15"/>
        <v>0.10126608152710233</v>
      </c>
      <c r="S113" s="89">
        <f t="shared" si="15"/>
        <v>9.8554920000000004E-2</v>
      </c>
      <c r="T113" s="89">
        <f t="shared" si="15"/>
        <v>9.7436700000000015E-2</v>
      </c>
      <c r="U113" s="89">
        <f t="shared" si="15"/>
        <v>9.6318479999999998E-2</v>
      </c>
      <c r="V113" s="89">
        <f t="shared" si="15"/>
        <v>9.5199000000000006E-2</v>
      </c>
      <c r="W113" s="89">
        <f t="shared" si="15"/>
        <v>9.4083E-2</v>
      </c>
    </row>
    <row r="114" spans="1:23" x14ac:dyDescent="0.25">
      <c r="A114" s="250" t="s">
        <v>1134</v>
      </c>
      <c r="B114" s="221" t="s">
        <v>1115</v>
      </c>
      <c r="C114" s="221" t="s">
        <v>1055</v>
      </c>
      <c r="D114" s="221" t="s">
        <v>590</v>
      </c>
      <c r="E114" s="221" t="s">
        <v>883</v>
      </c>
      <c r="F114" s="89">
        <f t="shared" ref="F114:W114" si="16">(F15*F54)/10^6</f>
        <v>2.5056900000000001E-3</v>
      </c>
      <c r="G114" s="89">
        <f t="shared" si="16"/>
        <v>2.6408999999999998E-3</v>
      </c>
      <c r="H114" s="89">
        <f t="shared" si="16"/>
        <v>2.5275900000000001E-3</v>
      </c>
      <c r="I114" s="89">
        <f t="shared" si="16"/>
        <v>2.29131E-3</v>
      </c>
      <c r="J114" s="89">
        <f t="shared" si="16"/>
        <v>2.2805400000000002E-3</v>
      </c>
      <c r="K114" s="89">
        <f t="shared" si="16"/>
        <v>2.4070200000000002E-3</v>
      </c>
      <c r="L114" s="89">
        <f t="shared" si="16"/>
        <v>2.2342500000000001E-3</v>
      </c>
      <c r="M114" s="89">
        <f t="shared" si="16"/>
        <v>2.2741496999999999E-3</v>
      </c>
      <c r="N114" s="89">
        <f t="shared" si="16"/>
        <v>2.745E-3</v>
      </c>
      <c r="O114" s="89">
        <f t="shared" si="16"/>
        <v>1.9889999999999999E-3</v>
      </c>
      <c r="P114" s="89">
        <f t="shared" si="16"/>
        <v>2.0219999999999999E-3</v>
      </c>
      <c r="Q114" s="89">
        <f t="shared" si="16"/>
        <v>2.3310000000000002E-3</v>
      </c>
      <c r="R114" s="89">
        <f t="shared" si="16"/>
        <v>3.2399999999999998E-3</v>
      </c>
      <c r="S114" s="89">
        <f t="shared" si="16"/>
        <v>2.4500147999999998E-3</v>
      </c>
      <c r="T114" s="89">
        <f t="shared" si="16"/>
        <v>2.4539879999999998E-3</v>
      </c>
      <c r="U114" s="89">
        <f t="shared" si="16"/>
        <v>2.4579611999999999E-3</v>
      </c>
      <c r="V114" s="89">
        <f t="shared" si="16"/>
        <v>2.4629999999999999E-3</v>
      </c>
      <c r="W114" s="89">
        <f t="shared" si="16"/>
        <v>2.4659999999999999E-3</v>
      </c>
    </row>
    <row r="115" spans="1:23" x14ac:dyDescent="0.25">
      <c r="A115" s="250" t="s">
        <v>1134</v>
      </c>
      <c r="B115" s="221" t="s">
        <v>1115</v>
      </c>
      <c r="C115" s="221" t="s">
        <v>1056</v>
      </c>
      <c r="D115" s="221" t="s">
        <v>590</v>
      </c>
      <c r="E115" s="221" t="s">
        <v>883</v>
      </c>
      <c r="F115" s="89">
        <f t="shared" ref="F115:W115" si="17">(F16*F55)/10^6</f>
        <v>8.3143200000000014E-2</v>
      </c>
      <c r="G115" s="89">
        <f t="shared" si="17"/>
        <v>8.4339299999999992E-2</v>
      </c>
      <c r="H115" s="89">
        <f t="shared" si="17"/>
        <v>8.9665110000000006E-2</v>
      </c>
      <c r="I115" s="89">
        <f t="shared" si="17"/>
        <v>0.10756158</v>
      </c>
      <c r="J115" s="89">
        <f t="shared" si="17"/>
        <v>0.11640842999999999</v>
      </c>
      <c r="K115" s="89">
        <f t="shared" si="17"/>
        <v>0.12920946</v>
      </c>
      <c r="L115" s="89">
        <f t="shared" si="17"/>
        <v>0.12818057999999999</v>
      </c>
      <c r="M115" s="89">
        <f t="shared" si="17"/>
        <v>0.13885800000000001</v>
      </c>
      <c r="N115" s="89">
        <f t="shared" si="17"/>
        <v>0.14052090000000003</v>
      </c>
      <c r="O115" s="89">
        <f t="shared" si="17"/>
        <v>0.14283926999999999</v>
      </c>
      <c r="P115" s="89">
        <f t="shared" si="17"/>
        <v>0.15114877084309283</v>
      </c>
      <c r="Q115" s="89">
        <f t="shared" si="17"/>
        <v>0.14632609368949423</v>
      </c>
      <c r="R115" s="89">
        <f t="shared" si="17"/>
        <v>0.1422982184728977</v>
      </c>
      <c r="S115" s="89">
        <f t="shared" si="17"/>
        <v>0.16444500000000001</v>
      </c>
      <c r="T115" s="89">
        <f t="shared" si="17"/>
        <v>0.170349</v>
      </c>
      <c r="U115" s="89">
        <f t="shared" si="17"/>
        <v>0.17625299999999999</v>
      </c>
      <c r="V115" s="89">
        <f t="shared" si="17"/>
        <v>0.18215700000000001</v>
      </c>
      <c r="W115" s="89">
        <f t="shared" si="17"/>
        <v>0.18806100000000001</v>
      </c>
    </row>
    <row r="116" spans="1:23" x14ac:dyDescent="0.25">
      <c r="B116" s="49" t="s">
        <v>610</v>
      </c>
      <c r="C116" s="19"/>
      <c r="D116" s="49" t="s">
        <v>590</v>
      </c>
      <c r="E116" s="19"/>
      <c r="F116" s="19">
        <f>SUM(F117:F122)</f>
        <v>10.269061684811605</v>
      </c>
      <c r="G116" s="19"/>
      <c r="H116" s="19"/>
      <c r="I116" s="19"/>
      <c r="J116" s="19"/>
      <c r="K116" s="19"/>
      <c r="L116" s="19"/>
      <c r="M116" s="19"/>
      <c r="N116" s="19"/>
      <c r="O116" s="19"/>
      <c r="P116" s="19"/>
      <c r="Q116" s="19"/>
      <c r="R116" s="19"/>
      <c r="S116" s="19"/>
      <c r="T116" s="19"/>
      <c r="U116" s="19"/>
      <c r="V116" s="19"/>
      <c r="W116" s="19"/>
    </row>
    <row r="117" spans="1:23" x14ac:dyDescent="0.25">
      <c r="A117" s="250" t="s">
        <v>1135</v>
      </c>
      <c r="B117" s="221" t="s">
        <v>610</v>
      </c>
      <c r="C117" s="221" t="s">
        <v>1117</v>
      </c>
      <c r="D117" s="221" t="s">
        <v>590</v>
      </c>
      <c r="E117" s="221" t="s">
        <v>883</v>
      </c>
      <c r="F117" s="89">
        <f t="shared" ref="F117:W117" si="18">(F18*F57)/10^6</f>
        <v>9.5267818841888143</v>
      </c>
      <c r="G117" s="89">
        <f t="shared" si="18"/>
        <v>10.110539999999999</v>
      </c>
      <c r="H117" s="89">
        <f t="shared" si="18"/>
        <v>10.808489999999997</v>
      </c>
      <c r="I117" s="89">
        <f t="shared" si="18"/>
        <v>11.32164</v>
      </c>
      <c r="J117" s="89">
        <f t="shared" si="18"/>
        <v>12.10572</v>
      </c>
      <c r="K117" s="89">
        <f t="shared" si="18"/>
        <v>13.03467</v>
      </c>
      <c r="L117" s="89">
        <f t="shared" si="18"/>
        <v>14.054700000000002</v>
      </c>
      <c r="M117" s="89">
        <f t="shared" si="18"/>
        <v>14.881679999999999</v>
      </c>
      <c r="N117" s="89">
        <f t="shared" si="18"/>
        <v>15.311009999999998</v>
      </c>
      <c r="O117" s="89">
        <f t="shared" si="18"/>
        <v>14.67708</v>
      </c>
      <c r="P117" s="89">
        <f t="shared" si="18"/>
        <v>15.081989999999999</v>
      </c>
      <c r="Q117" s="89">
        <f t="shared" si="18"/>
        <v>15.704369999999997</v>
      </c>
      <c r="R117" s="89">
        <f t="shared" si="18"/>
        <v>16.090799999999998</v>
      </c>
      <c r="S117" s="89">
        <f t="shared" si="18"/>
        <v>16.546199999999999</v>
      </c>
      <c r="T117" s="89">
        <f t="shared" si="18"/>
        <v>16.84815</v>
      </c>
      <c r="U117" s="89">
        <f t="shared" si="18"/>
        <v>16.984110000000001</v>
      </c>
      <c r="V117" s="89">
        <f t="shared" si="18"/>
        <v>16.953749999999996</v>
      </c>
      <c r="W117" s="89">
        <f t="shared" si="18"/>
        <v>17.154719999999998</v>
      </c>
    </row>
    <row r="118" spans="1:23" x14ac:dyDescent="0.25">
      <c r="A118" s="250" t="s">
        <v>1135</v>
      </c>
      <c r="B118" s="221" t="s">
        <v>610</v>
      </c>
      <c r="C118" s="221" t="s">
        <v>1119</v>
      </c>
      <c r="D118" s="221" t="s">
        <v>590</v>
      </c>
      <c r="E118" s="221" t="s">
        <v>883</v>
      </c>
      <c r="F118" s="89">
        <f t="shared" ref="F118:W118" si="19">(F19*F58)/10^6</f>
        <v>9.465137999999999E-4</v>
      </c>
      <c r="G118" s="89">
        <f t="shared" si="19"/>
        <v>8.6809769999999999E-4</v>
      </c>
      <c r="H118" s="89">
        <f t="shared" si="19"/>
        <v>8.2281539999999999E-4</v>
      </c>
      <c r="I118" s="89">
        <f t="shared" si="19"/>
        <v>8.4932219999999997E-4</v>
      </c>
      <c r="J118" s="89">
        <f t="shared" si="19"/>
        <v>8.8066769999999993E-4</v>
      </c>
      <c r="K118" s="89">
        <f t="shared" si="19"/>
        <v>8.4048659999999998E-4</v>
      </c>
      <c r="L118" s="89">
        <f t="shared" si="19"/>
        <v>8.1508410000000002E-4</v>
      </c>
      <c r="M118" s="89">
        <f t="shared" si="19"/>
        <v>7.6980179999999992E-4</v>
      </c>
      <c r="N118" s="89">
        <f t="shared" si="19"/>
        <v>5.8756739999999991E-4</v>
      </c>
      <c r="O118" s="89">
        <f t="shared" si="19"/>
        <v>6.0192539999999993E-4</v>
      </c>
      <c r="P118" s="89">
        <f t="shared" si="19"/>
        <v>6.0192539999999993E-4</v>
      </c>
      <c r="Q118" s="89">
        <f t="shared" si="19"/>
        <v>6.4168544999999996E-4</v>
      </c>
      <c r="R118" s="89">
        <f t="shared" si="19"/>
        <v>5.1909150000000002E-4</v>
      </c>
      <c r="S118" s="89">
        <f t="shared" si="19"/>
        <v>5.1964799999999994E-4</v>
      </c>
      <c r="T118" s="89">
        <f t="shared" si="19"/>
        <v>4.8679499999999983E-4</v>
      </c>
      <c r="U118" s="89">
        <f t="shared" si="19"/>
        <v>4.5394199999999988E-4</v>
      </c>
      <c r="V118" s="89">
        <f t="shared" si="19"/>
        <v>4.2000000000000002E-4</v>
      </c>
      <c r="W118" s="89">
        <f t="shared" si="19"/>
        <v>3.8699999999999997E-4</v>
      </c>
    </row>
    <row r="119" spans="1:23" x14ac:dyDescent="0.25">
      <c r="A119" s="250" t="s">
        <v>1135</v>
      </c>
      <c r="B119" s="221" t="s">
        <v>610</v>
      </c>
      <c r="C119" s="221" t="s">
        <v>1054</v>
      </c>
      <c r="D119" s="221" t="s">
        <v>590</v>
      </c>
      <c r="E119" s="221" t="s">
        <v>883</v>
      </c>
      <c r="F119" s="89">
        <f t="shared" ref="F119:W119" si="20">(F20*F59)/10^6</f>
        <v>0.73765450052278969</v>
      </c>
      <c r="G119" s="89">
        <f t="shared" si="20"/>
        <v>0.71853318144346356</v>
      </c>
      <c r="H119" s="89">
        <f t="shared" si="20"/>
        <v>0.76085802097047839</v>
      </c>
      <c r="I119" s="89">
        <f t="shared" si="20"/>
        <v>0.80136421132897606</v>
      </c>
      <c r="J119" s="89">
        <f t="shared" si="20"/>
        <v>0.87328738645622916</v>
      </c>
      <c r="K119" s="89">
        <f t="shared" si="20"/>
        <v>0.96813908966108952</v>
      </c>
      <c r="L119" s="89">
        <f t="shared" si="20"/>
        <v>1.0827299312542344</v>
      </c>
      <c r="M119" s="89">
        <f t="shared" si="20"/>
        <v>1.2063946000948484</v>
      </c>
      <c r="N119" s="89">
        <f t="shared" si="20"/>
        <v>1.2894155815646799</v>
      </c>
      <c r="O119" s="89">
        <f t="shared" si="20"/>
        <v>1.2600462166400377</v>
      </c>
      <c r="P119" s="89">
        <f t="shared" si="20"/>
        <v>1.3456018721762644</v>
      </c>
      <c r="Q119" s="89">
        <f t="shared" si="20"/>
        <v>1.4415469913679708</v>
      </c>
      <c r="R119" s="89">
        <f t="shared" si="20"/>
        <v>1.512222465402262</v>
      </c>
      <c r="S119" s="89">
        <f t="shared" si="20"/>
        <v>1.5930344329077066</v>
      </c>
      <c r="T119" s="89">
        <f t="shared" si="20"/>
        <v>1.6573894114505421</v>
      </c>
      <c r="U119" s="89">
        <f t="shared" si="20"/>
        <v>1.7032060551471193</v>
      </c>
      <c r="V119" s="89">
        <f t="shared" si="20"/>
        <v>1.7242548225626133</v>
      </c>
      <c r="W119" s="89">
        <f t="shared" si="20"/>
        <v>1.7775799895146518</v>
      </c>
    </row>
    <row r="120" spans="1:23" s="20" customFormat="1" x14ac:dyDescent="0.25">
      <c r="A120" s="253" t="s">
        <v>1136</v>
      </c>
      <c r="B120" s="20" t="s">
        <v>610</v>
      </c>
      <c r="C120" s="20" t="s">
        <v>1104</v>
      </c>
      <c r="D120" s="20" t="s">
        <v>590</v>
      </c>
      <c r="E120" s="20" t="str">
        <f>E119</f>
        <v>Gg CH4</v>
      </c>
      <c r="F120" s="89">
        <f t="shared" ref="F120:W120" si="21">(F21*F60)/10^6</f>
        <v>0</v>
      </c>
      <c r="G120" s="89">
        <f t="shared" si="21"/>
        <v>0</v>
      </c>
      <c r="H120" s="89">
        <f t="shared" si="21"/>
        <v>0</v>
      </c>
      <c r="I120" s="89">
        <f t="shared" si="21"/>
        <v>0</v>
      </c>
      <c r="J120" s="89">
        <f t="shared" si="21"/>
        <v>0</v>
      </c>
      <c r="K120" s="89">
        <f t="shared" si="21"/>
        <v>0</v>
      </c>
      <c r="L120" s="89">
        <f t="shared" si="21"/>
        <v>0</v>
      </c>
      <c r="M120" s="89">
        <f t="shared" si="21"/>
        <v>0</v>
      </c>
      <c r="N120" s="89">
        <f t="shared" si="21"/>
        <v>0</v>
      </c>
      <c r="O120" s="89">
        <f t="shared" si="21"/>
        <v>0</v>
      </c>
      <c r="P120" s="89">
        <f t="shared" si="21"/>
        <v>0</v>
      </c>
      <c r="Q120" s="89">
        <f t="shared" si="21"/>
        <v>5.9999999999999995E-5</v>
      </c>
      <c r="R120" s="89">
        <f t="shared" si="21"/>
        <v>1.8000000000000001E-4</v>
      </c>
      <c r="S120" s="89">
        <f t="shared" si="21"/>
        <v>3.4000000000000002E-4</v>
      </c>
      <c r="T120" s="89">
        <f t="shared" si="21"/>
        <v>5.5000000000000003E-4</v>
      </c>
      <c r="U120" s="89">
        <f t="shared" si="21"/>
        <v>7.6000000000000004E-4</v>
      </c>
      <c r="V120" s="89">
        <f t="shared" si="21"/>
        <v>9.4999999999999978E-4</v>
      </c>
      <c r="W120" s="89">
        <f t="shared" si="21"/>
        <v>1.2599999999999998E-3</v>
      </c>
    </row>
    <row r="121" spans="1:23" x14ac:dyDescent="0.25">
      <c r="A121" s="250" t="s">
        <v>1135</v>
      </c>
      <c r="B121" s="221" t="s">
        <v>610</v>
      </c>
      <c r="C121" s="221" t="s">
        <v>1055</v>
      </c>
      <c r="D121" s="221" t="s">
        <v>590</v>
      </c>
      <c r="E121" s="221" t="s">
        <v>883</v>
      </c>
      <c r="F121" s="89">
        <f t="shared" ref="F121:W121" si="22">(F22*F61)/10^6</f>
        <v>3.4008630000000002E-4</v>
      </c>
      <c r="G121" s="89">
        <f t="shared" si="22"/>
        <v>3.4089629999999998E-4</v>
      </c>
      <c r="H121" s="89">
        <f t="shared" si="22"/>
        <v>3.2844360000000003E-4</v>
      </c>
      <c r="I121" s="89">
        <f t="shared" si="22"/>
        <v>3.2354160000000004E-4</v>
      </c>
      <c r="J121" s="89">
        <f t="shared" si="22"/>
        <v>3.487974E-4</v>
      </c>
      <c r="K121" s="89">
        <f t="shared" si="22"/>
        <v>2.9964354000000006E-4</v>
      </c>
      <c r="L121" s="89">
        <f t="shared" si="22"/>
        <v>2.9167757999999997E-4</v>
      </c>
      <c r="M121" s="89">
        <f t="shared" si="22"/>
        <v>2.8800096000000002E-4</v>
      </c>
      <c r="N121" s="89">
        <f t="shared" si="22"/>
        <v>2.8800096000000002E-4</v>
      </c>
      <c r="O121" s="89">
        <f t="shared" si="22"/>
        <v>3.633714E-4</v>
      </c>
      <c r="P121" s="89">
        <f t="shared" si="22"/>
        <v>3.8451000000000002E-4</v>
      </c>
      <c r="Q121" s="89">
        <f t="shared" si="22"/>
        <v>2.9229033600000143E-4</v>
      </c>
      <c r="R121" s="89">
        <f t="shared" si="22"/>
        <v>3.4805222400000166E-4</v>
      </c>
      <c r="S121" s="89">
        <f t="shared" si="22"/>
        <v>3.26526E-4</v>
      </c>
      <c r="T121" s="89">
        <f t="shared" si="22"/>
        <v>3.2661000000000002E-4</v>
      </c>
      <c r="U121" s="89">
        <f t="shared" si="22"/>
        <v>3.2669399999999999E-4</v>
      </c>
      <c r="V121" s="89">
        <f t="shared" si="22"/>
        <v>3.2699999999999998E-4</v>
      </c>
      <c r="W121" s="89">
        <f t="shared" si="22"/>
        <v>3.2699999999999998E-4</v>
      </c>
    </row>
    <row r="122" spans="1:23" x14ac:dyDescent="0.25">
      <c r="A122" s="250" t="s">
        <v>1136</v>
      </c>
      <c r="B122" s="221" t="s">
        <v>610</v>
      </c>
      <c r="C122" s="221" t="s">
        <v>603</v>
      </c>
      <c r="D122" s="221" t="s">
        <v>590</v>
      </c>
      <c r="E122" s="221" t="s">
        <v>883</v>
      </c>
      <c r="F122" s="89">
        <f t="shared" ref="F122:W122" si="23">(F23*F62)/10^6</f>
        <v>3.3387000000000004E-3</v>
      </c>
      <c r="G122" s="89">
        <f t="shared" si="23"/>
        <v>0</v>
      </c>
      <c r="H122" s="89">
        <f t="shared" si="23"/>
        <v>0</v>
      </c>
      <c r="I122" s="89">
        <f t="shared" si="23"/>
        <v>0</v>
      </c>
      <c r="J122" s="89">
        <f t="shared" si="23"/>
        <v>0</v>
      </c>
      <c r="K122" s="89">
        <f t="shared" si="23"/>
        <v>3.3387000000000004E-3</v>
      </c>
      <c r="L122" s="89">
        <f t="shared" si="23"/>
        <v>0</v>
      </c>
      <c r="M122" s="89">
        <f t="shared" si="23"/>
        <v>0</v>
      </c>
      <c r="N122" s="89">
        <f t="shared" si="23"/>
        <v>0</v>
      </c>
      <c r="O122" s="89">
        <f t="shared" si="23"/>
        <v>0</v>
      </c>
      <c r="P122" s="89">
        <f t="shared" si="23"/>
        <v>0</v>
      </c>
      <c r="Q122" s="89">
        <f t="shared" si="23"/>
        <v>0</v>
      </c>
      <c r="R122" s="89">
        <f t="shared" si="23"/>
        <v>0</v>
      </c>
      <c r="S122" s="89">
        <f t="shared" si="23"/>
        <v>0</v>
      </c>
      <c r="T122" s="89">
        <f t="shared" si="23"/>
        <v>0</v>
      </c>
      <c r="U122" s="89">
        <f t="shared" si="23"/>
        <v>0</v>
      </c>
      <c r="V122" s="89">
        <f t="shared" si="23"/>
        <v>0</v>
      </c>
      <c r="W122" s="89">
        <f t="shared" si="23"/>
        <v>0</v>
      </c>
    </row>
    <row r="123" spans="1:23" x14ac:dyDescent="0.25">
      <c r="B123" s="49" t="s">
        <v>612</v>
      </c>
      <c r="C123" s="19"/>
      <c r="D123" s="49" t="s">
        <v>590</v>
      </c>
      <c r="E123" s="19"/>
      <c r="F123" s="19"/>
      <c r="G123" s="19"/>
      <c r="H123" s="19"/>
      <c r="I123" s="19"/>
      <c r="J123" s="19"/>
      <c r="K123" s="19"/>
      <c r="L123" s="19"/>
      <c r="M123" s="19"/>
      <c r="N123" s="19"/>
      <c r="O123" s="19"/>
      <c r="P123" s="19"/>
      <c r="Q123" s="19"/>
      <c r="R123" s="19"/>
      <c r="S123" s="19"/>
      <c r="T123" s="19"/>
      <c r="U123" s="19"/>
      <c r="V123" s="19"/>
      <c r="W123" s="19"/>
    </row>
    <row r="124" spans="1:23" x14ac:dyDescent="0.25">
      <c r="A124" s="250" t="s">
        <v>1137</v>
      </c>
      <c r="B124" s="221" t="s">
        <v>612</v>
      </c>
      <c r="C124" s="221" t="s">
        <v>1054</v>
      </c>
      <c r="D124" s="221" t="s">
        <v>590</v>
      </c>
      <c r="E124" s="221" t="s">
        <v>883</v>
      </c>
      <c r="F124" s="89">
        <f t="shared" ref="F124:W124" si="24">(F25*F64)/10^6</f>
        <v>3.0884300000000003E-2</v>
      </c>
      <c r="G124" s="89">
        <f t="shared" si="24"/>
        <v>3.0324050000000002E-2</v>
      </c>
      <c r="H124" s="89">
        <f t="shared" si="24"/>
        <v>2.9560450000000002E-2</v>
      </c>
      <c r="I124" s="89">
        <f t="shared" si="24"/>
        <v>2.8008350000000001E-2</v>
      </c>
      <c r="J124" s="89">
        <f t="shared" si="24"/>
        <v>2.922845E-2</v>
      </c>
      <c r="K124" s="89">
        <f t="shared" si="24"/>
        <v>2.9087350000000001E-2</v>
      </c>
      <c r="L124" s="89">
        <f t="shared" si="24"/>
        <v>2.6838050000000002E-2</v>
      </c>
      <c r="M124" s="89">
        <f t="shared" si="24"/>
        <v>2.7688800000000003E-2</v>
      </c>
      <c r="N124" s="89">
        <f t="shared" si="24"/>
        <v>2.6215550000000004E-2</v>
      </c>
      <c r="O124" s="89">
        <f t="shared" si="24"/>
        <v>2.6991600000000001E-2</v>
      </c>
      <c r="P124" s="89">
        <f t="shared" si="24"/>
        <v>2.49249E-2</v>
      </c>
      <c r="Q124" s="89">
        <f t="shared" si="24"/>
        <v>2.4962250000000005E-2</v>
      </c>
      <c r="R124" s="89">
        <f t="shared" si="24"/>
        <v>2.4385400000000002E-2</v>
      </c>
      <c r="S124" s="89">
        <f t="shared" si="24"/>
        <v>2.3975961E-2</v>
      </c>
      <c r="T124" s="89">
        <f t="shared" si="24"/>
        <v>2.86967105E-2</v>
      </c>
      <c r="U124" s="89">
        <f t="shared" si="24"/>
        <v>2.75924785E-2</v>
      </c>
      <c r="V124" s="89">
        <f t="shared" si="24"/>
        <v>2.2414150000000001E-2</v>
      </c>
      <c r="W124" s="89">
        <f t="shared" si="24"/>
        <v>2.1891250000000004E-2</v>
      </c>
    </row>
    <row r="125" spans="1:23" x14ac:dyDescent="0.25">
      <c r="A125" s="250" t="s">
        <v>1137</v>
      </c>
      <c r="B125" s="221" t="s">
        <v>612</v>
      </c>
      <c r="C125" s="221" t="s">
        <v>1121</v>
      </c>
      <c r="D125" s="221" t="s">
        <v>590</v>
      </c>
      <c r="E125" s="221" t="s">
        <v>883</v>
      </c>
      <c r="F125" s="89">
        <f t="shared" ref="F125:W125" si="25">(F26*F65)/10^6</f>
        <v>0</v>
      </c>
      <c r="G125" s="89">
        <f t="shared" si="25"/>
        <v>0</v>
      </c>
      <c r="H125" s="89">
        <f t="shared" si="25"/>
        <v>0</v>
      </c>
      <c r="I125" s="89">
        <f t="shared" si="25"/>
        <v>0</v>
      </c>
      <c r="J125" s="89">
        <f t="shared" si="25"/>
        <v>0</v>
      </c>
      <c r="K125" s="89">
        <f t="shared" si="25"/>
        <v>0</v>
      </c>
      <c r="L125" s="89">
        <f t="shared" si="25"/>
        <v>0</v>
      </c>
      <c r="M125" s="89">
        <f t="shared" si="25"/>
        <v>3.4380000000000001E-3</v>
      </c>
      <c r="N125" s="89">
        <f t="shared" si="25"/>
        <v>5.2700000000000004E-3</v>
      </c>
      <c r="O125" s="89">
        <f t="shared" si="25"/>
        <v>1.9499999999999999E-3</v>
      </c>
      <c r="P125" s="89">
        <f t="shared" si="25"/>
        <v>6.0699999999999999E-3</v>
      </c>
      <c r="Q125" s="89">
        <f t="shared" si="25"/>
        <v>2.1559999999999999E-3</v>
      </c>
      <c r="R125" s="89">
        <f t="shared" si="25"/>
        <v>5.5199999999999997E-4</v>
      </c>
      <c r="S125" s="89">
        <f t="shared" si="25"/>
        <v>1.3821749751432293E-3</v>
      </c>
      <c r="T125" s="89">
        <f t="shared" si="25"/>
        <v>1.2991075578729396E-3</v>
      </c>
      <c r="U125" s="89">
        <f t="shared" si="25"/>
        <v>1.2214031784233039E-3</v>
      </c>
      <c r="V125" s="89">
        <f t="shared" si="25"/>
        <v>1.1479999999999999E-3</v>
      </c>
      <c r="W125" s="89">
        <f t="shared" si="25"/>
        <v>1.08E-3</v>
      </c>
    </row>
    <row r="126" spans="1:23" x14ac:dyDescent="0.25">
      <c r="B126" s="49" t="s">
        <v>1126</v>
      </c>
      <c r="C126" s="19"/>
      <c r="D126" s="49" t="s">
        <v>590</v>
      </c>
      <c r="E126" s="19"/>
      <c r="F126" s="19"/>
      <c r="G126" s="19"/>
      <c r="H126" s="19"/>
      <c r="I126" s="19"/>
      <c r="J126" s="19"/>
      <c r="K126" s="19"/>
      <c r="L126" s="19"/>
      <c r="M126" s="19"/>
      <c r="N126" s="19"/>
      <c r="O126" s="19"/>
      <c r="P126" s="19"/>
      <c r="Q126" s="19"/>
      <c r="R126" s="19"/>
      <c r="S126" s="19"/>
      <c r="T126" s="19"/>
      <c r="U126" s="19"/>
      <c r="V126" s="19"/>
      <c r="W126" s="19"/>
    </row>
    <row r="127" spans="1:23" x14ac:dyDescent="0.25">
      <c r="B127" s="221" t="s">
        <v>1123</v>
      </c>
      <c r="C127" s="221" t="s">
        <v>1121</v>
      </c>
      <c r="D127" s="221" t="s">
        <v>590</v>
      </c>
      <c r="E127" s="221" t="s">
        <v>883</v>
      </c>
      <c r="F127" s="89">
        <f t="shared" ref="F127:W127" si="26">(F28*F67)/10^6</f>
        <v>0.70174999999999998</v>
      </c>
      <c r="G127" s="89">
        <f t="shared" si="26"/>
        <v>0.70175699999999996</v>
      </c>
      <c r="H127" s="89">
        <f t="shared" si="26"/>
        <v>0.70176400000000005</v>
      </c>
      <c r="I127" s="89">
        <f t="shared" si="26"/>
        <v>0.70177100000000003</v>
      </c>
      <c r="J127" s="89">
        <f t="shared" si="26"/>
        <v>0.70177800000000001</v>
      </c>
      <c r="K127" s="89">
        <f t="shared" si="26"/>
        <v>0.70178499999999999</v>
      </c>
      <c r="L127" s="89">
        <f t="shared" si="26"/>
        <v>0.70179199999999997</v>
      </c>
      <c r="M127" s="89">
        <f t="shared" si="26"/>
        <v>0.70179899999999995</v>
      </c>
      <c r="N127" s="89">
        <f t="shared" si="26"/>
        <v>0.70180600000000004</v>
      </c>
      <c r="O127" s="89">
        <f t="shared" si="26"/>
        <v>0.70181300000000002</v>
      </c>
      <c r="P127" s="89">
        <f t="shared" si="26"/>
        <v>0.70182</v>
      </c>
      <c r="Q127" s="89">
        <f t="shared" si="26"/>
        <v>0.70182699999999998</v>
      </c>
      <c r="R127" s="89">
        <f t="shared" si="26"/>
        <v>0.70183399999999996</v>
      </c>
      <c r="S127" s="89">
        <f t="shared" si="26"/>
        <v>0.70184100000000005</v>
      </c>
      <c r="T127" s="89">
        <f t="shared" si="26"/>
        <v>0.70184800000000003</v>
      </c>
      <c r="U127" s="89">
        <f t="shared" si="26"/>
        <v>0.70185500000000001</v>
      </c>
      <c r="V127" s="89">
        <f t="shared" si="26"/>
        <v>0.70186199999999999</v>
      </c>
      <c r="W127" s="89">
        <f t="shared" si="26"/>
        <v>0.70186899999999997</v>
      </c>
    </row>
    <row r="128" spans="1:23" x14ac:dyDescent="0.25">
      <c r="B128" s="221" t="s">
        <v>1123</v>
      </c>
      <c r="C128" s="221" t="s">
        <v>1124</v>
      </c>
      <c r="D128" s="221" t="s">
        <v>590</v>
      </c>
      <c r="E128" s="221" t="s">
        <v>883</v>
      </c>
      <c r="F128" s="89">
        <f t="shared" ref="F128:W128" si="27">(F29*F68)/10^6</f>
        <v>7.1818105644511632E-2</v>
      </c>
      <c r="G128" s="89">
        <f t="shared" si="27"/>
        <v>6.399998996601583E-2</v>
      </c>
      <c r="H128" s="89">
        <f t="shared" si="27"/>
        <v>5.8603986078916148E-2</v>
      </c>
      <c r="I128" s="89">
        <f t="shared" si="27"/>
        <v>4.6319424611539331E-2</v>
      </c>
      <c r="J128" s="89">
        <f t="shared" si="27"/>
        <v>5.3314628678356089E-2</v>
      </c>
      <c r="K128" s="89">
        <f t="shared" si="27"/>
        <v>5.3084052463702049E-2</v>
      </c>
      <c r="L128" s="89">
        <f t="shared" si="27"/>
        <v>4.3053731704810375E-2</v>
      </c>
      <c r="M128" s="89">
        <f t="shared" si="27"/>
        <v>4.5661983104008708E-2</v>
      </c>
      <c r="N128" s="89">
        <f t="shared" si="27"/>
        <v>7.2898777958756406E-2</v>
      </c>
      <c r="O128" s="89">
        <f t="shared" si="27"/>
        <v>7.0070669872721272E-2</v>
      </c>
      <c r="P128" s="89">
        <f t="shared" si="27"/>
        <v>7.3121028561319093E-2</v>
      </c>
      <c r="Q128" s="89">
        <f t="shared" si="27"/>
        <v>7.8680703640006955E-2</v>
      </c>
      <c r="R128" s="89">
        <f t="shared" si="27"/>
        <v>7.7723487272328654E-2</v>
      </c>
      <c r="S128" s="89">
        <f t="shared" si="27"/>
        <v>7.256145E-2</v>
      </c>
      <c r="T128" s="89">
        <f t="shared" si="27"/>
        <v>7.4044424999999997E-2</v>
      </c>
      <c r="U128" s="89">
        <f t="shared" si="27"/>
        <v>7.5527399999999995E-2</v>
      </c>
      <c r="V128" s="89">
        <f t="shared" si="27"/>
        <v>7.7010375000000006E-2</v>
      </c>
      <c r="W128" s="89">
        <f t="shared" si="27"/>
        <v>7.849334999999999E-2</v>
      </c>
    </row>
    <row r="129" spans="1:23" x14ac:dyDescent="0.25">
      <c r="A129" s="250" t="s">
        <v>1138</v>
      </c>
      <c r="B129" s="221" t="s">
        <v>1125</v>
      </c>
      <c r="C129" s="221" t="s">
        <v>1121</v>
      </c>
      <c r="D129" s="221" t="s">
        <v>590</v>
      </c>
      <c r="E129" s="221" t="s">
        <v>883</v>
      </c>
      <c r="F129" s="89">
        <f t="shared" ref="F129:W129" si="28">(F30*F69)/10^6</f>
        <v>0.136878</v>
      </c>
      <c r="G129" s="89">
        <f t="shared" si="28"/>
        <v>0.12138699999999999</v>
      </c>
      <c r="H129" s="89">
        <f t="shared" si="28"/>
        <v>0.110614</v>
      </c>
      <c r="I129" s="89">
        <f t="shared" si="28"/>
        <v>8.6267999999999997E-2</v>
      </c>
      <c r="J129" s="89">
        <f t="shared" si="28"/>
        <v>9.9722000000000005E-2</v>
      </c>
      <c r="K129" s="89">
        <f t="shared" si="28"/>
        <v>9.8993999999999999E-2</v>
      </c>
      <c r="L129" s="89">
        <f t="shared" si="28"/>
        <v>7.8974000000000003E-2</v>
      </c>
      <c r="M129" s="89">
        <f t="shared" si="28"/>
        <v>8.3195000000000005E-2</v>
      </c>
      <c r="N129" s="89">
        <f t="shared" si="28"/>
        <v>0.13642299999999999</v>
      </c>
      <c r="O129" s="89">
        <f t="shared" si="28"/>
        <v>0.131467</v>
      </c>
      <c r="P129" s="89">
        <f t="shared" si="28"/>
        <v>0.13699</v>
      </c>
      <c r="Q129" s="89">
        <f t="shared" si="28"/>
        <v>0.147231</v>
      </c>
      <c r="R129" s="89">
        <f t="shared" si="28"/>
        <v>0.14533399999999999</v>
      </c>
      <c r="S129" s="89">
        <f t="shared" si="28"/>
        <v>0.13477380000000003</v>
      </c>
      <c r="T129" s="89">
        <f t="shared" si="28"/>
        <v>0.13739950000000001</v>
      </c>
      <c r="U129" s="89">
        <f t="shared" si="28"/>
        <v>0.14002519999999999</v>
      </c>
      <c r="V129" s="89">
        <f t="shared" si="28"/>
        <v>0.1426509</v>
      </c>
      <c r="W129" s="89">
        <f t="shared" si="28"/>
        <v>0.14527660000000001</v>
      </c>
    </row>
    <row r="130" spans="1:23" x14ac:dyDescent="0.25">
      <c r="B130" s="4" t="s">
        <v>945</v>
      </c>
      <c r="C130" s="4" t="s">
        <v>1082</v>
      </c>
      <c r="D130" s="4" t="s">
        <v>590</v>
      </c>
      <c r="E130" s="4" t="s">
        <v>1083</v>
      </c>
      <c r="F130" s="92">
        <f>(SUM(F114:F115,F117:F122,F124:F125,F129))*'Conversion Factors'!$I$4</f>
        <v>220.9719303710437</v>
      </c>
      <c r="G130" s="92">
        <f>(SUM(G114:G115,G117:G122,G124:G125,G129))*'Conversion Factors'!$I$4</f>
        <v>232.44844193431268</v>
      </c>
      <c r="H130" s="92">
        <f>(SUM(H114:H115,H117:H122,H124:H125,H129))*'Conversion Factors'!$I$4</f>
        <v>247.86019502937998</v>
      </c>
      <c r="I130" s="92">
        <f>(SUM(I114:I115,I117:I122,I124:I125,I129))*'Conversion Factors'!$I$4</f>
        <v>259.31443261770858</v>
      </c>
      <c r="J130" s="92">
        <f>(SUM(J114:J115,J117:J122,J124:J125,J129))*'Conversion Factors'!$I$4</f>
        <v>277.78540170268076</v>
      </c>
      <c r="K130" s="92">
        <f>(SUM(K114:K115,K117:K122,K124:K125,K129))*'Conversion Factors'!$I$4</f>
        <v>299.60670074582288</v>
      </c>
      <c r="L130" s="92">
        <f>(SUM(L114:L115,L117:L122,L124:L125,L129))*'Conversion Factors'!$I$4</f>
        <v>322.87003503161895</v>
      </c>
      <c r="M130" s="92">
        <f>(SUM(M114:M115,M117:M122,M124:M125,M129))*'Conversion Factors'!$I$4</f>
        <v>343.23631340365182</v>
      </c>
      <c r="N130" s="92">
        <f>(SUM(N114:N115,N117:N122,N124:N125,N129))*'Conversion Factors'!$I$4</f>
        <v>355.16198759841825</v>
      </c>
      <c r="O130" s="92">
        <f>(SUM(O114:O115,O117:O122,O124:O125,O129))*'Conversion Factors'!$I$4</f>
        <v>341.1098960522408</v>
      </c>
      <c r="P130" s="92">
        <f>(SUM(P114:P115,P117:P122,P124:P125,P129))*'Conversion Factors'!$I$4</f>
        <v>351.74441354680653</v>
      </c>
      <c r="Q130" s="92">
        <f>(SUM(Q114:Q115,Q117:Q122,Q124:Q125,Q129))*'Conversion Factors'!$I$4</f>
        <v>366.86826352771271</v>
      </c>
      <c r="R130" s="92">
        <f>(SUM(R114:R115,R117:R122,R124:R125,R129))*'Conversion Factors'!$I$4</f>
        <v>376.31746377958223</v>
      </c>
      <c r="S130" s="92">
        <f>(SUM(S114:S115,S117:S122,S124:S125,S129))*'Conversion Factors'!$I$4</f>
        <v>387.8163987113399</v>
      </c>
      <c r="T130" s="92">
        <f>(SUM(T114:T115,T117:T122,T124:T125,T129))*'Conversion Factors'!$I$4</f>
        <v>395.78912357267671</v>
      </c>
      <c r="U130" s="92">
        <f>(SUM(U114:U115,U117:U122,U124:U125,U129))*'Conversion Factors'!$I$4</f>
        <v>399.7645414145365</v>
      </c>
      <c r="V130" s="92">
        <f>(SUM(V114:V115,V117:V122,V124:V125,V129))*'Conversion Factors'!$I$4</f>
        <v>399.64123232381468</v>
      </c>
      <c r="W130" s="92">
        <f>(SUM(W114:W115,W117:W122,W124:W125,W129))*'Conversion Factors'!$I$4</f>
        <v>405.15402562980756</v>
      </c>
    </row>
    <row r="131" spans="1:23" x14ac:dyDescent="0.25">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row>
    <row r="132" spans="1:23" x14ac:dyDescent="0.25">
      <c r="B132" s="49" t="s">
        <v>607</v>
      </c>
      <c r="C132" s="49"/>
      <c r="D132" s="49" t="s">
        <v>593</v>
      </c>
      <c r="E132" s="19"/>
      <c r="F132" s="19"/>
      <c r="G132" s="19"/>
      <c r="H132" s="19"/>
      <c r="I132" s="19"/>
      <c r="J132" s="19"/>
      <c r="K132" s="19"/>
      <c r="L132" s="19"/>
      <c r="M132" s="19"/>
      <c r="N132" s="19"/>
      <c r="O132" s="19"/>
      <c r="P132" s="19"/>
      <c r="Q132" s="19"/>
      <c r="R132" s="19"/>
      <c r="S132" s="19"/>
      <c r="T132" s="19"/>
      <c r="U132" s="19"/>
      <c r="V132" s="19"/>
      <c r="W132" s="19"/>
    </row>
    <row r="133" spans="1:23" x14ac:dyDescent="0.25">
      <c r="B133" s="221" t="s">
        <v>1114</v>
      </c>
      <c r="C133" s="221" t="s">
        <v>595</v>
      </c>
      <c r="D133" s="48" t="s">
        <v>593</v>
      </c>
      <c r="E133" s="221" t="s">
        <v>884</v>
      </c>
      <c r="F133" s="89">
        <f t="shared" ref="F133:W133" si="29">(F14*F72)/10^6</f>
        <v>2.494296E-2</v>
      </c>
      <c r="G133" s="89">
        <f t="shared" si="29"/>
        <v>2.2728059999999998E-2</v>
      </c>
      <c r="H133" s="89">
        <f t="shared" si="29"/>
        <v>2.2547819999999996E-2</v>
      </c>
      <c r="I133" s="89">
        <f t="shared" si="29"/>
        <v>2.1685080000000002E-2</v>
      </c>
      <c r="J133" s="89">
        <f t="shared" si="29"/>
        <v>1.9436999999999999E-2</v>
      </c>
      <c r="K133" s="89">
        <f t="shared" si="29"/>
        <v>1.9022520000000001E-2</v>
      </c>
      <c r="L133" s="89">
        <f t="shared" si="29"/>
        <v>2.105988E-2</v>
      </c>
      <c r="M133" s="89">
        <f t="shared" si="29"/>
        <v>2.1455759999999997E-2</v>
      </c>
      <c r="N133" s="89">
        <f t="shared" si="29"/>
        <v>2.0793899999999997E-2</v>
      </c>
      <c r="O133" s="89">
        <f t="shared" si="29"/>
        <v>2.0330219999999996E-2</v>
      </c>
      <c r="P133" s="89">
        <f t="shared" si="29"/>
        <v>2.1512880000000002E-2</v>
      </c>
      <c r="Q133" s="89">
        <f t="shared" si="29"/>
        <v>2.0826501262101144E-2</v>
      </c>
      <c r="R133" s="89">
        <f t="shared" si="29"/>
        <v>2.0253216305420464E-2</v>
      </c>
      <c r="S133" s="89">
        <f t="shared" si="29"/>
        <v>1.9710984000000001E-2</v>
      </c>
      <c r="T133" s="89">
        <f t="shared" si="29"/>
        <v>1.9487339999999999E-2</v>
      </c>
      <c r="U133" s="89">
        <f t="shared" si="29"/>
        <v>1.9263696E-2</v>
      </c>
      <c r="V133" s="89">
        <f t="shared" si="29"/>
        <v>1.9039799999999999E-2</v>
      </c>
      <c r="W133" s="89">
        <f t="shared" si="29"/>
        <v>1.8816599999999999E-2</v>
      </c>
    </row>
    <row r="134" spans="1:23" x14ac:dyDescent="0.25">
      <c r="A134" s="250" t="s">
        <v>1139</v>
      </c>
      <c r="B134" s="221" t="s">
        <v>1115</v>
      </c>
      <c r="C134" s="221" t="s">
        <v>1055</v>
      </c>
      <c r="D134" s="48" t="s">
        <v>593</v>
      </c>
      <c r="E134" s="221" t="s">
        <v>884</v>
      </c>
      <c r="F134" s="89">
        <f t="shared" ref="F134:W134" si="30">(F15*F73)/10^6</f>
        <v>5.0113799999999993E-4</v>
      </c>
      <c r="G134" s="89">
        <f t="shared" si="30"/>
        <v>5.2817999999999995E-4</v>
      </c>
      <c r="H134" s="89">
        <f t="shared" si="30"/>
        <v>5.0551799999999994E-4</v>
      </c>
      <c r="I134" s="89">
        <f t="shared" si="30"/>
        <v>4.5826200000000002E-4</v>
      </c>
      <c r="J134" s="89">
        <f t="shared" si="30"/>
        <v>4.5610799999999994E-4</v>
      </c>
      <c r="K134" s="89">
        <f t="shared" si="30"/>
        <v>4.81404E-4</v>
      </c>
      <c r="L134" s="89">
        <f t="shared" si="30"/>
        <v>4.4684999999999999E-4</v>
      </c>
      <c r="M134" s="89">
        <f t="shared" si="30"/>
        <v>4.5482993999999995E-4</v>
      </c>
      <c r="N134" s="89">
        <f t="shared" si="30"/>
        <v>5.4900000000000001E-4</v>
      </c>
      <c r="O134" s="89">
        <f t="shared" si="30"/>
        <v>3.9780000000000002E-4</v>
      </c>
      <c r="P134" s="89">
        <f t="shared" si="30"/>
        <v>4.0439999999999996E-4</v>
      </c>
      <c r="Q134" s="89">
        <f t="shared" si="30"/>
        <v>4.662E-4</v>
      </c>
      <c r="R134" s="89">
        <f t="shared" si="30"/>
        <v>6.4800000000000003E-4</v>
      </c>
      <c r="S134" s="89">
        <f t="shared" si="30"/>
        <v>4.9000295999999997E-4</v>
      </c>
      <c r="T134" s="89">
        <f t="shared" si="30"/>
        <v>4.9079759999999994E-4</v>
      </c>
      <c r="U134" s="89">
        <f t="shared" si="30"/>
        <v>4.9159223999999991E-4</v>
      </c>
      <c r="V134" s="89">
        <f t="shared" si="30"/>
        <v>4.9259999999999994E-4</v>
      </c>
      <c r="W134" s="89">
        <f t="shared" si="30"/>
        <v>4.9319999999999995E-4</v>
      </c>
    </row>
    <row r="135" spans="1:23" x14ac:dyDescent="0.25">
      <c r="A135" s="250" t="s">
        <v>1139</v>
      </c>
      <c r="B135" s="221" t="s">
        <v>1115</v>
      </c>
      <c r="C135" s="221" t="s">
        <v>1056</v>
      </c>
      <c r="D135" s="48" t="s">
        <v>593</v>
      </c>
      <c r="E135" s="221" t="s">
        <v>884</v>
      </c>
      <c r="F135" s="89">
        <f t="shared" ref="F135:W135" si="31">(F16*F74)/10^6</f>
        <v>1.662864E-2</v>
      </c>
      <c r="G135" s="89">
        <f t="shared" si="31"/>
        <v>1.6867859999999998E-2</v>
      </c>
      <c r="H135" s="89">
        <f t="shared" si="31"/>
        <v>1.7933021999999996E-2</v>
      </c>
      <c r="I135" s="89">
        <f t="shared" si="31"/>
        <v>2.1512316E-2</v>
      </c>
      <c r="J135" s="89">
        <f t="shared" si="31"/>
        <v>2.3281685999999999E-2</v>
      </c>
      <c r="K135" s="89">
        <f t="shared" si="31"/>
        <v>2.5841891999999998E-2</v>
      </c>
      <c r="L135" s="89">
        <f t="shared" si="31"/>
        <v>2.5636115999999997E-2</v>
      </c>
      <c r="M135" s="89">
        <f t="shared" si="31"/>
        <v>2.7771599999999997E-2</v>
      </c>
      <c r="N135" s="89">
        <f t="shared" si="31"/>
        <v>2.8104179999999999E-2</v>
      </c>
      <c r="O135" s="89">
        <f t="shared" si="31"/>
        <v>2.8567853999999997E-2</v>
      </c>
      <c r="P135" s="89">
        <f t="shared" si="31"/>
        <v>3.0229754168618568E-2</v>
      </c>
      <c r="Q135" s="89">
        <f t="shared" si="31"/>
        <v>2.9265218737898849E-2</v>
      </c>
      <c r="R135" s="89">
        <f t="shared" si="31"/>
        <v>2.8459643694579539E-2</v>
      </c>
      <c r="S135" s="89">
        <f t="shared" si="31"/>
        <v>3.2889000000000002E-2</v>
      </c>
      <c r="T135" s="89">
        <f t="shared" si="31"/>
        <v>3.4069799999999997E-2</v>
      </c>
      <c r="U135" s="89">
        <f t="shared" si="31"/>
        <v>3.52506E-2</v>
      </c>
      <c r="V135" s="89">
        <f t="shared" si="31"/>
        <v>3.6431400000000003E-2</v>
      </c>
      <c r="W135" s="89">
        <f t="shared" si="31"/>
        <v>3.7612199999999998E-2</v>
      </c>
    </row>
    <row r="136" spans="1:23" x14ac:dyDescent="0.25">
      <c r="B136" s="49" t="s">
        <v>610</v>
      </c>
      <c r="C136" s="19"/>
      <c r="D136" s="49" t="s">
        <v>593</v>
      </c>
      <c r="E136" s="19"/>
      <c r="F136" s="19">
        <f>SUM(F137:F142)</f>
        <v>1.661731742948978</v>
      </c>
      <c r="G136" s="19"/>
      <c r="H136" s="19"/>
      <c r="I136" s="19"/>
      <c r="J136" s="19"/>
      <c r="K136" s="19"/>
      <c r="L136" s="19"/>
      <c r="M136" s="19"/>
      <c r="N136" s="19"/>
      <c r="O136" s="19"/>
      <c r="P136" s="19"/>
      <c r="Q136" s="19"/>
      <c r="R136" s="19"/>
      <c r="S136" s="19"/>
      <c r="T136" s="19"/>
      <c r="U136" s="19"/>
      <c r="V136" s="19"/>
      <c r="W136" s="19"/>
    </row>
    <row r="137" spans="1:23" x14ac:dyDescent="0.25">
      <c r="A137" s="250" t="s">
        <v>1140</v>
      </c>
      <c r="B137" s="221" t="s">
        <v>610</v>
      </c>
      <c r="C137" s="221" t="s">
        <v>1117</v>
      </c>
      <c r="D137" s="48" t="s">
        <v>593</v>
      </c>
      <c r="E137" s="221" t="s">
        <v>884</v>
      </c>
      <c r="F137" s="89">
        <f t="shared" ref="F137:W137" si="32">(F18*F76)/10^6</f>
        <v>0.92380915240618822</v>
      </c>
      <c r="G137" s="89">
        <f t="shared" si="32"/>
        <v>0.98041599999999984</v>
      </c>
      <c r="H137" s="89">
        <f t="shared" si="32"/>
        <v>1.0480959999999999</v>
      </c>
      <c r="I137" s="89">
        <f t="shared" si="32"/>
        <v>1.0978559999999999</v>
      </c>
      <c r="J137" s="89">
        <f t="shared" si="32"/>
        <v>1.173888</v>
      </c>
      <c r="K137" s="89">
        <f t="shared" si="32"/>
        <v>1.263968</v>
      </c>
      <c r="L137" s="89">
        <f t="shared" si="32"/>
        <v>1.3628800000000003</v>
      </c>
      <c r="M137" s="89">
        <f t="shared" si="32"/>
        <v>1.4430719999999999</v>
      </c>
      <c r="N137" s="89">
        <f t="shared" si="32"/>
        <v>1.484704</v>
      </c>
      <c r="O137" s="89">
        <f t="shared" si="32"/>
        <v>1.4232320000000001</v>
      </c>
      <c r="P137" s="89">
        <f t="shared" si="32"/>
        <v>1.462496</v>
      </c>
      <c r="Q137" s="89">
        <f t="shared" si="32"/>
        <v>1.522848</v>
      </c>
      <c r="R137" s="89">
        <f t="shared" si="32"/>
        <v>1.5603199999999999</v>
      </c>
      <c r="S137" s="89">
        <f t="shared" si="32"/>
        <v>1.6044799999999999</v>
      </c>
      <c r="T137" s="89">
        <f t="shared" si="32"/>
        <v>1.6337600000000001</v>
      </c>
      <c r="U137" s="89">
        <f t="shared" si="32"/>
        <v>1.646944</v>
      </c>
      <c r="V137" s="89">
        <f t="shared" si="32"/>
        <v>1.6439999999999999</v>
      </c>
      <c r="W137" s="89">
        <f t="shared" si="32"/>
        <v>1.6634880000000001</v>
      </c>
    </row>
    <row r="138" spans="1:23" x14ac:dyDescent="0.25">
      <c r="A138" s="250" t="s">
        <v>1140</v>
      </c>
      <c r="B138" s="221" t="s">
        <v>610</v>
      </c>
      <c r="C138" s="221" t="s">
        <v>1119</v>
      </c>
      <c r="D138" s="48" t="s">
        <v>593</v>
      </c>
      <c r="E138" s="221" t="s">
        <v>884</v>
      </c>
      <c r="F138" s="89">
        <f t="shared" ref="F138:W138" si="33">(F19*F77)/10^6</f>
        <v>1.8930275999999997E-4</v>
      </c>
      <c r="G138" s="89">
        <f t="shared" si="33"/>
        <v>1.7361954E-4</v>
      </c>
      <c r="H138" s="89">
        <f t="shared" si="33"/>
        <v>1.6456307999999998E-4</v>
      </c>
      <c r="I138" s="89">
        <f t="shared" si="33"/>
        <v>1.6986443999999996E-4</v>
      </c>
      <c r="J138" s="89">
        <f t="shared" si="33"/>
        <v>1.7613354000000001E-4</v>
      </c>
      <c r="K138" s="89">
        <f t="shared" si="33"/>
        <v>1.6809732E-4</v>
      </c>
      <c r="L138" s="89">
        <f t="shared" si="33"/>
        <v>1.6301681999999999E-4</v>
      </c>
      <c r="M138" s="89">
        <f t="shared" si="33"/>
        <v>1.5396035999999997E-4</v>
      </c>
      <c r="N138" s="89">
        <f t="shared" si="33"/>
        <v>1.1751347999999999E-4</v>
      </c>
      <c r="O138" s="89">
        <f t="shared" si="33"/>
        <v>1.2038507999999999E-4</v>
      </c>
      <c r="P138" s="89">
        <f t="shared" si="33"/>
        <v>1.2038507999999999E-4</v>
      </c>
      <c r="Q138" s="89">
        <f t="shared" si="33"/>
        <v>1.2833708999999998E-4</v>
      </c>
      <c r="R138" s="89">
        <f t="shared" si="33"/>
        <v>1.0381830000000001E-4</v>
      </c>
      <c r="S138" s="89">
        <f t="shared" si="33"/>
        <v>1.0392959999999996E-4</v>
      </c>
      <c r="T138" s="89">
        <f t="shared" si="33"/>
        <v>9.735899999999996E-5</v>
      </c>
      <c r="U138" s="89">
        <f t="shared" si="33"/>
        <v>9.0788399999999986E-5</v>
      </c>
      <c r="V138" s="89">
        <f t="shared" si="33"/>
        <v>8.3999999999999995E-5</v>
      </c>
      <c r="W138" s="89">
        <f t="shared" si="33"/>
        <v>7.7399999999999998E-5</v>
      </c>
    </row>
    <row r="139" spans="1:23" x14ac:dyDescent="0.25">
      <c r="A139" s="250" t="s">
        <v>1140</v>
      </c>
      <c r="B139" s="221" t="s">
        <v>610</v>
      </c>
      <c r="C139" s="221" t="s">
        <v>1054</v>
      </c>
      <c r="D139" s="48" t="s">
        <v>593</v>
      </c>
      <c r="E139" s="221" t="s">
        <v>884</v>
      </c>
      <c r="F139" s="89">
        <f t="shared" ref="F139:W139" si="34">(F20*F78)/10^6</f>
        <v>0.73765450052278969</v>
      </c>
      <c r="G139" s="89">
        <f t="shared" si="34"/>
        <v>0.71853318144346356</v>
      </c>
      <c r="H139" s="89">
        <f t="shared" si="34"/>
        <v>0.76085802097047839</v>
      </c>
      <c r="I139" s="89">
        <f t="shared" si="34"/>
        <v>0.80136421132897606</v>
      </c>
      <c r="J139" s="89">
        <f t="shared" si="34"/>
        <v>0.87328738645622916</v>
      </c>
      <c r="K139" s="89">
        <f t="shared" si="34"/>
        <v>0.96813908966108952</v>
      </c>
      <c r="L139" s="89">
        <f t="shared" si="34"/>
        <v>1.0827299312542344</v>
      </c>
      <c r="M139" s="89">
        <f t="shared" si="34"/>
        <v>1.2063946000948484</v>
      </c>
      <c r="N139" s="89">
        <f t="shared" si="34"/>
        <v>1.2894155815646799</v>
      </c>
      <c r="O139" s="89">
        <f t="shared" si="34"/>
        <v>1.2600462166400377</v>
      </c>
      <c r="P139" s="89">
        <f t="shared" si="34"/>
        <v>1.3456018721762644</v>
      </c>
      <c r="Q139" s="89">
        <f t="shared" si="34"/>
        <v>1.4415469913679708</v>
      </c>
      <c r="R139" s="89">
        <f t="shared" si="34"/>
        <v>1.512222465402262</v>
      </c>
      <c r="S139" s="89">
        <f t="shared" si="34"/>
        <v>1.5930344329077066</v>
      </c>
      <c r="T139" s="89">
        <f t="shared" si="34"/>
        <v>1.6573894114505421</v>
      </c>
      <c r="U139" s="89">
        <f t="shared" si="34"/>
        <v>1.7032060551471193</v>
      </c>
      <c r="V139" s="89">
        <f t="shared" si="34"/>
        <v>1.7242548225626133</v>
      </c>
      <c r="W139" s="89">
        <f t="shared" si="34"/>
        <v>1.7775799895146518</v>
      </c>
    </row>
    <row r="140" spans="1:23" s="20" customFormat="1" x14ac:dyDescent="0.25">
      <c r="A140" s="253" t="s">
        <v>1141</v>
      </c>
      <c r="B140" s="20" t="s">
        <v>610</v>
      </c>
      <c r="C140" s="20" t="s">
        <v>1104</v>
      </c>
      <c r="D140" s="66" t="s">
        <v>593</v>
      </c>
      <c r="E140" s="20" t="s">
        <v>884</v>
      </c>
      <c r="F140" s="89">
        <f t="shared" ref="F140:W140" si="35">(F21*F79)/10^6</f>
        <v>0</v>
      </c>
      <c r="G140" s="89">
        <f t="shared" si="35"/>
        <v>0</v>
      </c>
      <c r="H140" s="89">
        <f t="shared" si="35"/>
        <v>0</v>
      </c>
      <c r="I140" s="89">
        <f t="shared" si="35"/>
        <v>0</v>
      </c>
      <c r="J140" s="89">
        <f t="shared" si="35"/>
        <v>0</v>
      </c>
      <c r="K140" s="89">
        <f t="shared" si="35"/>
        <v>0</v>
      </c>
      <c r="L140" s="89">
        <f t="shared" si="35"/>
        <v>0</v>
      </c>
      <c r="M140" s="89">
        <f t="shared" si="35"/>
        <v>0</v>
      </c>
      <c r="N140" s="89">
        <f t="shared" si="35"/>
        <v>0</v>
      </c>
      <c r="O140" s="89">
        <f t="shared" si="35"/>
        <v>0</v>
      </c>
      <c r="P140" s="89">
        <f t="shared" si="35"/>
        <v>0</v>
      </c>
      <c r="Q140" s="89">
        <f t="shared" si="35"/>
        <v>6.0000000000000002E-6</v>
      </c>
      <c r="R140" s="89">
        <f t="shared" si="35"/>
        <v>1.8E-5</v>
      </c>
      <c r="S140" s="89">
        <f t="shared" si="35"/>
        <v>3.4E-5</v>
      </c>
      <c r="T140" s="89">
        <f t="shared" si="35"/>
        <v>5.5000000000000002E-5</v>
      </c>
      <c r="U140" s="89">
        <f t="shared" si="35"/>
        <v>7.6000000000000004E-5</v>
      </c>
      <c r="V140" s="89">
        <f t="shared" si="35"/>
        <v>9.4999999999999992E-5</v>
      </c>
      <c r="W140" s="89">
        <f t="shared" si="35"/>
        <v>1.2599999999999997E-4</v>
      </c>
    </row>
    <row r="141" spans="1:23" x14ac:dyDescent="0.25">
      <c r="A141" s="250" t="s">
        <v>1140</v>
      </c>
      <c r="B141" s="221" t="s">
        <v>610</v>
      </c>
      <c r="C141" s="221" t="s">
        <v>1055</v>
      </c>
      <c r="D141" s="48" t="s">
        <v>593</v>
      </c>
      <c r="E141" s="221" t="s">
        <v>884</v>
      </c>
      <c r="F141" s="89">
        <f t="shared" ref="F141:W141" si="36">(F22*F80)/10^6</f>
        <v>6.8017259999999987E-5</v>
      </c>
      <c r="G141" s="89">
        <f t="shared" si="36"/>
        <v>6.8179260000000004E-5</v>
      </c>
      <c r="H141" s="89">
        <f t="shared" si="36"/>
        <v>6.5688720000000008E-5</v>
      </c>
      <c r="I141" s="89">
        <f t="shared" si="36"/>
        <v>6.470832E-5</v>
      </c>
      <c r="J141" s="89">
        <f t="shared" si="36"/>
        <v>6.975948E-5</v>
      </c>
      <c r="K141" s="89">
        <f t="shared" si="36"/>
        <v>5.9928708000000003E-5</v>
      </c>
      <c r="L141" s="89">
        <f t="shared" si="36"/>
        <v>5.8335516000000001E-5</v>
      </c>
      <c r="M141" s="89">
        <f t="shared" si="36"/>
        <v>5.7600192000000003E-5</v>
      </c>
      <c r="N141" s="89">
        <f t="shared" si="36"/>
        <v>5.7600192000000003E-5</v>
      </c>
      <c r="O141" s="89">
        <f t="shared" si="36"/>
        <v>7.2674279999999995E-5</v>
      </c>
      <c r="P141" s="89">
        <f t="shared" si="36"/>
        <v>7.690199999999999E-5</v>
      </c>
      <c r="Q141" s="89">
        <f t="shared" si="36"/>
        <v>5.8458067200000286E-5</v>
      </c>
      <c r="R141" s="89">
        <f t="shared" si="36"/>
        <v>6.9610444800000332E-5</v>
      </c>
      <c r="S141" s="89">
        <f t="shared" si="36"/>
        <v>6.5305199999999999E-5</v>
      </c>
      <c r="T141" s="89">
        <f t="shared" si="36"/>
        <v>6.5322000000000009E-5</v>
      </c>
      <c r="U141" s="89">
        <f t="shared" si="36"/>
        <v>6.5338799999999992E-5</v>
      </c>
      <c r="V141" s="89">
        <f t="shared" si="36"/>
        <v>6.539999999999999E-5</v>
      </c>
      <c r="W141" s="89">
        <f t="shared" si="36"/>
        <v>6.539999999999999E-5</v>
      </c>
    </row>
    <row r="142" spans="1:23" x14ac:dyDescent="0.25">
      <c r="A142" s="250" t="s">
        <v>1141</v>
      </c>
      <c r="B142" s="221" t="s">
        <v>610</v>
      </c>
      <c r="C142" s="221" t="s">
        <v>603</v>
      </c>
      <c r="D142" s="48" t="s">
        <v>593</v>
      </c>
      <c r="E142" s="221" t="s">
        <v>884</v>
      </c>
      <c r="F142" s="89">
        <f t="shared" ref="F142:W142" si="37">(F23*F81)/10^6</f>
        <v>1.0770000000000002E-5</v>
      </c>
      <c r="G142" s="89">
        <f t="shared" si="37"/>
        <v>0</v>
      </c>
      <c r="H142" s="89">
        <f t="shared" si="37"/>
        <v>0</v>
      </c>
      <c r="I142" s="89">
        <f t="shared" si="37"/>
        <v>0</v>
      </c>
      <c r="J142" s="89">
        <f t="shared" si="37"/>
        <v>0</v>
      </c>
      <c r="K142" s="89">
        <f t="shared" si="37"/>
        <v>1.0770000000000002E-5</v>
      </c>
      <c r="L142" s="89">
        <f t="shared" si="37"/>
        <v>0</v>
      </c>
      <c r="M142" s="89">
        <f t="shared" si="37"/>
        <v>0</v>
      </c>
      <c r="N142" s="89">
        <f t="shared" si="37"/>
        <v>0</v>
      </c>
      <c r="O142" s="89">
        <f t="shared" si="37"/>
        <v>0</v>
      </c>
      <c r="P142" s="89">
        <f t="shared" si="37"/>
        <v>0</v>
      </c>
      <c r="Q142" s="89">
        <f t="shared" si="37"/>
        <v>0</v>
      </c>
      <c r="R142" s="89">
        <f t="shared" si="37"/>
        <v>0</v>
      </c>
      <c r="S142" s="89">
        <f t="shared" si="37"/>
        <v>0</v>
      </c>
      <c r="T142" s="89">
        <f t="shared" si="37"/>
        <v>0</v>
      </c>
      <c r="U142" s="89">
        <f t="shared" si="37"/>
        <v>0</v>
      </c>
      <c r="V142" s="89">
        <f t="shared" si="37"/>
        <v>0</v>
      </c>
      <c r="W142" s="89">
        <f t="shared" si="37"/>
        <v>0</v>
      </c>
    </row>
    <row r="143" spans="1:23" x14ac:dyDescent="0.25">
      <c r="B143" s="49" t="s">
        <v>612</v>
      </c>
      <c r="C143" s="19"/>
      <c r="D143" s="49" t="s">
        <v>593</v>
      </c>
      <c r="E143" s="19"/>
      <c r="F143" s="19"/>
      <c r="G143" s="19"/>
      <c r="H143" s="19"/>
      <c r="I143" s="19"/>
      <c r="J143" s="19"/>
      <c r="K143" s="19"/>
      <c r="L143" s="19"/>
      <c r="M143" s="19"/>
      <c r="N143" s="19"/>
      <c r="O143" s="19"/>
      <c r="P143" s="19"/>
      <c r="Q143" s="19"/>
      <c r="R143" s="19"/>
      <c r="S143" s="19"/>
      <c r="T143" s="19"/>
      <c r="U143" s="19"/>
      <c r="V143" s="19"/>
      <c r="W143" s="19"/>
    </row>
    <row r="144" spans="1:23" x14ac:dyDescent="0.25">
      <c r="A144" s="250" t="s">
        <v>1142</v>
      </c>
      <c r="B144" s="221" t="s">
        <v>612</v>
      </c>
      <c r="C144" s="221" t="s">
        <v>1054</v>
      </c>
      <c r="D144" s="48" t="s">
        <v>593</v>
      </c>
      <c r="E144" s="221" t="s">
        <v>884</v>
      </c>
      <c r="F144" s="89">
        <f t="shared" ref="F144:W144" si="38">(F25*F83)/10^6</f>
        <v>0.21284120000000001</v>
      </c>
      <c r="G144" s="89">
        <f t="shared" si="38"/>
        <v>0.2089802</v>
      </c>
      <c r="H144" s="89">
        <f t="shared" si="38"/>
        <v>0.2037178</v>
      </c>
      <c r="I144" s="89">
        <f t="shared" si="38"/>
        <v>0.19302140000000001</v>
      </c>
      <c r="J144" s="89">
        <f t="shared" si="38"/>
        <v>0.20142980000000002</v>
      </c>
      <c r="K144" s="89">
        <f t="shared" si="38"/>
        <v>0.20045740000000004</v>
      </c>
      <c r="L144" s="89">
        <f t="shared" si="38"/>
        <v>0.18495620000000002</v>
      </c>
      <c r="M144" s="89">
        <f t="shared" si="38"/>
        <v>0.19081920000000002</v>
      </c>
      <c r="N144" s="89">
        <f t="shared" si="38"/>
        <v>0.1806662</v>
      </c>
      <c r="O144" s="89">
        <f t="shared" si="38"/>
        <v>0.18601440000000002</v>
      </c>
      <c r="P144" s="89">
        <f t="shared" si="38"/>
        <v>0.1717716</v>
      </c>
      <c r="Q144" s="89">
        <f t="shared" si="38"/>
        <v>0.17202899999999999</v>
      </c>
      <c r="R144" s="89">
        <f t="shared" si="38"/>
        <v>0.1680536</v>
      </c>
      <c r="S144" s="89">
        <f t="shared" si="38"/>
        <v>0.165231924</v>
      </c>
      <c r="T144" s="89">
        <f t="shared" si="38"/>
        <v>0.19776528200000001</v>
      </c>
      <c r="U144" s="89">
        <f t="shared" si="38"/>
        <v>0.19015539400000001</v>
      </c>
      <c r="V144" s="89">
        <f t="shared" si="38"/>
        <v>0.15446860000000001</v>
      </c>
      <c r="W144" s="89">
        <f t="shared" si="38"/>
        <v>0.150865</v>
      </c>
    </row>
    <row r="145" spans="1:23" x14ac:dyDescent="0.25">
      <c r="A145" s="250" t="s">
        <v>1142</v>
      </c>
      <c r="B145" s="221" t="s">
        <v>612</v>
      </c>
      <c r="C145" s="221" t="s">
        <v>1121</v>
      </c>
      <c r="D145" s="48" t="s">
        <v>593</v>
      </c>
      <c r="E145" s="221" t="s">
        <v>884</v>
      </c>
      <c r="F145" s="89">
        <f t="shared" ref="F145:W145" si="39">(F26*F84)/10^6</f>
        <v>0</v>
      </c>
      <c r="G145" s="89">
        <f t="shared" si="39"/>
        <v>0</v>
      </c>
      <c r="H145" s="89">
        <f t="shared" si="39"/>
        <v>0</v>
      </c>
      <c r="I145" s="89">
        <f t="shared" si="39"/>
        <v>0</v>
      </c>
      <c r="J145" s="89">
        <f t="shared" si="39"/>
        <v>0</v>
      </c>
      <c r="K145" s="89">
        <f t="shared" si="39"/>
        <v>0</v>
      </c>
      <c r="L145" s="89">
        <f t="shared" si="39"/>
        <v>0</v>
      </c>
      <c r="M145" s="89">
        <f t="shared" si="39"/>
        <v>2.5785000000000001E-3</v>
      </c>
      <c r="N145" s="89">
        <f t="shared" si="39"/>
        <v>3.9525000000000003E-3</v>
      </c>
      <c r="O145" s="89">
        <f t="shared" si="39"/>
        <v>1.4625E-3</v>
      </c>
      <c r="P145" s="89">
        <f t="shared" si="39"/>
        <v>4.5525000000000001E-3</v>
      </c>
      <c r="Q145" s="89">
        <f t="shared" si="39"/>
        <v>1.6169999999999999E-3</v>
      </c>
      <c r="R145" s="89">
        <f t="shared" si="39"/>
        <v>4.1399999999999998E-4</v>
      </c>
      <c r="S145" s="89">
        <f t="shared" si="39"/>
        <v>1.0366312313574222E-3</v>
      </c>
      <c r="T145" s="89">
        <f t="shared" si="39"/>
        <v>9.7433066840470477E-4</v>
      </c>
      <c r="U145" s="89">
        <f t="shared" si="39"/>
        <v>9.160523838174779E-4</v>
      </c>
      <c r="V145" s="89">
        <f t="shared" si="39"/>
        <v>8.61E-4</v>
      </c>
      <c r="W145" s="89">
        <f t="shared" si="39"/>
        <v>8.0999999999999996E-4</v>
      </c>
    </row>
    <row r="146" spans="1:23" x14ac:dyDescent="0.25">
      <c r="B146" s="49" t="s">
        <v>1126</v>
      </c>
      <c r="C146" s="19"/>
      <c r="D146" s="49" t="s">
        <v>593</v>
      </c>
      <c r="E146" s="19"/>
      <c r="F146" s="19"/>
      <c r="G146" s="19"/>
      <c r="H146" s="19"/>
      <c r="I146" s="19"/>
      <c r="J146" s="19"/>
      <c r="K146" s="19"/>
      <c r="L146" s="19"/>
      <c r="M146" s="19"/>
      <c r="N146" s="19"/>
      <c r="O146" s="19"/>
      <c r="P146" s="19"/>
      <c r="Q146" s="19"/>
      <c r="R146" s="19"/>
      <c r="S146" s="19"/>
      <c r="T146" s="19"/>
      <c r="U146" s="19"/>
      <c r="V146" s="19"/>
      <c r="W146" s="19"/>
    </row>
    <row r="147" spans="1:23" x14ac:dyDescent="0.25">
      <c r="B147" s="221" t="s">
        <v>1123</v>
      </c>
      <c r="C147" s="221" t="s">
        <v>1121</v>
      </c>
      <c r="D147" s="48" t="s">
        <v>593</v>
      </c>
      <c r="E147" s="221" t="s">
        <v>884</v>
      </c>
      <c r="F147" s="89">
        <f t="shared" ref="F147:W147" si="40">(F28*F86)/10^6</f>
        <v>0.20050000000000001</v>
      </c>
      <c r="G147" s="89">
        <f t="shared" si="40"/>
        <v>0.20050200000000001</v>
      </c>
      <c r="H147" s="89">
        <f t="shared" si="40"/>
        <v>0.20050399999999999</v>
      </c>
      <c r="I147" s="89">
        <f t="shared" si="40"/>
        <v>0.20050599999999999</v>
      </c>
      <c r="J147" s="89">
        <f t="shared" si="40"/>
        <v>0.20050799999999999</v>
      </c>
      <c r="K147" s="89">
        <f t="shared" si="40"/>
        <v>0.20050999999999999</v>
      </c>
      <c r="L147" s="89">
        <f t="shared" si="40"/>
        <v>0.200512</v>
      </c>
      <c r="M147" s="89">
        <f t="shared" si="40"/>
        <v>0.200514</v>
      </c>
      <c r="N147" s="89">
        <f t="shared" si="40"/>
        <v>0.200516</v>
      </c>
      <c r="O147" s="89">
        <f t="shared" si="40"/>
        <v>0.200518</v>
      </c>
      <c r="P147" s="89">
        <f t="shared" si="40"/>
        <v>0.20052</v>
      </c>
      <c r="Q147" s="89">
        <f t="shared" si="40"/>
        <v>0.20052200000000001</v>
      </c>
      <c r="R147" s="89">
        <f t="shared" si="40"/>
        <v>0.20052400000000001</v>
      </c>
      <c r="S147" s="89">
        <f t="shared" si="40"/>
        <v>0.20052600000000001</v>
      </c>
      <c r="T147" s="89">
        <f t="shared" si="40"/>
        <v>0.20052800000000001</v>
      </c>
      <c r="U147" s="89">
        <f t="shared" si="40"/>
        <v>0.20053000000000001</v>
      </c>
      <c r="V147" s="89">
        <f t="shared" si="40"/>
        <v>0.20053199999999999</v>
      </c>
      <c r="W147" s="89">
        <f t="shared" si="40"/>
        <v>0.20053399999999999</v>
      </c>
    </row>
    <row r="148" spans="1:23" x14ac:dyDescent="0.25">
      <c r="B148" s="221" t="s">
        <v>1123</v>
      </c>
      <c r="C148" s="221" t="s">
        <v>1124</v>
      </c>
      <c r="D148" s="48" t="s">
        <v>593</v>
      </c>
      <c r="E148" s="221" t="s">
        <v>884</v>
      </c>
      <c r="F148" s="89">
        <f t="shared" ref="F148:W148" si="41">(F29*F87)/10^6</f>
        <v>7.1818105644511632E-2</v>
      </c>
      <c r="G148" s="89">
        <f t="shared" si="41"/>
        <v>6.399998996601583E-2</v>
      </c>
      <c r="H148" s="89">
        <f t="shared" si="41"/>
        <v>5.8603986078916148E-2</v>
      </c>
      <c r="I148" s="89">
        <f t="shared" si="41"/>
        <v>4.6319424611539331E-2</v>
      </c>
      <c r="J148" s="89">
        <f t="shared" si="41"/>
        <v>5.3314628678356089E-2</v>
      </c>
      <c r="K148" s="89">
        <f t="shared" si="41"/>
        <v>5.3084052463702049E-2</v>
      </c>
      <c r="L148" s="89">
        <f t="shared" si="41"/>
        <v>4.3053731704810375E-2</v>
      </c>
      <c r="M148" s="89">
        <f t="shared" si="41"/>
        <v>4.5661983104008708E-2</v>
      </c>
      <c r="N148" s="89">
        <f t="shared" si="41"/>
        <v>7.2898777958756406E-2</v>
      </c>
      <c r="O148" s="89">
        <f t="shared" si="41"/>
        <v>7.0070669872721272E-2</v>
      </c>
      <c r="P148" s="89">
        <f t="shared" si="41"/>
        <v>7.3121028561319093E-2</v>
      </c>
      <c r="Q148" s="89">
        <f t="shared" si="41"/>
        <v>7.8680703640006955E-2</v>
      </c>
      <c r="R148" s="89">
        <f t="shared" si="41"/>
        <v>7.7723487272328654E-2</v>
      </c>
      <c r="S148" s="89">
        <f t="shared" si="41"/>
        <v>7.256145E-2</v>
      </c>
      <c r="T148" s="89">
        <f t="shared" si="41"/>
        <v>7.4044424999999997E-2</v>
      </c>
      <c r="U148" s="89">
        <f t="shared" si="41"/>
        <v>7.5527399999999995E-2</v>
      </c>
      <c r="V148" s="89">
        <f t="shared" si="41"/>
        <v>7.7010375000000006E-2</v>
      </c>
      <c r="W148" s="89">
        <f t="shared" si="41"/>
        <v>7.849334999999999E-2</v>
      </c>
    </row>
    <row r="149" spans="1:23" x14ac:dyDescent="0.25">
      <c r="A149" s="250" t="s">
        <v>1143</v>
      </c>
      <c r="B149" s="221" t="s">
        <v>1125</v>
      </c>
      <c r="C149" s="221" t="s">
        <v>1121</v>
      </c>
      <c r="D149" s="48" t="s">
        <v>593</v>
      </c>
      <c r="E149" s="221" t="s">
        <v>884</v>
      </c>
      <c r="F149" s="89">
        <f t="shared" ref="F149:W149" si="42">(F30*F88)/10^6</f>
        <v>2.9330999999999999E-2</v>
      </c>
      <c r="G149" s="89">
        <f t="shared" si="42"/>
        <v>2.60115E-2</v>
      </c>
      <c r="H149" s="89">
        <f t="shared" si="42"/>
        <v>2.3702999999999998E-2</v>
      </c>
      <c r="I149" s="89">
        <f t="shared" si="42"/>
        <v>1.8485999999999999E-2</v>
      </c>
      <c r="J149" s="89">
        <f t="shared" si="42"/>
        <v>2.1368999999999999E-2</v>
      </c>
      <c r="K149" s="89">
        <f t="shared" si="42"/>
        <v>2.1212999999999999E-2</v>
      </c>
      <c r="L149" s="89">
        <f t="shared" si="42"/>
        <v>1.6923000000000001E-2</v>
      </c>
      <c r="M149" s="89">
        <f t="shared" si="42"/>
        <v>1.78275E-2</v>
      </c>
      <c r="N149" s="89">
        <f t="shared" si="42"/>
        <v>2.9233499999999999E-2</v>
      </c>
      <c r="O149" s="89">
        <f t="shared" si="42"/>
        <v>2.8171499999999999E-2</v>
      </c>
      <c r="P149" s="89">
        <f t="shared" si="42"/>
        <v>2.9354999999999999E-2</v>
      </c>
      <c r="Q149" s="89">
        <f t="shared" si="42"/>
        <v>3.1549500000000001E-2</v>
      </c>
      <c r="R149" s="89">
        <f t="shared" si="42"/>
        <v>3.1143000000000001E-2</v>
      </c>
      <c r="S149" s="89">
        <f t="shared" si="42"/>
        <v>2.8880100000000002E-2</v>
      </c>
      <c r="T149" s="89">
        <f t="shared" si="42"/>
        <v>2.944275E-2</v>
      </c>
      <c r="U149" s="89">
        <f t="shared" si="42"/>
        <v>3.0005399999999998E-2</v>
      </c>
      <c r="V149" s="89">
        <f t="shared" si="42"/>
        <v>3.0568050000000003E-2</v>
      </c>
      <c r="W149" s="89">
        <f t="shared" si="42"/>
        <v>3.1130699999999997E-2</v>
      </c>
    </row>
    <row r="150" spans="1:23" x14ac:dyDescent="0.25">
      <c r="B150" s="4" t="s">
        <v>945</v>
      </c>
      <c r="C150" s="4" t="s">
        <v>1032</v>
      </c>
      <c r="D150" s="4" t="s">
        <v>593</v>
      </c>
      <c r="E150" s="4" t="s">
        <v>1083</v>
      </c>
      <c r="F150" s="92">
        <f>(SUM(F134:F135,F137:F142,F144:F145,F149))*'Conversion Factors'!$I$5</f>
        <v>595.52045349418324</v>
      </c>
      <c r="G150" s="92">
        <f>(SUM(G134:G135,G137:G142,G144:G145,G149))*'Conversion Factors'!$I$5</f>
        <v>604.98940327547359</v>
      </c>
      <c r="H150" s="92">
        <f>(SUM(H134:H135,H137:H142,H144:H145,H149))*'Conversion Factors'!$I$5</f>
        <v>637.06351995884825</v>
      </c>
      <c r="I150" s="92">
        <f>(SUM(I134:I135,I137:I142,I144:I145,I149))*'Conversion Factors'!$I$5</f>
        <v>661.20915624758243</v>
      </c>
      <c r="J150" s="92">
        <f>(SUM(J134:J135,J137:J142,J144:J145,J149))*'Conversion Factors'!$I$5</f>
        <v>711.12694077763115</v>
      </c>
      <c r="K150" s="92">
        <f>(SUM(K134:K135,K137:K142,K144:K145,K149))*'Conversion Factors'!$I$5</f>
        <v>768.90527032361763</v>
      </c>
      <c r="L150" s="92">
        <f>(SUM(L134:L135,L137:L142,L144:L145,L149))*'Conversion Factors'!$I$5</f>
        <v>828.8759693729728</v>
      </c>
      <c r="M150" s="92">
        <f>(SUM(M134:M135,M137:M142,M144:M145,M149))*'Conversion Factors'!$I$5</f>
        <v>895.63023508192305</v>
      </c>
      <c r="N150" s="92">
        <f>(SUM(N134:N135,N137:N142,N144:N145,N149))*'Conversion Factors'!$I$5</f>
        <v>935.20802332337087</v>
      </c>
      <c r="O150" s="92">
        <f>(SUM(O134:O135,O137:O142,O144:O145,O149))*'Conversion Factors'!$I$5</f>
        <v>907.70645230001185</v>
      </c>
      <c r="P150" s="92">
        <f>(SUM(P134:P135,P137:P142,P144:P145,P149))*'Conversion Factors'!$I$5</f>
        <v>943.82860816171353</v>
      </c>
      <c r="Q150" s="92">
        <f>(SUM(Q134:Q135,Q137:Q142,Q144:Q145,Q149))*'Conversion Factors'!$I$5</f>
        <v>991.84955863155142</v>
      </c>
      <c r="R150" s="92">
        <f>(SUM(R134:R135,R137:R142,R144:R145,R149))*'Conversion Factors'!$I$5</f>
        <v>1023.4501627309089</v>
      </c>
      <c r="S150" s="92">
        <f>(SUM(S134:S135,S137:S142,S144:S145,S149))*'Conversion Factors'!$I$5</f>
        <v>1062.1360510287097</v>
      </c>
      <c r="T150" s="92">
        <f>(SUM(T134:T135,T137:T142,T144:T145,T149))*'Conversion Factors'!$I$5</f>
        <v>1101.7741163428736</v>
      </c>
      <c r="U150" s="92">
        <f>(SUM(U134:U135,U137:U142,U144:U145,U149))*'Conversion Factors'!$I$5</f>
        <v>1118.2323785009903</v>
      </c>
      <c r="V150" s="92">
        <f>(SUM(V134:V135,V137:V142,V144:V145,V149))*'Conversion Factors'!$I$5</f>
        <v>1113.3094704944101</v>
      </c>
      <c r="W150" s="92">
        <f>(SUM(W134:W135,W137:W142,W144:W145,W149))*'Conversion Factors'!$I$5</f>
        <v>1135.2968457495419</v>
      </c>
    </row>
    <row r="151" spans="1:23" x14ac:dyDescent="0.25">
      <c r="B151" s="4"/>
      <c r="C151" s="4"/>
      <c r="D151" s="4"/>
      <c r="E151" s="4"/>
      <c r="F151" s="221"/>
      <c r="G151" s="221"/>
      <c r="H151" s="221"/>
      <c r="I151" s="221"/>
      <c r="J151" s="221"/>
      <c r="K151" s="221"/>
      <c r="L151" s="221"/>
      <c r="M151" s="221"/>
      <c r="N151" s="221"/>
      <c r="O151" s="221"/>
      <c r="P151" s="221"/>
      <c r="Q151" s="221"/>
      <c r="R151" s="221"/>
      <c r="S151" s="221"/>
      <c r="T151" s="221"/>
      <c r="U151" s="221"/>
      <c r="V151" s="221"/>
      <c r="W151" s="221"/>
    </row>
    <row r="152" spans="1:23" x14ac:dyDescent="0.25">
      <c r="B152" s="4" t="s">
        <v>945</v>
      </c>
      <c r="C152" s="4" t="s">
        <v>1090</v>
      </c>
      <c r="D152" s="4" t="s">
        <v>588</v>
      </c>
      <c r="E152" s="4" t="s">
        <v>1091</v>
      </c>
      <c r="F152" s="92">
        <f>SUM(F110,F130,F150)</f>
        <v>38978.004292874743</v>
      </c>
      <c r="G152" s="92">
        <f t="shared" ref="G152:T152" si="43">SUM(G110,G130,G150)</f>
        <v>39706.652575385597</v>
      </c>
      <c r="H152" s="92">
        <f t="shared" si="43"/>
        <v>42014.133755727322</v>
      </c>
      <c r="I152" s="92">
        <f t="shared" si="43"/>
        <v>44021.583789455835</v>
      </c>
      <c r="J152" s="92">
        <f t="shared" si="43"/>
        <v>47485.630542278668</v>
      </c>
      <c r="K152" s="92">
        <f>SUM(K110,K130,K150)</f>
        <v>51616.847705142143</v>
      </c>
      <c r="L152" s="92">
        <f t="shared" si="43"/>
        <v>55725.079318729055</v>
      </c>
      <c r="M152" s="92">
        <f t="shared" si="43"/>
        <v>60379.774551195689</v>
      </c>
      <c r="N152" s="92">
        <f t="shared" si="43"/>
        <v>63606.792767438696</v>
      </c>
      <c r="O152" s="92">
        <f t="shared" si="43"/>
        <v>61515.402827052989</v>
      </c>
      <c r="P152" s="92">
        <f t="shared" si="43"/>
        <v>64459.51923490459</v>
      </c>
      <c r="Q152" s="92">
        <f t="shared" si="43"/>
        <v>67472.663876370774</v>
      </c>
      <c r="R152" s="92">
        <f t="shared" si="43"/>
        <v>69490.147983086732</v>
      </c>
      <c r="S152" s="92">
        <f t="shared" si="43"/>
        <v>72465.746349742069</v>
      </c>
      <c r="T152" s="92">
        <f t="shared" si="43"/>
        <v>74631.329554131618</v>
      </c>
      <c r="U152" s="92">
        <f>SUM(U110,U130,U150)</f>
        <v>75965.178479234033</v>
      </c>
      <c r="V152" s="92">
        <f>SUM(V110,V130,V150)</f>
        <v>76380.030311507871</v>
      </c>
      <c r="W152" s="92">
        <f>SUM(W110,W130,W150)</f>
        <v>78016.556492157717</v>
      </c>
    </row>
    <row r="154" spans="1:23" s="221" customFormat="1" x14ac:dyDescent="0.25">
      <c r="A154" s="250"/>
      <c r="B154" s="49" t="s">
        <v>1092</v>
      </c>
      <c r="C154" s="19"/>
      <c r="D154" s="49"/>
      <c r="E154" s="19"/>
      <c r="F154" s="49">
        <v>2000</v>
      </c>
      <c r="G154" s="49">
        <v>2017</v>
      </c>
      <c r="H154" s="19"/>
      <c r="I154" s="19"/>
      <c r="J154" s="19"/>
      <c r="K154" s="19"/>
      <c r="L154" s="19"/>
      <c r="M154" s="19"/>
      <c r="N154" s="19"/>
      <c r="O154" s="19"/>
      <c r="P154" s="19"/>
      <c r="Q154" s="19"/>
      <c r="R154" s="19"/>
      <c r="S154" s="19"/>
      <c r="T154" s="19"/>
      <c r="U154" s="19"/>
      <c r="V154" s="19"/>
      <c r="W154" s="19"/>
    </row>
    <row r="155" spans="1:23" s="221" customFormat="1" x14ac:dyDescent="0.25">
      <c r="A155" s="250" t="str">
        <f>+B155&amp;C155&amp;D155</f>
        <v>1A3aLiquidCO2</v>
      </c>
      <c r="B155" s="249" t="s">
        <v>1011</v>
      </c>
      <c r="C155" s="254" t="s">
        <v>1043</v>
      </c>
      <c r="D155" s="254" t="s">
        <v>588</v>
      </c>
      <c r="E155" s="254"/>
      <c r="F155" s="254">
        <f t="shared" ref="F155:F178" si="44">+SUMIF($A$93:$A$149,$A155,F$93:F$149)</f>
        <v>2040.0457000000001</v>
      </c>
      <c r="G155" s="254">
        <f t="shared" ref="G155:G178" si="45">+SUMIF($A$93:$A$149,$A155,W$93:W$149)</f>
        <v>4539.6605</v>
      </c>
    </row>
    <row r="156" spans="1:23" s="221" customFormat="1" x14ac:dyDescent="0.25">
      <c r="A156" s="250" t="str">
        <f t="shared" ref="A156:A178" si="46">+B156&amp;C156&amp;D156</f>
        <v>1A3aGasCO2</v>
      </c>
      <c r="B156" s="249" t="s">
        <v>1011</v>
      </c>
      <c r="C156" s="254" t="s">
        <v>581</v>
      </c>
      <c r="D156" s="254" t="s">
        <v>588</v>
      </c>
      <c r="E156" s="254"/>
      <c r="F156" s="254">
        <f t="shared" si="44"/>
        <v>0</v>
      </c>
      <c r="G156" s="254">
        <f t="shared" si="45"/>
        <v>0</v>
      </c>
    </row>
    <row r="157" spans="1:23" s="221" customFormat="1" x14ac:dyDescent="0.25">
      <c r="A157" s="250" t="str">
        <f t="shared" si="46"/>
        <v>1A3aLiquidCH4</v>
      </c>
      <c r="B157" s="249" t="s">
        <v>1011</v>
      </c>
      <c r="C157" s="254" t="str">
        <f>+C155</f>
        <v>Liquid</v>
      </c>
      <c r="D157" s="254" t="s">
        <v>590</v>
      </c>
      <c r="E157" s="254"/>
      <c r="F157" s="254">
        <f t="shared" si="44"/>
        <v>8.5648890000000019E-2</v>
      </c>
      <c r="G157" s="254">
        <f t="shared" si="45"/>
        <v>0.190527</v>
      </c>
    </row>
    <row r="158" spans="1:23" s="221" customFormat="1" x14ac:dyDescent="0.25">
      <c r="A158" s="250" t="str">
        <f t="shared" si="46"/>
        <v>1A3aGasCH4</v>
      </c>
      <c r="B158" s="249" t="s">
        <v>1011</v>
      </c>
      <c r="C158" s="254" t="str">
        <f>+C156</f>
        <v>Gas</v>
      </c>
      <c r="D158" s="254" t="s">
        <v>590</v>
      </c>
      <c r="E158" s="254"/>
      <c r="F158" s="254">
        <f t="shared" si="44"/>
        <v>0</v>
      </c>
      <c r="G158" s="254">
        <f t="shared" si="45"/>
        <v>0</v>
      </c>
    </row>
    <row r="159" spans="1:23" s="221" customFormat="1" x14ac:dyDescent="0.25">
      <c r="A159" s="250" t="str">
        <f t="shared" si="46"/>
        <v>1A3aLiquidN2O</v>
      </c>
      <c r="B159" s="249" t="s">
        <v>1011</v>
      </c>
      <c r="C159" s="254" t="str">
        <f>+C157</f>
        <v>Liquid</v>
      </c>
      <c r="D159" s="254" t="s">
        <v>593</v>
      </c>
      <c r="E159" s="254"/>
      <c r="F159" s="254">
        <f t="shared" si="44"/>
        <v>1.7129777999999998E-2</v>
      </c>
      <c r="G159" s="254">
        <f t="shared" si="45"/>
        <v>3.8105399999999998E-2</v>
      </c>
    </row>
    <row r="160" spans="1:23" s="221" customFormat="1" x14ac:dyDescent="0.25">
      <c r="A160" s="250" t="str">
        <f t="shared" si="46"/>
        <v>1A3aGasN2O</v>
      </c>
      <c r="B160" s="249" t="s">
        <v>1011</v>
      </c>
      <c r="C160" s="254" t="str">
        <f>+C158</f>
        <v>Gas</v>
      </c>
      <c r="D160" s="254" t="s">
        <v>593</v>
      </c>
      <c r="E160" s="254"/>
      <c r="F160" s="254">
        <f t="shared" si="44"/>
        <v>0</v>
      </c>
      <c r="G160" s="254">
        <f t="shared" si="45"/>
        <v>0</v>
      </c>
    </row>
    <row r="161" spans="1:7" s="221" customFormat="1" x14ac:dyDescent="0.25">
      <c r="A161" s="250" t="str">
        <f t="shared" si="46"/>
        <v>1A3bLiquidCO2</v>
      </c>
      <c r="B161" s="249" t="s">
        <v>1013</v>
      </c>
      <c r="C161" s="254" t="s">
        <v>1043</v>
      </c>
      <c r="D161" s="254" t="s">
        <v>588</v>
      </c>
      <c r="E161" s="254"/>
      <c r="F161" s="254">
        <f t="shared" si="44"/>
        <v>34053.136474009516</v>
      </c>
      <c r="G161" s="254">
        <f t="shared" si="45"/>
        <v>69816.643500778373</v>
      </c>
    </row>
    <row r="162" spans="1:7" s="221" customFormat="1" x14ac:dyDescent="0.25">
      <c r="A162" s="250" t="str">
        <f t="shared" si="46"/>
        <v>1A3bGasCO2</v>
      </c>
      <c r="B162" s="249" t="str">
        <f>+B161</f>
        <v>1A3b</v>
      </c>
      <c r="C162" s="254" t="s">
        <v>581</v>
      </c>
      <c r="D162" s="254" t="s">
        <v>588</v>
      </c>
      <c r="E162" s="254"/>
      <c r="F162" s="254">
        <f t="shared" si="44"/>
        <v>3.3979349999999999</v>
      </c>
      <c r="G162" s="254">
        <f t="shared" si="45"/>
        <v>70.685999999999979</v>
      </c>
    </row>
    <row r="163" spans="1:7" s="221" customFormat="1" x14ac:dyDescent="0.25">
      <c r="A163" s="250" t="str">
        <f t="shared" si="46"/>
        <v>1A3bLiquidCH4</v>
      </c>
      <c r="B163" s="249" t="str">
        <f>+B162</f>
        <v>1A3b</v>
      </c>
      <c r="C163" s="254" t="str">
        <f>+C161</f>
        <v>Liquid</v>
      </c>
      <c r="D163" s="254" t="s">
        <v>590</v>
      </c>
      <c r="E163" s="254"/>
      <c r="F163" s="254">
        <f t="shared" si="44"/>
        <v>10.265722984811605</v>
      </c>
      <c r="G163" s="254">
        <f t="shared" si="45"/>
        <v>18.933013989514649</v>
      </c>
    </row>
    <row r="164" spans="1:7" s="221" customFormat="1" x14ac:dyDescent="0.25">
      <c r="A164" s="250" t="str">
        <f t="shared" si="46"/>
        <v>1A3bGasCH4</v>
      </c>
      <c r="B164" s="249" t="str">
        <f>+B163</f>
        <v>1A3b</v>
      </c>
      <c r="C164" s="254" t="str">
        <f>+C162</f>
        <v>Gas</v>
      </c>
      <c r="D164" s="254" t="s">
        <v>590</v>
      </c>
      <c r="E164" s="254"/>
      <c r="F164" s="254">
        <f t="shared" si="44"/>
        <v>3.3387000000000004E-3</v>
      </c>
      <c r="G164" s="254">
        <f t="shared" si="45"/>
        <v>1.2599999999999998E-3</v>
      </c>
    </row>
    <row r="165" spans="1:7" s="221" customFormat="1" x14ac:dyDescent="0.25">
      <c r="A165" s="250" t="str">
        <f t="shared" si="46"/>
        <v>1A3bLiquidN2O</v>
      </c>
      <c r="B165" s="249" t="str">
        <f>+B164</f>
        <v>1A3b</v>
      </c>
      <c r="C165" s="254" t="str">
        <f>+C163</f>
        <v>Liquid</v>
      </c>
      <c r="D165" s="254" t="s">
        <v>593</v>
      </c>
      <c r="E165" s="254"/>
      <c r="F165" s="254">
        <f t="shared" si="44"/>
        <v>1.6617209729489779</v>
      </c>
      <c r="G165" s="254">
        <f t="shared" si="45"/>
        <v>3.4412107895146518</v>
      </c>
    </row>
    <row r="166" spans="1:7" s="221" customFormat="1" x14ac:dyDescent="0.25">
      <c r="A166" s="250" t="str">
        <f t="shared" si="46"/>
        <v>1A3bGasN2O</v>
      </c>
      <c r="B166" s="249" t="str">
        <f>+B165</f>
        <v>1A3b</v>
      </c>
      <c r="C166" s="254" t="str">
        <f>+C164</f>
        <v>Gas</v>
      </c>
      <c r="D166" s="254" t="s">
        <v>593</v>
      </c>
      <c r="E166" s="254"/>
      <c r="F166" s="254">
        <f t="shared" si="44"/>
        <v>1.0770000000000002E-5</v>
      </c>
      <c r="G166" s="254">
        <f t="shared" si="45"/>
        <v>1.2599999999999997E-4</v>
      </c>
    </row>
    <row r="167" spans="1:7" s="221" customFormat="1" x14ac:dyDescent="0.25">
      <c r="A167" s="250" t="str">
        <f t="shared" si="46"/>
        <v>1A3cLiquidCO2</v>
      </c>
      <c r="B167" s="249" t="s">
        <v>1015</v>
      </c>
      <c r="C167" s="254" t="s">
        <v>1043</v>
      </c>
      <c r="D167" s="254" t="s">
        <v>588</v>
      </c>
      <c r="E167" s="254"/>
      <c r="F167" s="254">
        <f t="shared" si="44"/>
        <v>551.45219999999995</v>
      </c>
      <c r="G167" s="254">
        <f t="shared" si="45"/>
        <v>442.7715</v>
      </c>
    </row>
    <row r="168" spans="1:7" s="221" customFormat="1" x14ac:dyDescent="0.25">
      <c r="A168" s="250" t="str">
        <f t="shared" si="46"/>
        <v>1A3cGasCO2</v>
      </c>
      <c r="B168" s="249" t="str">
        <f>+B167</f>
        <v>1A3c</v>
      </c>
      <c r="C168" s="254" t="s">
        <v>581</v>
      </c>
      <c r="D168" s="254" t="s">
        <v>588</v>
      </c>
      <c r="E168" s="254"/>
      <c r="F168" s="254">
        <f t="shared" si="44"/>
        <v>0</v>
      </c>
      <c r="G168" s="254">
        <f t="shared" si="45"/>
        <v>0</v>
      </c>
    </row>
    <row r="169" spans="1:7" s="221" customFormat="1" x14ac:dyDescent="0.25">
      <c r="A169" s="250" t="str">
        <f t="shared" si="46"/>
        <v>1A3cLiquidCH4</v>
      </c>
      <c r="B169" s="249" t="str">
        <f>+B168</f>
        <v>1A3c</v>
      </c>
      <c r="C169" s="254" t="str">
        <f>+C167</f>
        <v>Liquid</v>
      </c>
      <c r="D169" s="254" t="s">
        <v>590</v>
      </c>
      <c r="E169" s="254"/>
      <c r="F169" s="254">
        <f t="shared" si="44"/>
        <v>3.0884300000000003E-2</v>
      </c>
      <c r="G169" s="254">
        <f t="shared" si="45"/>
        <v>2.2971250000000006E-2</v>
      </c>
    </row>
    <row r="170" spans="1:7" s="221" customFormat="1" x14ac:dyDescent="0.25">
      <c r="A170" s="250" t="str">
        <f t="shared" si="46"/>
        <v>1A3cGasCH4</v>
      </c>
      <c r="B170" s="249" t="str">
        <f>+B169</f>
        <v>1A3c</v>
      </c>
      <c r="C170" s="254" t="str">
        <f>+C168</f>
        <v>Gas</v>
      </c>
      <c r="D170" s="254" t="s">
        <v>590</v>
      </c>
      <c r="E170" s="254"/>
      <c r="F170" s="254">
        <f t="shared" si="44"/>
        <v>0</v>
      </c>
      <c r="G170" s="254">
        <f t="shared" si="45"/>
        <v>0</v>
      </c>
    </row>
    <row r="171" spans="1:7" s="221" customFormat="1" x14ac:dyDescent="0.25">
      <c r="A171" s="250" t="str">
        <f t="shared" si="46"/>
        <v>1A3cLiquidN2O</v>
      </c>
      <c r="B171" s="249" t="str">
        <f>+B170</f>
        <v>1A3c</v>
      </c>
      <c r="C171" s="254" t="str">
        <f>+C169</f>
        <v>Liquid</v>
      </c>
      <c r="D171" s="254" t="s">
        <v>593</v>
      </c>
      <c r="E171" s="254"/>
      <c r="F171" s="254">
        <f t="shared" si="44"/>
        <v>0.21284120000000001</v>
      </c>
      <c r="G171" s="254">
        <f t="shared" si="45"/>
        <v>0.151675</v>
      </c>
    </row>
    <row r="172" spans="1:7" s="221" customFormat="1" x14ac:dyDescent="0.25">
      <c r="A172" s="250" t="str">
        <f t="shared" si="46"/>
        <v>1A3cGasN2O</v>
      </c>
      <c r="B172" s="249" t="str">
        <f>+B171</f>
        <v>1A3c</v>
      </c>
      <c r="C172" s="254" t="str">
        <f>+C170</f>
        <v>Gas</v>
      </c>
      <c r="D172" s="254" t="s">
        <v>593</v>
      </c>
      <c r="E172" s="254"/>
      <c r="F172" s="254">
        <f t="shared" si="44"/>
        <v>0</v>
      </c>
      <c r="G172" s="254">
        <f t="shared" si="45"/>
        <v>0</v>
      </c>
    </row>
    <row r="173" spans="1:7" s="221" customFormat="1" x14ac:dyDescent="0.25">
      <c r="A173" s="250" t="str">
        <f t="shared" si="46"/>
        <v>1A3dLiquidCO2</v>
      </c>
      <c r="B173" s="249" t="s">
        <v>1017</v>
      </c>
      <c r="C173" s="254" t="s">
        <v>1043</v>
      </c>
      <c r="D173" s="254" t="s">
        <v>588</v>
      </c>
      <c r="E173" s="254"/>
      <c r="F173" s="254">
        <f t="shared" si="44"/>
        <v>1513.4795999999999</v>
      </c>
      <c r="G173" s="254">
        <f t="shared" si="45"/>
        <v>1606.34412</v>
      </c>
    </row>
    <row r="174" spans="1:7" s="221" customFormat="1" x14ac:dyDescent="0.25">
      <c r="A174" s="250" t="str">
        <f t="shared" si="46"/>
        <v>1A3dGasCO2</v>
      </c>
      <c r="B174" s="249" t="str">
        <f>+B173</f>
        <v>1A3d</v>
      </c>
      <c r="C174" s="254" t="s">
        <v>581</v>
      </c>
      <c r="D174" s="254" t="s">
        <v>588</v>
      </c>
      <c r="E174" s="254"/>
      <c r="F174" s="254">
        <f t="shared" si="44"/>
        <v>0</v>
      </c>
      <c r="G174" s="254">
        <f t="shared" si="45"/>
        <v>0</v>
      </c>
    </row>
    <row r="175" spans="1:7" s="221" customFormat="1" x14ac:dyDescent="0.25">
      <c r="A175" s="250" t="str">
        <f t="shared" si="46"/>
        <v>1A3dLiquidCH4</v>
      </c>
      <c r="B175" s="249" t="str">
        <f>+B174</f>
        <v>1A3d</v>
      </c>
      <c r="C175" s="254" t="str">
        <f>+C173</f>
        <v>Liquid</v>
      </c>
      <c r="D175" s="254" t="s">
        <v>590</v>
      </c>
      <c r="E175" s="254"/>
      <c r="F175" s="254">
        <f t="shared" si="44"/>
        <v>0.136878</v>
      </c>
      <c r="G175" s="254">
        <f t="shared" si="45"/>
        <v>0.14527660000000001</v>
      </c>
    </row>
    <row r="176" spans="1:7" s="221" customFormat="1" x14ac:dyDescent="0.25">
      <c r="A176" s="250" t="str">
        <f t="shared" si="46"/>
        <v>1A3dGasCH4</v>
      </c>
      <c r="B176" s="249" t="str">
        <f>+B175</f>
        <v>1A3d</v>
      </c>
      <c r="C176" s="254" t="str">
        <f>+C174</f>
        <v>Gas</v>
      </c>
      <c r="D176" s="254" t="s">
        <v>590</v>
      </c>
      <c r="E176" s="254"/>
      <c r="F176" s="254">
        <f t="shared" si="44"/>
        <v>0</v>
      </c>
      <c r="G176" s="254">
        <f t="shared" si="45"/>
        <v>0</v>
      </c>
    </row>
    <row r="177" spans="1:14" s="221" customFormat="1" x14ac:dyDescent="0.25">
      <c r="A177" s="250" t="str">
        <f t="shared" si="46"/>
        <v>1A3dLiquidN2O</v>
      </c>
      <c r="B177" s="249" t="str">
        <f>+B176</f>
        <v>1A3d</v>
      </c>
      <c r="C177" s="254" t="str">
        <f>+C175</f>
        <v>Liquid</v>
      </c>
      <c r="D177" s="254" t="s">
        <v>593</v>
      </c>
      <c r="E177" s="254"/>
      <c r="F177" s="254">
        <f t="shared" si="44"/>
        <v>2.9330999999999999E-2</v>
      </c>
      <c r="G177" s="254">
        <f t="shared" si="45"/>
        <v>3.1130699999999997E-2</v>
      </c>
    </row>
    <row r="178" spans="1:14" s="221" customFormat="1" x14ac:dyDescent="0.25">
      <c r="A178" s="250" t="str">
        <f t="shared" si="46"/>
        <v>1A3dGasN2O</v>
      </c>
      <c r="B178" s="249" t="str">
        <f>+B177</f>
        <v>1A3d</v>
      </c>
      <c r="C178" s="254" t="str">
        <f>+C176</f>
        <v>Gas</v>
      </c>
      <c r="D178" s="254" t="s">
        <v>593</v>
      </c>
      <c r="E178" s="254"/>
      <c r="F178" s="254">
        <f t="shared" si="44"/>
        <v>0</v>
      </c>
      <c r="G178" s="254">
        <f t="shared" si="45"/>
        <v>0</v>
      </c>
    </row>
    <row r="179" spans="1:14" s="221" customFormat="1" x14ac:dyDescent="0.25">
      <c r="A179" s="250"/>
    </row>
    <row r="180" spans="1:14" s="2" customFormat="1" ht="21" x14ac:dyDescent="0.35">
      <c r="A180" s="251"/>
      <c r="C180" s="3" t="s">
        <v>1093</v>
      </c>
      <c r="F180" s="2" t="s">
        <v>1094</v>
      </c>
      <c r="N180" s="2" t="s">
        <v>1095</v>
      </c>
    </row>
    <row r="182" spans="1:14" x14ac:dyDescent="0.25">
      <c r="B182" s="23"/>
      <c r="C182" s="22"/>
      <c r="D182" s="22"/>
      <c r="E182" s="22"/>
      <c r="F182" s="22"/>
      <c r="G182" s="22"/>
      <c r="H182" s="22"/>
      <c r="I182" s="22"/>
      <c r="J182" s="221"/>
      <c r="K182" s="221"/>
      <c r="L182" s="221"/>
      <c r="M182" s="221"/>
      <c r="N182" s="221"/>
    </row>
    <row r="203" spans="1:25" ht="21" x14ac:dyDescent="0.35">
      <c r="B203" s="2"/>
      <c r="C203" s="3" t="s">
        <v>331</v>
      </c>
      <c r="D203" s="2"/>
      <c r="E203" s="2"/>
      <c r="F203" s="58" t="s">
        <v>977</v>
      </c>
      <c r="G203" s="2"/>
      <c r="H203" s="2"/>
      <c r="I203" s="2"/>
      <c r="J203" s="2"/>
      <c r="K203" s="2"/>
      <c r="L203" s="2"/>
      <c r="M203" s="2"/>
      <c r="N203" s="2"/>
      <c r="O203" s="2"/>
      <c r="P203" s="2"/>
      <c r="Q203" s="2"/>
      <c r="R203" s="2"/>
      <c r="S203" s="2"/>
      <c r="T203" s="2"/>
      <c r="U203" s="2"/>
      <c r="V203" s="2"/>
      <c r="W203" s="2"/>
      <c r="X203" s="2"/>
      <c r="Y203" s="2"/>
    </row>
    <row r="204" spans="1:25" ht="18.75" x14ac:dyDescent="0.3">
      <c r="B204" s="9" t="s">
        <v>975</v>
      </c>
      <c r="C204" s="221"/>
      <c r="D204" s="221"/>
      <c r="E204" s="221"/>
      <c r="F204" s="221" t="s">
        <v>1097</v>
      </c>
      <c r="G204" s="221"/>
      <c r="H204" s="221"/>
      <c r="I204" s="221"/>
      <c r="J204" s="221"/>
      <c r="K204" s="221"/>
      <c r="L204" s="221"/>
      <c r="M204" s="221"/>
      <c r="N204" s="221"/>
      <c r="O204" s="221"/>
      <c r="P204" s="221"/>
      <c r="Q204" s="221"/>
      <c r="R204" s="221"/>
      <c r="S204" s="221"/>
      <c r="T204" s="221"/>
      <c r="U204" s="221"/>
      <c r="V204" s="221"/>
      <c r="W204" s="221"/>
      <c r="X204" s="221"/>
      <c r="Y204" s="221"/>
    </row>
    <row r="205" spans="1:25" s="46" customFormat="1" ht="21" x14ac:dyDescent="0.35">
      <c r="A205" s="252"/>
      <c r="C205" s="55" t="s">
        <v>1048</v>
      </c>
      <c r="F205" s="46" t="s">
        <v>1049</v>
      </c>
    </row>
    <row r="206" spans="1:25" s="26" customFormat="1" ht="21" x14ac:dyDescent="0.35">
      <c r="A206" s="253"/>
      <c r="C206" s="105"/>
    </row>
    <row r="207" spans="1:25" s="26" customFormat="1" x14ac:dyDescent="0.25">
      <c r="A207" s="253"/>
      <c r="B207" s="106" t="s">
        <v>1050</v>
      </c>
      <c r="C207" s="106" t="s">
        <v>1051</v>
      </c>
      <c r="D207" s="106" t="s">
        <v>581</v>
      </c>
      <c r="E207" s="106" t="s">
        <v>935</v>
      </c>
      <c r="F207" s="106">
        <v>2000</v>
      </c>
      <c r="G207" s="106">
        <v>2001</v>
      </c>
      <c r="H207" s="106">
        <v>2002</v>
      </c>
      <c r="I207" s="106">
        <v>2003</v>
      </c>
      <c r="J207" s="106">
        <v>2004</v>
      </c>
      <c r="K207" s="106">
        <v>2005</v>
      </c>
      <c r="L207" s="106">
        <v>2006</v>
      </c>
      <c r="M207" s="106">
        <v>2007</v>
      </c>
      <c r="N207" s="106">
        <v>2008</v>
      </c>
      <c r="O207" s="106">
        <v>2009</v>
      </c>
      <c r="P207" s="106">
        <v>2010</v>
      </c>
      <c r="Q207" s="106">
        <v>2011</v>
      </c>
      <c r="R207" s="106">
        <v>2012</v>
      </c>
      <c r="S207" s="106">
        <v>2013</v>
      </c>
      <c r="T207" s="106">
        <v>2014</v>
      </c>
      <c r="U207" s="106">
        <v>2015</v>
      </c>
      <c r="V207" s="106">
        <v>2016</v>
      </c>
      <c r="W207" s="106">
        <v>2017</v>
      </c>
      <c r="X207" s="107" t="s">
        <v>936</v>
      </c>
    </row>
    <row r="208" spans="1:25" s="8" customFormat="1" x14ac:dyDescent="0.25">
      <c r="A208" s="250"/>
      <c r="B208" s="51" t="s">
        <v>607</v>
      </c>
      <c r="C208" s="51"/>
      <c r="D208" s="51"/>
      <c r="E208" s="51"/>
      <c r="F208" s="51"/>
      <c r="G208" s="51"/>
      <c r="H208" s="51"/>
      <c r="I208" s="51"/>
      <c r="J208" s="51"/>
      <c r="K208" s="51"/>
      <c r="L208" s="51"/>
      <c r="M208" s="51"/>
      <c r="N208" s="51"/>
      <c r="O208" s="51"/>
      <c r="P208" s="51"/>
      <c r="Q208" s="51"/>
      <c r="R208" s="51"/>
      <c r="S208" s="51"/>
      <c r="T208" s="51"/>
      <c r="U208" s="51"/>
      <c r="V208" s="51"/>
      <c r="W208" s="51"/>
      <c r="X208" s="50"/>
    </row>
    <row r="209" spans="1:24" s="8" customFormat="1" x14ac:dyDescent="0.25">
      <c r="A209" s="250"/>
      <c r="B209" s="8" t="s">
        <v>1114</v>
      </c>
      <c r="C209" s="8" t="s">
        <v>595</v>
      </c>
      <c r="E209" s="8" t="s">
        <v>881</v>
      </c>
      <c r="F209" s="25">
        <v>41571.599999999999</v>
      </c>
      <c r="G209" s="25">
        <v>37880.1</v>
      </c>
      <c r="H209" s="25">
        <v>37579.699999999997</v>
      </c>
      <c r="I209" s="25">
        <v>36141.800000000003</v>
      </c>
      <c r="J209" s="25">
        <v>32395</v>
      </c>
      <c r="K209" s="25">
        <v>31704.2</v>
      </c>
      <c r="L209" s="25">
        <v>35099.800000000003</v>
      </c>
      <c r="M209" s="25">
        <v>35759.599999999999</v>
      </c>
      <c r="N209" s="25">
        <v>34656.5</v>
      </c>
      <c r="O209" s="25">
        <v>33883.699999999997</v>
      </c>
      <c r="P209" s="25">
        <v>35854.800000000003</v>
      </c>
      <c r="Q209" s="25">
        <v>34710.835436835245</v>
      </c>
      <c r="R209" s="25">
        <v>33755.360509034108</v>
      </c>
      <c r="S209" s="25">
        <v>32851.64</v>
      </c>
      <c r="T209" s="25">
        <v>32478.9</v>
      </c>
      <c r="U209" s="25">
        <v>32106.16</v>
      </c>
      <c r="V209" s="25">
        <v>31733</v>
      </c>
      <c r="W209" s="25">
        <v>31361</v>
      </c>
    </row>
    <row r="210" spans="1:24" s="8" customFormat="1" x14ac:dyDescent="0.25">
      <c r="A210" s="250"/>
      <c r="B210" s="8" t="s">
        <v>1115</v>
      </c>
      <c r="C210" s="8" t="s">
        <v>1116</v>
      </c>
      <c r="E210" s="8" t="s">
        <v>881</v>
      </c>
      <c r="F210" s="25">
        <v>835.23</v>
      </c>
      <c r="G210" s="25">
        <v>880.3</v>
      </c>
      <c r="H210" s="25">
        <v>842.53</v>
      </c>
      <c r="I210" s="25">
        <v>763.77</v>
      </c>
      <c r="J210" s="25">
        <v>760.18</v>
      </c>
      <c r="K210" s="25">
        <v>802.34</v>
      </c>
      <c r="L210" s="25">
        <v>744.75</v>
      </c>
      <c r="M210" s="25">
        <v>758.04989999999998</v>
      </c>
      <c r="N210" s="25">
        <v>915</v>
      </c>
      <c r="O210" s="25">
        <v>663</v>
      </c>
      <c r="P210" s="25">
        <v>674</v>
      </c>
      <c r="Q210" s="25">
        <v>777</v>
      </c>
      <c r="R210" s="25">
        <v>1080</v>
      </c>
      <c r="S210" s="25">
        <v>816.67160000000001</v>
      </c>
      <c r="T210" s="25">
        <v>817.99599999999998</v>
      </c>
      <c r="U210" s="25">
        <v>819.32039999999995</v>
      </c>
      <c r="V210" s="25">
        <v>821</v>
      </c>
      <c r="W210" s="25">
        <v>822</v>
      </c>
    </row>
    <row r="211" spans="1:24" s="8" customFormat="1" x14ac:dyDescent="0.25">
      <c r="A211" s="250"/>
      <c r="B211" s="8" t="s">
        <v>1115</v>
      </c>
      <c r="C211" s="8" t="s">
        <v>595</v>
      </c>
      <c r="E211" s="8" t="s">
        <v>881</v>
      </c>
      <c r="F211" s="25">
        <v>27714.400000000001</v>
      </c>
      <c r="G211" s="25">
        <v>28113.1</v>
      </c>
      <c r="H211" s="25">
        <v>29888.37</v>
      </c>
      <c r="I211" s="25">
        <v>35853.86</v>
      </c>
      <c r="J211" s="25">
        <v>38802.81</v>
      </c>
      <c r="K211" s="25">
        <v>43069.82</v>
      </c>
      <c r="L211" s="25">
        <v>42726.86</v>
      </c>
      <c r="M211" s="25">
        <v>46286</v>
      </c>
      <c r="N211" s="25">
        <v>46840.3</v>
      </c>
      <c r="O211" s="25">
        <v>47613.09</v>
      </c>
      <c r="P211" s="25">
        <v>50382.923614364285</v>
      </c>
      <c r="Q211" s="25">
        <v>48775.364563164752</v>
      </c>
      <c r="R211" s="25">
        <v>47432.739490965898</v>
      </c>
      <c r="S211" s="25">
        <v>54815</v>
      </c>
      <c r="T211" s="25">
        <v>56783</v>
      </c>
      <c r="U211" s="25">
        <v>58751</v>
      </c>
      <c r="V211" s="25">
        <v>60719</v>
      </c>
      <c r="W211" s="25">
        <v>62687</v>
      </c>
    </row>
    <row r="212" spans="1:24" s="8" customFormat="1" x14ac:dyDescent="0.25">
      <c r="A212" s="250"/>
      <c r="B212" s="51" t="s">
        <v>610</v>
      </c>
      <c r="C212" s="46"/>
      <c r="D212" s="46"/>
      <c r="E212" s="46"/>
      <c r="F212" s="46"/>
      <c r="G212" s="46"/>
      <c r="H212" s="46"/>
      <c r="I212" s="46"/>
      <c r="J212" s="46"/>
      <c r="K212" s="46"/>
      <c r="L212" s="46"/>
      <c r="M212" s="46"/>
      <c r="N212" s="46"/>
      <c r="O212" s="46"/>
      <c r="P212" s="46"/>
      <c r="Q212" s="46"/>
      <c r="R212" s="46"/>
      <c r="S212" s="46"/>
      <c r="T212" s="46"/>
      <c r="U212" s="46"/>
      <c r="V212" s="46"/>
      <c r="W212" s="46"/>
    </row>
    <row r="213" spans="1:24" s="8" customFormat="1" x14ac:dyDescent="0.25">
      <c r="A213" s="250"/>
      <c r="B213" s="8" t="s">
        <v>610</v>
      </c>
      <c r="C213" s="8" t="s">
        <v>1117</v>
      </c>
      <c r="E213" s="8" t="s">
        <v>881</v>
      </c>
      <c r="F213" s="25">
        <v>337766</v>
      </c>
      <c r="G213" s="25">
        <v>335946.6</v>
      </c>
      <c r="H213" s="25">
        <v>335784.2</v>
      </c>
      <c r="I213" s="25">
        <v>346570.8</v>
      </c>
      <c r="J213" s="25">
        <v>356888.5</v>
      </c>
      <c r="K213" s="25">
        <v>362750.9</v>
      </c>
      <c r="L213" s="25">
        <v>366454.7</v>
      </c>
      <c r="M213" s="25">
        <v>375519.4</v>
      </c>
      <c r="N213" s="25">
        <v>359631.8</v>
      </c>
      <c r="O213" s="25">
        <v>367559.4</v>
      </c>
      <c r="P213" s="25">
        <v>388941.6721488547</v>
      </c>
      <c r="Q213" s="25">
        <v>388677.86999999994</v>
      </c>
      <c r="R213" s="25">
        <v>380587.86</v>
      </c>
      <c r="S213" s="25">
        <v>393099.6</v>
      </c>
      <c r="T213" s="25">
        <v>397574.5</v>
      </c>
      <c r="U213" s="25">
        <v>402049.4</v>
      </c>
      <c r="V213" s="25">
        <v>406524</v>
      </c>
      <c r="W213" s="25">
        <v>410999</v>
      </c>
    </row>
    <row r="214" spans="1:24" s="8" customFormat="1" x14ac:dyDescent="0.25">
      <c r="A214" s="250"/>
      <c r="B214" s="8" t="s">
        <v>610</v>
      </c>
      <c r="C214" s="8" t="s">
        <v>1119</v>
      </c>
      <c r="E214" s="8" t="s">
        <v>881</v>
      </c>
      <c r="F214" s="25">
        <v>315.50459999999998</v>
      </c>
      <c r="G214" s="25">
        <v>289.36590000000001</v>
      </c>
      <c r="H214" s="25">
        <v>274.27179999999998</v>
      </c>
      <c r="I214" s="25">
        <v>283.10739999999998</v>
      </c>
      <c r="J214" s="25">
        <v>293.55590000000001</v>
      </c>
      <c r="K214" s="25">
        <v>280.16219999999998</v>
      </c>
      <c r="L214" s="25">
        <v>271.69470000000001</v>
      </c>
      <c r="M214" s="25">
        <v>256.60059999999999</v>
      </c>
      <c r="N214" s="25">
        <v>195.85579999999999</v>
      </c>
      <c r="O214" s="25">
        <v>200.64179999999999</v>
      </c>
      <c r="P214" s="25">
        <v>200.64179999999999</v>
      </c>
      <c r="Q214" s="25">
        <v>213.89515</v>
      </c>
      <c r="R214" s="25">
        <v>173.03050000000002</v>
      </c>
      <c r="S214" s="25">
        <v>173.21599999999995</v>
      </c>
      <c r="T214" s="25">
        <v>162.26499999999996</v>
      </c>
      <c r="U214" s="25">
        <v>151.31399999999996</v>
      </c>
      <c r="V214" s="25">
        <v>140</v>
      </c>
      <c r="W214" s="25">
        <v>129</v>
      </c>
    </row>
    <row r="215" spans="1:24" s="8" customFormat="1" x14ac:dyDescent="0.25">
      <c r="A215" s="250"/>
      <c r="B215" s="8" t="s">
        <v>610</v>
      </c>
      <c r="C215" s="8" t="s">
        <v>1054</v>
      </c>
      <c r="E215" s="8" t="s">
        <v>881</v>
      </c>
      <c r="F215" s="25">
        <v>123904.20999999999</v>
      </c>
      <c r="G215" s="25">
        <v>128540.20999999999</v>
      </c>
      <c r="H215" s="25">
        <v>135335.82</v>
      </c>
      <c r="I215" s="25">
        <v>143894.53</v>
      </c>
      <c r="J215" s="25">
        <v>152128.54</v>
      </c>
      <c r="K215" s="25">
        <v>160774.37</v>
      </c>
      <c r="L215" s="25">
        <v>172522.93000000002</v>
      </c>
      <c r="M215" s="25">
        <v>193305.69</v>
      </c>
      <c r="N215" s="25">
        <v>193404.74000000002</v>
      </c>
      <c r="O215" s="25">
        <v>193404.74000000002</v>
      </c>
      <c r="P215" s="25">
        <v>209678</v>
      </c>
      <c r="Q215" s="25">
        <v>222389.69999999998</v>
      </c>
      <c r="R215" s="25">
        <v>223122.74400000001</v>
      </c>
      <c r="S215" s="25">
        <v>235782</v>
      </c>
      <c r="T215" s="25">
        <v>244713.5</v>
      </c>
      <c r="U215" s="25">
        <v>253645</v>
      </c>
      <c r="V215" s="25">
        <v>262577</v>
      </c>
      <c r="W215" s="25">
        <v>271508</v>
      </c>
    </row>
    <row r="216" spans="1:24" s="8" customFormat="1" x14ac:dyDescent="0.25">
      <c r="A216" s="250"/>
      <c r="B216" s="8" t="s">
        <v>610</v>
      </c>
      <c r="C216" s="8" t="s">
        <v>1055</v>
      </c>
      <c r="E216" s="8" t="s">
        <v>881</v>
      </c>
      <c r="F216" s="25">
        <v>113.3621</v>
      </c>
      <c r="G216" s="25">
        <v>113.63209999999999</v>
      </c>
      <c r="H216" s="25">
        <v>109.4812</v>
      </c>
      <c r="I216" s="25">
        <v>107.8472</v>
      </c>
      <c r="J216" s="25">
        <v>116.2658</v>
      </c>
      <c r="K216" s="25">
        <v>99.881180000000001</v>
      </c>
      <c r="L216" s="25">
        <v>97.225859999999997</v>
      </c>
      <c r="M216" s="25">
        <v>96.000320000000002</v>
      </c>
      <c r="N216" s="25">
        <v>96.000320000000002</v>
      </c>
      <c r="O216" s="25">
        <v>121.1238</v>
      </c>
      <c r="P216" s="25">
        <v>128.16999999999999</v>
      </c>
      <c r="Q216" s="25">
        <v>97.430112000000477</v>
      </c>
      <c r="R216" s="25">
        <v>116.01740800000056</v>
      </c>
      <c r="S216" s="25">
        <v>108.842</v>
      </c>
      <c r="T216" s="25">
        <v>108.87</v>
      </c>
      <c r="U216" s="25">
        <v>108.898</v>
      </c>
      <c r="V216" s="25">
        <v>109</v>
      </c>
      <c r="W216" s="25">
        <v>109</v>
      </c>
    </row>
    <row r="217" spans="1:24" s="8" customFormat="1" x14ac:dyDescent="0.25">
      <c r="A217" s="250"/>
      <c r="B217" s="8" t="s">
        <v>610</v>
      </c>
      <c r="C217" s="8" t="s">
        <v>603</v>
      </c>
      <c r="E217" s="8" t="s">
        <v>881</v>
      </c>
      <c r="F217" s="25">
        <v>53.85</v>
      </c>
      <c r="G217" s="25">
        <v>0</v>
      </c>
      <c r="H217" s="25">
        <v>0</v>
      </c>
      <c r="I217" s="25">
        <v>0</v>
      </c>
      <c r="J217" s="25">
        <v>0</v>
      </c>
      <c r="K217" s="25">
        <v>53.85</v>
      </c>
      <c r="L217" s="25">
        <v>0</v>
      </c>
      <c r="M217" s="25">
        <v>0</v>
      </c>
      <c r="N217" s="25">
        <v>0</v>
      </c>
      <c r="O217" s="25">
        <v>0</v>
      </c>
      <c r="P217" s="25">
        <v>0</v>
      </c>
      <c r="Q217" s="25">
        <v>0</v>
      </c>
      <c r="R217" s="25">
        <v>0</v>
      </c>
      <c r="S217" s="25">
        <v>0</v>
      </c>
      <c r="T217" s="25">
        <v>0</v>
      </c>
      <c r="U217" s="25">
        <v>0</v>
      </c>
      <c r="V217" s="25">
        <v>0</v>
      </c>
      <c r="W217" s="25">
        <v>0</v>
      </c>
    </row>
    <row r="218" spans="1:24" s="8" customFormat="1" x14ac:dyDescent="0.25">
      <c r="A218" s="250"/>
      <c r="B218" s="51" t="s">
        <v>612</v>
      </c>
      <c r="C218" s="46"/>
      <c r="D218" s="46"/>
      <c r="E218" s="46"/>
      <c r="F218" s="46"/>
      <c r="G218" s="46"/>
      <c r="H218" s="46"/>
      <c r="I218" s="46"/>
      <c r="J218" s="46"/>
      <c r="K218" s="46"/>
      <c r="L218" s="46"/>
      <c r="M218" s="46"/>
      <c r="N218" s="46"/>
      <c r="O218" s="46"/>
      <c r="P218" s="46"/>
      <c r="Q218" s="46"/>
      <c r="R218" s="46"/>
      <c r="S218" s="46"/>
      <c r="T218" s="46"/>
      <c r="U218" s="46"/>
      <c r="V218" s="46"/>
      <c r="W218" s="46"/>
    </row>
    <row r="219" spans="1:24" s="8" customFormat="1" x14ac:dyDescent="0.25">
      <c r="A219" s="250"/>
      <c r="B219" s="8" t="s">
        <v>612</v>
      </c>
      <c r="C219" s="8" t="s">
        <v>1054</v>
      </c>
      <c r="E219" s="8" t="s">
        <v>881</v>
      </c>
      <c r="F219" s="25">
        <v>7442</v>
      </c>
      <c r="G219" s="25">
        <v>7307</v>
      </c>
      <c r="H219" s="25">
        <v>7123</v>
      </c>
      <c r="I219" s="25">
        <v>6749</v>
      </c>
      <c r="J219" s="25">
        <v>7043</v>
      </c>
      <c r="K219" s="25">
        <v>7009</v>
      </c>
      <c r="L219" s="25">
        <v>6467</v>
      </c>
      <c r="M219" s="25">
        <v>6672</v>
      </c>
      <c r="N219" s="25">
        <v>6317</v>
      </c>
      <c r="O219" s="25">
        <v>6504</v>
      </c>
      <c r="P219" s="25">
        <v>6006</v>
      </c>
      <c r="Q219" s="25">
        <v>6015</v>
      </c>
      <c r="R219" s="25">
        <v>5876</v>
      </c>
      <c r="S219" s="25">
        <v>5777.3399999999992</v>
      </c>
      <c r="T219" s="25">
        <v>6914.87</v>
      </c>
      <c r="U219" s="25">
        <v>6648.79</v>
      </c>
      <c r="V219" s="25">
        <v>5401</v>
      </c>
      <c r="W219" s="25">
        <v>5275</v>
      </c>
    </row>
    <row r="220" spans="1:24" s="8" customFormat="1" x14ac:dyDescent="0.25">
      <c r="A220" s="250"/>
      <c r="B220" s="8" t="s">
        <v>612</v>
      </c>
      <c r="C220" s="8" t="s">
        <v>1121</v>
      </c>
      <c r="E220" s="8" t="s">
        <v>881</v>
      </c>
      <c r="F220" s="25"/>
      <c r="G220" s="25"/>
      <c r="H220" s="25"/>
      <c r="I220" s="25"/>
      <c r="J220" s="25"/>
      <c r="K220" s="25"/>
      <c r="L220" s="25"/>
      <c r="M220" s="25">
        <v>1719</v>
      </c>
      <c r="N220" s="25">
        <v>2635</v>
      </c>
      <c r="O220" s="25">
        <v>975</v>
      </c>
      <c r="P220" s="25">
        <v>3035</v>
      </c>
      <c r="Q220" s="25">
        <v>1078</v>
      </c>
      <c r="R220" s="25">
        <v>276</v>
      </c>
      <c r="S220" s="25">
        <v>691.0874875716147</v>
      </c>
      <c r="T220" s="25">
        <v>649.55377893646983</v>
      </c>
      <c r="U220" s="25">
        <v>610.70158921165194</v>
      </c>
      <c r="V220" s="25">
        <v>574</v>
      </c>
      <c r="W220" s="25">
        <v>540</v>
      </c>
    </row>
    <row r="221" spans="1:24" s="8" customFormat="1" x14ac:dyDescent="0.25">
      <c r="A221" s="250"/>
      <c r="B221" s="51" t="s">
        <v>1122</v>
      </c>
      <c r="C221" s="46"/>
      <c r="D221" s="46"/>
      <c r="E221" s="46"/>
      <c r="F221" s="46"/>
      <c r="G221" s="46"/>
      <c r="H221" s="46"/>
      <c r="I221" s="46"/>
      <c r="J221" s="46"/>
      <c r="K221" s="46"/>
      <c r="L221" s="46"/>
      <c r="M221" s="46"/>
      <c r="N221" s="46"/>
      <c r="O221" s="46"/>
      <c r="P221" s="46"/>
      <c r="Q221" s="46"/>
      <c r="R221" s="46"/>
      <c r="S221" s="46"/>
      <c r="T221" s="46"/>
      <c r="U221" s="46"/>
      <c r="V221" s="46"/>
      <c r="W221" s="46"/>
      <c r="X221" s="51"/>
    </row>
    <row r="222" spans="1:24" s="8" customFormat="1" x14ac:dyDescent="0.25">
      <c r="A222" s="250"/>
      <c r="B222" s="8" t="s">
        <v>1123</v>
      </c>
      <c r="C222" s="8" t="s">
        <v>1121</v>
      </c>
      <c r="E222" s="8" t="s">
        <v>881</v>
      </c>
      <c r="F222" s="25">
        <v>100250</v>
      </c>
      <c r="G222" s="25">
        <v>100251</v>
      </c>
      <c r="H222" s="25">
        <v>100252</v>
      </c>
      <c r="I222" s="25">
        <v>100253</v>
      </c>
      <c r="J222" s="25">
        <v>100254</v>
      </c>
      <c r="K222" s="25">
        <v>100255</v>
      </c>
      <c r="L222" s="25">
        <v>100256</v>
      </c>
      <c r="M222" s="25">
        <v>100257</v>
      </c>
      <c r="N222" s="25">
        <v>100258</v>
      </c>
      <c r="O222" s="25">
        <v>100259</v>
      </c>
      <c r="P222" s="25">
        <v>100260</v>
      </c>
      <c r="Q222" s="25">
        <v>100261</v>
      </c>
      <c r="R222" s="25">
        <v>100262</v>
      </c>
      <c r="S222" s="25">
        <v>100263</v>
      </c>
      <c r="T222" s="25">
        <v>100264</v>
      </c>
      <c r="U222" s="25">
        <v>100265</v>
      </c>
      <c r="V222" s="25">
        <v>100266</v>
      </c>
      <c r="W222" s="25">
        <v>100267</v>
      </c>
    </row>
    <row r="223" spans="1:24" s="8" customFormat="1" x14ac:dyDescent="0.25">
      <c r="A223" s="250"/>
      <c r="B223" s="8" t="s">
        <v>1123</v>
      </c>
      <c r="C223" s="8" t="s">
        <v>1124</v>
      </c>
      <c r="E223" s="8" t="s">
        <v>881</v>
      </c>
      <c r="F223" s="25">
        <v>18414.898883208109</v>
      </c>
      <c r="G223" s="25">
        <v>16410.253837439956</v>
      </c>
      <c r="H223" s="25">
        <v>15026.663097157987</v>
      </c>
      <c r="I223" s="25">
        <v>11876.775541420342</v>
      </c>
      <c r="J223" s="25">
        <v>13670.417609834894</v>
      </c>
      <c r="K223" s="25">
        <v>13611.295503513347</v>
      </c>
      <c r="L223" s="25">
        <v>11039.418385848814</v>
      </c>
      <c r="M223" s="25">
        <v>11708.200795899669</v>
      </c>
      <c r="N223" s="25">
        <v>18691.994348399079</v>
      </c>
      <c r="O223" s="25">
        <v>17966.838428902891</v>
      </c>
      <c r="P223" s="25">
        <v>18748.981682389513</v>
      </c>
      <c r="Q223" s="25">
        <v>20174.539394873576</v>
      </c>
      <c r="R223" s="25">
        <v>19929.099300597092</v>
      </c>
      <c r="S223" s="25">
        <v>18605.5</v>
      </c>
      <c r="T223" s="25">
        <v>18985.75</v>
      </c>
      <c r="U223" s="25">
        <v>19366</v>
      </c>
      <c r="V223" s="25">
        <v>19746.25</v>
      </c>
      <c r="W223" s="25">
        <v>20126.5</v>
      </c>
    </row>
    <row r="224" spans="1:24" s="8" customFormat="1" x14ac:dyDescent="0.25">
      <c r="A224" s="250"/>
      <c r="B224" s="8" t="s">
        <v>1125</v>
      </c>
      <c r="C224" s="8" t="s">
        <v>1121</v>
      </c>
      <c r="E224" s="8" t="s">
        <v>881</v>
      </c>
      <c r="F224" s="25">
        <v>19554</v>
      </c>
      <c r="G224" s="25">
        <v>17341</v>
      </c>
      <c r="H224" s="25">
        <v>15802</v>
      </c>
      <c r="I224" s="25">
        <v>12324</v>
      </c>
      <c r="J224" s="25">
        <v>14246</v>
      </c>
      <c r="K224" s="25">
        <v>14142</v>
      </c>
      <c r="L224" s="25">
        <v>11282</v>
      </c>
      <c r="M224" s="25">
        <v>11885</v>
      </c>
      <c r="N224" s="25">
        <v>19489</v>
      </c>
      <c r="O224" s="25">
        <v>18781</v>
      </c>
      <c r="P224" s="25">
        <v>19570</v>
      </c>
      <c r="Q224" s="25">
        <v>21033</v>
      </c>
      <c r="R224" s="25">
        <v>20762</v>
      </c>
      <c r="S224" s="25">
        <v>19253.400000000001</v>
      </c>
      <c r="T224" s="25">
        <v>19628.5</v>
      </c>
      <c r="U224" s="25">
        <v>20003.599999999999</v>
      </c>
      <c r="V224" s="25">
        <v>20378.7</v>
      </c>
      <c r="W224" s="25">
        <v>20753.8</v>
      </c>
    </row>
    <row r="225" spans="1:23" s="8" customFormat="1" x14ac:dyDescent="0.25">
      <c r="A225" s="250"/>
      <c r="F225" s="26"/>
      <c r="G225" s="26"/>
      <c r="H225" s="26"/>
      <c r="I225" s="26"/>
      <c r="J225" s="26"/>
      <c r="K225" s="26"/>
      <c r="L225" s="26"/>
      <c r="M225" s="26"/>
      <c r="N225" s="26"/>
      <c r="O225" s="26"/>
      <c r="P225" s="26"/>
      <c r="Q225" s="26"/>
      <c r="R225" s="26"/>
      <c r="S225" s="26"/>
      <c r="T225" s="26"/>
      <c r="U225" s="26"/>
      <c r="V225" s="26"/>
      <c r="W225" s="26"/>
    </row>
    <row r="226" spans="1:23" s="52" customFormat="1" ht="21" x14ac:dyDescent="0.35">
      <c r="A226" s="251"/>
      <c r="C226" s="53" t="s">
        <v>1063</v>
      </c>
      <c r="F226" s="52" t="s">
        <v>1064</v>
      </c>
    </row>
    <row r="227" spans="1:23" s="8" customFormat="1" x14ac:dyDescent="0.25">
      <c r="A227" s="250"/>
    </row>
    <row r="228" spans="1:23" s="8" customFormat="1" x14ac:dyDescent="0.25">
      <c r="A228" s="250"/>
      <c r="B228" s="51" t="s">
        <v>607</v>
      </c>
      <c r="C228" s="51"/>
      <c r="D228" s="51" t="s">
        <v>588</v>
      </c>
      <c r="E228" s="46"/>
      <c r="F228" s="46"/>
      <c r="G228" s="46"/>
      <c r="H228" s="46"/>
      <c r="I228" s="46"/>
      <c r="J228" s="46"/>
      <c r="K228" s="46"/>
      <c r="L228" s="46"/>
      <c r="M228" s="46"/>
      <c r="N228" s="46"/>
      <c r="O228" s="46"/>
      <c r="P228" s="46"/>
      <c r="Q228" s="46"/>
      <c r="R228" s="46"/>
      <c r="S228" s="46"/>
      <c r="T228" s="46"/>
      <c r="U228" s="46"/>
      <c r="V228" s="46"/>
      <c r="W228" s="46"/>
    </row>
    <row r="229" spans="1:23" s="8" customFormat="1" x14ac:dyDescent="0.25">
      <c r="A229" s="250"/>
      <c r="B229" s="8" t="s">
        <v>1114</v>
      </c>
      <c r="C229" s="8" t="s">
        <v>595</v>
      </c>
      <c r="D229" s="8" t="s">
        <v>588</v>
      </c>
      <c r="E229" s="8" t="s">
        <v>1065</v>
      </c>
      <c r="F229" s="25">
        <v>71500</v>
      </c>
      <c r="G229" s="25">
        <v>71500</v>
      </c>
      <c r="H229" s="25">
        <v>71500</v>
      </c>
      <c r="I229" s="25">
        <v>71500</v>
      </c>
      <c r="J229" s="25">
        <v>71500</v>
      </c>
      <c r="K229" s="25">
        <v>71500</v>
      </c>
      <c r="L229" s="25">
        <v>71500</v>
      </c>
      <c r="M229" s="25">
        <v>71500</v>
      </c>
      <c r="N229" s="25">
        <v>71500</v>
      </c>
      <c r="O229" s="25">
        <v>71500</v>
      </c>
      <c r="P229" s="25">
        <v>71500</v>
      </c>
      <c r="Q229" s="25">
        <v>71500</v>
      </c>
      <c r="R229" s="25">
        <v>71500</v>
      </c>
      <c r="S229" s="25">
        <v>71500</v>
      </c>
      <c r="T229" s="25">
        <v>71500</v>
      </c>
      <c r="U229" s="25">
        <v>71500</v>
      </c>
      <c r="V229" s="25">
        <v>71500</v>
      </c>
      <c r="W229" s="25">
        <v>71500</v>
      </c>
    </row>
    <row r="230" spans="1:23" s="8" customFormat="1" x14ac:dyDescent="0.25">
      <c r="A230" s="250"/>
      <c r="B230" s="8" t="s">
        <v>1115</v>
      </c>
      <c r="C230" s="8" t="s">
        <v>1116</v>
      </c>
      <c r="D230" s="8" t="s">
        <v>588</v>
      </c>
      <c r="E230" s="8" t="s">
        <v>1065</v>
      </c>
      <c r="F230" s="25">
        <v>70000</v>
      </c>
      <c r="G230" s="25">
        <v>70000</v>
      </c>
      <c r="H230" s="25">
        <v>70000</v>
      </c>
      <c r="I230" s="25">
        <v>70000</v>
      </c>
      <c r="J230" s="25">
        <v>70000</v>
      </c>
      <c r="K230" s="25">
        <v>70000</v>
      </c>
      <c r="L230" s="25">
        <v>70000</v>
      </c>
      <c r="M230" s="25">
        <v>70000</v>
      </c>
      <c r="N230" s="25">
        <v>70000</v>
      </c>
      <c r="O230" s="25">
        <v>70000</v>
      </c>
      <c r="P230" s="25">
        <v>70000</v>
      </c>
      <c r="Q230" s="25">
        <v>70000</v>
      </c>
      <c r="R230" s="25">
        <v>70000</v>
      </c>
      <c r="S230" s="25">
        <v>70000</v>
      </c>
      <c r="T230" s="25">
        <v>70000</v>
      </c>
      <c r="U230" s="25">
        <v>70000</v>
      </c>
      <c r="V230" s="25">
        <v>70000</v>
      </c>
      <c r="W230" s="25">
        <v>70000</v>
      </c>
    </row>
    <row r="231" spans="1:23" s="8" customFormat="1" x14ac:dyDescent="0.25">
      <c r="A231" s="250"/>
      <c r="B231" s="8" t="s">
        <v>1115</v>
      </c>
      <c r="C231" s="8" t="s">
        <v>595</v>
      </c>
      <c r="D231" s="8" t="s">
        <v>588</v>
      </c>
      <c r="E231" s="8" t="s">
        <v>1065</v>
      </c>
      <c r="F231" s="25">
        <v>71500</v>
      </c>
      <c r="G231" s="25">
        <v>71500</v>
      </c>
      <c r="H231" s="25">
        <v>71500</v>
      </c>
      <c r="I231" s="25">
        <v>71500</v>
      </c>
      <c r="J231" s="25">
        <v>71500</v>
      </c>
      <c r="K231" s="25">
        <v>71500</v>
      </c>
      <c r="L231" s="25">
        <v>71500</v>
      </c>
      <c r="M231" s="25">
        <v>71500</v>
      </c>
      <c r="N231" s="25">
        <v>71500</v>
      </c>
      <c r="O231" s="25">
        <v>71500</v>
      </c>
      <c r="P231" s="25">
        <v>71500</v>
      </c>
      <c r="Q231" s="25">
        <v>71500</v>
      </c>
      <c r="R231" s="25">
        <v>71500</v>
      </c>
      <c r="S231" s="25">
        <v>71500</v>
      </c>
      <c r="T231" s="25">
        <v>71500</v>
      </c>
      <c r="U231" s="25">
        <v>71500</v>
      </c>
      <c r="V231" s="25">
        <v>71500</v>
      </c>
      <c r="W231" s="25">
        <v>71500</v>
      </c>
    </row>
    <row r="232" spans="1:23" s="8" customFormat="1" x14ac:dyDescent="0.25">
      <c r="A232" s="250"/>
      <c r="B232" s="51" t="s">
        <v>610</v>
      </c>
      <c r="C232" s="46"/>
      <c r="D232" s="51" t="s">
        <v>588</v>
      </c>
      <c r="E232" s="46"/>
      <c r="F232" s="46"/>
      <c r="G232" s="46"/>
      <c r="H232" s="46"/>
      <c r="I232" s="46"/>
      <c r="J232" s="46"/>
      <c r="K232" s="46"/>
      <c r="L232" s="46"/>
      <c r="M232" s="46"/>
      <c r="N232" s="46"/>
      <c r="O232" s="46"/>
      <c r="P232" s="46"/>
      <c r="Q232" s="46"/>
      <c r="R232" s="46"/>
      <c r="S232" s="46"/>
      <c r="T232" s="46"/>
      <c r="U232" s="46"/>
      <c r="V232" s="46"/>
      <c r="W232" s="46"/>
    </row>
    <row r="233" spans="1:23" s="8" customFormat="1" x14ac:dyDescent="0.25">
      <c r="A233" s="250"/>
      <c r="B233" s="8" t="s">
        <v>610</v>
      </c>
      <c r="C233" s="8" t="s">
        <v>1117</v>
      </c>
      <c r="D233" s="8" t="s">
        <v>588</v>
      </c>
      <c r="E233" s="8" t="s">
        <v>1065</v>
      </c>
      <c r="F233" s="25">
        <v>69300</v>
      </c>
      <c r="G233" s="25">
        <v>69300</v>
      </c>
      <c r="H233" s="25">
        <v>69300</v>
      </c>
      <c r="I233" s="25">
        <v>69300</v>
      </c>
      <c r="J233" s="25">
        <v>69300</v>
      </c>
      <c r="K233" s="25">
        <v>69300</v>
      </c>
      <c r="L233" s="25">
        <v>69300</v>
      </c>
      <c r="M233" s="25">
        <v>69300</v>
      </c>
      <c r="N233" s="25">
        <v>69300</v>
      </c>
      <c r="O233" s="25">
        <v>69300</v>
      </c>
      <c r="P233" s="25">
        <v>69300</v>
      </c>
      <c r="Q233" s="25">
        <v>69300</v>
      </c>
      <c r="R233" s="25">
        <v>69300</v>
      </c>
      <c r="S233" s="25">
        <v>69300</v>
      </c>
      <c r="T233" s="25">
        <v>69300</v>
      </c>
      <c r="U233" s="25">
        <v>69300</v>
      </c>
      <c r="V233" s="25">
        <v>69300</v>
      </c>
      <c r="W233" s="25">
        <v>69300</v>
      </c>
    </row>
    <row r="234" spans="1:23" s="8" customFormat="1" x14ac:dyDescent="0.25">
      <c r="A234" s="250"/>
      <c r="B234" s="8" t="s">
        <v>610</v>
      </c>
      <c r="C234" s="8" t="s">
        <v>1119</v>
      </c>
      <c r="D234" s="8" t="s">
        <v>588</v>
      </c>
      <c r="E234" s="8" t="s">
        <v>1065</v>
      </c>
      <c r="F234" s="25">
        <v>71900</v>
      </c>
      <c r="G234" s="25">
        <v>71900</v>
      </c>
      <c r="H234" s="25">
        <v>71900</v>
      </c>
      <c r="I234" s="25">
        <v>71900</v>
      </c>
      <c r="J234" s="25">
        <v>71900</v>
      </c>
      <c r="K234" s="25">
        <v>71900</v>
      </c>
      <c r="L234" s="25">
        <v>71900</v>
      </c>
      <c r="M234" s="25">
        <v>71900</v>
      </c>
      <c r="N234" s="25">
        <v>71900</v>
      </c>
      <c r="O234" s="25">
        <v>71900</v>
      </c>
      <c r="P234" s="25">
        <v>71900</v>
      </c>
      <c r="Q234" s="25">
        <v>71900</v>
      </c>
      <c r="R234" s="25">
        <v>71900</v>
      </c>
      <c r="S234" s="25">
        <v>71900</v>
      </c>
      <c r="T234" s="25">
        <v>71900</v>
      </c>
      <c r="U234" s="25">
        <v>71900</v>
      </c>
      <c r="V234" s="25">
        <v>71900</v>
      </c>
      <c r="W234" s="25">
        <v>71900</v>
      </c>
    </row>
    <row r="235" spans="1:23" s="8" customFormat="1" x14ac:dyDescent="0.25">
      <c r="A235" s="250"/>
      <c r="B235" s="8" t="s">
        <v>610</v>
      </c>
      <c r="C235" s="8" t="s">
        <v>1054</v>
      </c>
      <c r="D235" s="8" t="s">
        <v>588</v>
      </c>
      <c r="E235" s="8" t="s">
        <v>1065</v>
      </c>
      <c r="F235" s="25">
        <v>74100</v>
      </c>
      <c r="G235" s="25">
        <v>74100</v>
      </c>
      <c r="H235" s="25">
        <v>74100</v>
      </c>
      <c r="I235" s="25">
        <v>74100</v>
      </c>
      <c r="J235" s="25">
        <v>74100</v>
      </c>
      <c r="K235" s="25">
        <v>74100</v>
      </c>
      <c r="L235" s="25">
        <v>74100</v>
      </c>
      <c r="M235" s="25">
        <v>74100</v>
      </c>
      <c r="N235" s="25">
        <v>74100</v>
      </c>
      <c r="O235" s="25">
        <v>74100</v>
      </c>
      <c r="P235" s="25">
        <v>74100</v>
      </c>
      <c r="Q235" s="25">
        <v>74100</v>
      </c>
      <c r="R235" s="25">
        <v>74100</v>
      </c>
      <c r="S235" s="25">
        <v>74100</v>
      </c>
      <c r="T235" s="25">
        <v>74100</v>
      </c>
      <c r="U235" s="25">
        <v>74100</v>
      </c>
      <c r="V235" s="25">
        <v>74100</v>
      </c>
      <c r="W235" s="25">
        <v>74100</v>
      </c>
    </row>
    <row r="236" spans="1:23" s="8" customFormat="1" x14ac:dyDescent="0.25">
      <c r="A236" s="250"/>
      <c r="B236" s="8" t="s">
        <v>610</v>
      </c>
      <c r="C236" s="8" t="s">
        <v>1055</v>
      </c>
      <c r="D236" s="8" t="s">
        <v>588</v>
      </c>
      <c r="E236" s="8" t="s">
        <v>1065</v>
      </c>
      <c r="F236" s="25">
        <v>77400</v>
      </c>
      <c r="G236" s="25">
        <v>77400</v>
      </c>
      <c r="H236" s="25">
        <v>77400</v>
      </c>
      <c r="I236" s="25">
        <v>77400</v>
      </c>
      <c r="J236" s="25">
        <v>77400</v>
      </c>
      <c r="K236" s="25">
        <v>77400</v>
      </c>
      <c r="L236" s="25">
        <v>77400</v>
      </c>
      <c r="M236" s="25">
        <v>77400</v>
      </c>
      <c r="N236" s="25">
        <v>77400</v>
      </c>
      <c r="O236" s="25">
        <v>77400</v>
      </c>
      <c r="P236" s="25">
        <v>77400</v>
      </c>
      <c r="Q236" s="25">
        <v>77400</v>
      </c>
      <c r="R236" s="25">
        <v>77400</v>
      </c>
      <c r="S236" s="25">
        <v>77400</v>
      </c>
      <c r="T236" s="25">
        <v>77400</v>
      </c>
      <c r="U236" s="25">
        <v>77400</v>
      </c>
      <c r="V236" s="25">
        <v>77400</v>
      </c>
      <c r="W236" s="25">
        <v>77400</v>
      </c>
    </row>
    <row r="237" spans="1:23" s="8" customFormat="1" x14ac:dyDescent="0.25">
      <c r="A237" s="250"/>
      <c r="B237" s="8" t="s">
        <v>610</v>
      </c>
      <c r="C237" s="8" t="s">
        <v>603</v>
      </c>
      <c r="D237" s="8" t="s">
        <v>588</v>
      </c>
      <c r="E237" s="8" t="s">
        <v>1065</v>
      </c>
      <c r="F237" s="25">
        <v>63100</v>
      </c>
      <c r="G237" s="25">
        <v>63100</v>
      </c>
      <c r="H237" s="25">
        <v>63100</v>
      </c>
      <c r="I237" s="25">
        <v>63100</v>
      </c>
      <c r="J237" s="25">
        <v>63100</v>
      </c>
      <c r="K237" s="25">
        <v>63100</v>
      </c>
      <c r="L237" s="25">
        <v>63100</v>
      </c>
      <c r="M237" s="25">
        <v>63100</v>
      </c>
      <c r="N237" s="25">
        <v>63100</v>
      </c>
      <c r="O237" s="25">
        <v>63100</v>
      </c>
      <c r="P237" s="25">
        <v>63100</v>
      </c>
      <c r="Q237" s="25">
        <v>63100</v>
      </c>
      <c r="R237" s="25">
        <v>63100</v>
      </c>
      <c r="S237" s="25">
        <v>63100</v>
      </c>
      <c r="T237" s="25">
        <v>63100</v>
      </c>
      <c r="U237" s="25">
        <v>63100</v>
      </c>
      <c r="V237" s="25">
        <v>63100</v>
      </c>
      <c r="W237" s="25">
        <v>63100</v>
      </c>
    </row>
    <row r="238" spans="1:23" s="8" customFormat="1" x14ac:dyDescent="0.25">
      <c r="A238" s="250"/>
      <c r="B238" s="51" t="s">
        <v>612</v>
      </c>
      <c r="C238" s="46"/>
      <c r="D238" s="51" t="s">
        <v>588</v>
      </c>
      <c r="E238" s="46"/>
      <c r="F238" s="46"/>
      <c r="G238" s="46"/>
      <c r="H238" s="46"/>
      <c r="I238" s="46"/>
      <c r="J238" s="46"/>
      <c r="K238" s="46"/>
      <c r="L238" s="46"/>
      <c r="M238" s="46"/>
      <c r="N238" s="46"/>
      <c r="O238" s="46"/>
      <c r="P238" s="46"/>
      <c r="Q238" s="46"/>
      <c r="R238" s="46"/>
      <c r="S238" s="46"/>
      <c r="T238" s="46"/>
      <c r="U238" s="46"/>
      <c r="V238" s="46"/>
      <c r="W238" s="46"/>
    </row>
    <row r="239" spans="1:23" s="8" customFormat="1" x14ac:dyDescent="0.25">
      <c r="A239" s="250"/>
      <c r="B239" s="8" t="s">
        <v>612</v>
      </c>
      <c r="C239" s="8" t="s">
        <v>1054</v>
      </c>
      <c r="D239" s="8" t="s">
        <v>588</v>
      </c>
      <c r="E239" s="8" t="s">
        <v>1065</v>
      </c>
      <c r="F239" s="25">
        <v>74100</v>
      </c>
      <c r="G239" s="25">
        <v>74100</v>
      </c>
      <c r="H239" s="25">
        <v>74100</v>
      </c>
      <c r="I239" s="25">
        <v>74100</v>
      </c>
      <c r="J239" s="25">
        <v>74100</v>
      </c>
      <c r="K239" s="25">
        <v>74100</v>
      </c>
      <c r="L239" s="25">
        <v>74100</v>
      </c>
      <c r="M239" s="25">
        <v>74100</v>
      </c>
      <c r="N239" s="25">
        <v>74100</v>
      </c>
      <c r="O239" s="25">
        <v>74100</v>
      </c>
      <c r="P239" s="25">
        <v>74100</v>
      </c>
      <c r="Q239" s="25">
        <v>74100</v>
      </c>
      <c r="R239" s="25">
        <v>74100</v>
      </c>
      <c r="S239" s="25">
        <v>74100</v>
      </c>
      <c r="T239" s="25">
        <v>74100</v>
      </c>
      <c r="U239" s="25">
        <v>74100</v>
      </c>
      <c r="V239" s="25">
        <v>74100</v>
      </c>
      <c r="W239" s="25">
        <v>74100</v>
      </c>
    </row>
    <row r="240" spans="1:23" s="8" customFormat="1" x14ac:dyDescent="0.25">
      <c r="A240" s="250"/>
      <c r="B240" s="8" t="s">
        <v>612</v>
      </c>
      <c r="C240" s="8" t="s">
        <v>1121</v>
      </c>
      <c r="D240" s="8" t="s">
        <v>588</v>
      </c>
      <c r="E240" s="8" t="s">
        <v>1065</v>
      </c>
      <c r="F240" s="25">
        <v>96100</v>
      </c>
      <c r="G240" s="25">
        <v>96100</v>
      </c>
      <c r="H240" s="25">
        <v>96100</v>
      </c>
      <c r="I240" s="25">
        <v>96100</v>
      </c>
      <c r="J240" s="25">
        <v>96100</v>
      </c>
      <c r="K240" s="25">
        <v>96100</v>
      </c>
      <c r="L240" s="25">
        <v>96100</v>
      </c>
      <c r="M240" s="25">
        <v>96100</v>
      </c>
      <c r="N240" s="25">
        <v>96100</v>
      </c>
      <c r="O240" s="25">
        <v>96100</v>
      </c>
      <c r="P240" s="25">
        <v>96100</v>
      </c>
      <c r="Q240" s="25">
        <v>96100</v>
      </c>
      <c r="R240" s="25">
        <v>96100</v>
      </c>
      <c r="S240" s="25">
        <v>96100</v>
      </c>
      <c r="T240" s="25">
        <v>96100</v>
      </c>
      <c r="U240" s="25">
        <v>96100</v>
      </c>
      <c r="V240" s="25">
        <v>96100</v>
      </c>
      <c r="W240" s="25">
        <v>96100</v>
      </c>
    </row>
    <row r="241" spans="1:23" s="8" customFormat="1" x14ac:dyDescent="0.25">
      <c r="A241" s="250"/>
      <c r="B241" s="46" t="s">
        <v>1126</v>
      </c>
      <c r="C241" s="46"/>
      <c r="D241" s="46" t="s">
        <v>588</v>
      </c>
      <c r="E241" s="46"/>
      <c r="F241" s="46"/>
      <c r="G241" s="46"/>
      <c r="H241" s="46"/>
      <c r="I241" s="46"/>
      <c r="J241" s="46"/>
      <c r="K241" s="46"/>
      <c r="L241" s="46"/>
      <c r="M241" s="46"/>
      <c r="N241" s="46"/>
      <c r="O241" s="46"/>
      <c r="P241" s="46"/>
      <c r="Q241" s="46"/>
      <c r="R241" s="46"/>
      <c r="S241" s="46"/>
      <c r="T241" s="46"/>
      <c r="U241" s="46"/>
      <c r="V241" s="46"/>
      <c r="W241" s="46"/>
    </row>
    <row r="242" spans="1:23" s="8" customFormat="1" x14ac:dyDescent="0.25">
      <c r="A242" s="250"/>
      <c r="B242" s="8" t="s">
        <v>1123</v>
      </c>
      <c r="C242" s="8" t="s">
        <v>1121</v>
      </c>
      <c r="D242" s="8" t="s">
        <v>588</v>
      </c>
      <c r="E242" s="8" t="s">
        <v>1065</v>
      </c>
      <c r="F242" s="25">
        <v>77400</v>
      </c>
      <c r="G242" s="25">
        <v>77400</v>
      </c>
      <c r="H242" s="25">
        <v>77400</v>
      </c>
      <c r="I242" s="25">
        <v>77400</v>
      </c>
      <c r="J242" s="25">
        <v>77400</v>
      </c>
      <c r="K242" s="25">
        <v>77400</v>
      </c>
      <c r="L242" s="25">
        <v>77400</v>
      </c>
      <c r="M242" s="25">
        <v>77400</v>
      </c>
      <c r="N242" s="25">
        <v>77400</v>
      </c>
      <c r="O242" s="25">
        <v>77400</v>
      </c>
      <c r="P242" s="25">
        <v>77400</v>
      </c>
      <c r="Q242" s="25">
        <v>77400</v>
      </c>
      <c r="R242" s="25">
        <v>77400</v>
      </c>
      <c r="S242" s="25">
        <v>77400</v>
      </c>
      <c r="T242" s="25">
        <v>77400</v>
      </c>
      <c r="U242" s="25">
        <v>77400</v>
      </c>
      <c r="V242" s="25">
        <v>77400</v>
      </c>
      <c r="W242" s="25">
        <v>77400</v>
      </c>
    </row>
    <row r="243" spans="1:23" s="8" customFormat="1" x14ac:dyDescent="0.25">
      <c r="A243" s="250"/>
      <c r="B243" s="8" t="s">
        <v>1123</v>
      </c>
      <c r="C243" s="8" t="s">
        <v>1124</v>
      </c>
      <c r="D243" s="8" t="s">
        <v>588</v>
      </c>
      <c r="E243" s="8" t="s">
        <v>1065</v>
      </c>
      <c r="F243" s="25">
        <v>74100</v>
      </c>
      <c r="G243" s="25">
        <v>74100</v>
      </c>
      <c r="H243" s="25">
        <v>74100</v>
      </c>
      <c r="I243" s="25">
        <v>74100</v>
      </c>
      <c r="J243" s="25">
        <v>74100</v>
      </c>
      <c r="K243" s="25">
        <v>74100</v>
      </c>
      <c r="L243" s="25">
        <v>74100</v>
      </c>
      <c r="M243" s="25">
        <v>74100</v>
      </c>
      <c r="N243" s="25">
        <v>74100</v>
      </c>
      <c r="O243" s="25">
        <v>74100</v>
      </c>
      <c r="P243" s="25">
        <v>74100</v>
      </c>
      <c r="Q243" s="25">
        <v>74100</v>
      </c>
      <c r="R243" s="25">
        <v>74100</v>
      </c>
      <c r="S243" s="25">
        <v>74100</v>
      </c>
      <c r="T243" s="25">
        <v>74100</v>
      </c>
      <c r="U243" s="25">
        <v>74100</v>
      </c>
      <c r="V243" s="25">
        <v>74100</v>
      </c>
      <c r="W243" s="25">
        <v>74100</v>
      </c>
    </row>
    <row r="244" spans="1:23" s="8" customFormat="1" x14ac:dyDescent="0.25">
      <c r="A244" s="250"/>
      <c r="B244" s="8" t="s">
        <v>1125</v>
      </c>
      <c r="C244" s="8" t="s">
        <v>1121</v>
      </c>
      <c r="D244" s="8" t="s">
        <v>588</v>
      </c>
      <c r="E244" s="8" t="s">
        <v>1065</v>
      </c>
      <c r="F244" s="25">
        <v>77400</v>
      </c>
      <c r="G244" s="25">
        <v>77400</v>
      </c>
      <c r="H244" s="25">
        <v>77400</v>
      </c>
      <c r="I244" s="25">
        <v>77400</v>
      </c>
      <c r="J244" s="25">
        <v>77400</v>
      </c>
      <c r="K244" s="25">
        <v>77400</v>
      </c>
      <c r="L244" s="25">
        <v>77400</v>
      </c>
      <c r="M244" s="25">
        <v>77400</v>
      </c>
      <c r="N244" s="25">
        <v>77400</v>
      </c>
      <c r="O244" s="25">
        <v>77400</v>
      </c>
      <c r="P244" s="25">
        <v>77400</v>
      </c>
      <c r="Q244" s="25">
        <v>77400</v>
      </c>
      <c r="R244" s="25">
        <v>77400</v>
      </c>
      <c r="S244" s="25">
        <v>77400</v>
      </c>
      <c r="T244" s="25">
        <v>77400</v>
      </c>
      <c r="U244" s="25">
        <v>77400</v>
      </c>
      <c r="V244" s="25">
        <v>77400</v>
      </c>
      <c r="W244" s="25">
        <v>77400</v>
      </c>
    </row>
    <row r="245" spans="1:23" s="8" customFormat="1" x14ac:dyDescent="0.25">
      <c r="A245" s="250"/>
    </row>
    <row r="246" spans="1:23" s="8" customFormat="1" x14ac:dyDescent="0.25">
      <c r="A246" s="250"/>
      <c r="B246" s="51" t="s">
        <v>607</v>
      </c>
      <c r="C246" s="51"/>
      <c r="D246" s="51" t="s">
        <v>590</v>
      </c>
      <c r="E246" s="46"/>
      <c r="F246" s="46"/>
      <c r="G246" s="46"/>
      <c r="H246" s="46"/>
      <c r="I246" s="46"/>
      <c r="J246" s="46"/>
      <c r="K246" s="46"/>
      <c r="L246" s="46"/>
      <c r="M246" s="46"/>
      <c r="N246" s="46"/>
      <c r="O246" s="46"/>
      <c r="P246" s="46"/>
      <c r="Q246" s="46"/>
      <c r="R246" s="46"/>
      <c r="S246" s="46"/>
      <c r="T246" s="46"/>
      <c r="U246" s="46"/>
      <c r="V246" s="46"/>
      <c r="W246" s="46"/>
    </row>
    <row r="247" spans="1:23" s="8" customFormat="1" x14ac:dyDescent="0.25">
      <c r="A247" s="250"/>
      <c r="B247" s="8" t="s">
        <v>1114</v>
      </c>
      <c r="C247" s="8" t="s">
        <v>595</v>
      </c>
      <c r="D247" s="8" t="s">
        <v>590</v>
      </c>
      <c r="E247" s="8" t="s">
        <v>1066</v>
      </c>
      <c r="F247" s="25">
        <v>3</v>
      </c>
      <c r="G247" s="25">
        <v>3</v>
      </c>
      <c r="H247" s="25">
        <v>3</v>
      </c>
      <c r="I247" s="25">
        <v>3</v>
      </c>
      <c r="J247" s="25">
        <v>3</v>
      </c>
      <c r="K247" s="25">
        <v>3</v>
      </c>
      <c r="L247" s="25">
        <v>3</v>
      </c>
      <c r="M247" s="25">
        <v>3</v>
      </c>
      <c r="N247" s="25">
        <v>3</v>
      </c>
      <c r="O247" s="25">
        <v>3</v>
      </c>
      <c r="P247" s="25">
        <v>3</v>
      </c>
      <c r="Q247" s="25">
        <v>3</v>
      </c>
      <c r="R247" s="25">
        <v>3</v>
      </c>
      <c r="S247" s="25">
        <v>3</v>
      </c>
      <c r="T247" s="25">
        <v>3</v>
      </c>
      <c r="U247" s="25">
        <v>3</v>
      </c>
      <c r="V247" s="25">
        <v>3</v>
      </c>
      <c r="W247" s="25">
        <v>3</v>
      </c>
    </row>
    <row r="248" spans="1:23" s="8" customFormat="1" x14ac:dyDescent="0.25">
      <c r="A248" s="250"/>
      <c r="B248" s="8" t="s">
        <v>1115</v>
      </c>
      <c r="C248" s="8" t="s">
        <v>1116</v>
      </c>
      <c r="D248" s="8" t="s">
        <v>590</v>
      </c>
      <c r="E248" s="8" t="s">
        <v>1066</v>
      </c>
      <c r="F248" s="25">
        <v>3</v>
      </c>
      <c r="G248" s="25">
        <v>3</v>
      </c>
      <c r="H248" s="25">
        <v>3</v>
      </c>
      <c r="I248" s="25">
        <v>3</v>
      </c>
      <c r="J248" s="25">
        <v>3</v>
      </c>
      <c r="K248" s="25">
        <v>3</v>
      </c>
      <c r="L248" s="25">
        <v>3</v>
      </c>
      <c r="M248" s="25">
        <v>3</v>
      </c>
      <c r="N248" s="25">
        <v>3</v>
      </c>
      <c r="O248" s="25">
        <v>3</v>
      </c>
      <c r="P248" s="25">
        <v>3</v>
      </c>
      <c r="Q248" s="25">
        <v>3</v>
      </c>
      <c r="R248" s="25">
        <v>3</v>
      </c>
      <c r="S248" s="25">
        <v>3</v>
      </c>
      <c r="T248" s="25">
        <v>3</v>
      </c>
      <c r="U248" s="25">
        <v>3</v>
      </c>
      <c r="V248" s="25">
        <v>3</v>
      </c>
      <c r="W248" s="25">
        <v>3</v>
      </c>
    </row>
    <row r="249" spans="1:23" s="8" customFormat="1" x14ac:dyDescent="0.25">
      <c r="A249" s="250"/>
      <c r="B249" s="8" t="s">
        <v>1115</v>
      </c>
      <c r="C249" s="8" t="s">
        <v>595</v>
      </c>
      <c r="D249" s="8" t="s">
        <v>590</v>
      </c>
      <c r="E249" s="8" t="s">
        <v>1066</v>
      </c>
      <c r="F249" s="25">
        <v>3</v>
      </c>
      <c r="G249" s="25">
        <v>3</v>
      </c>
      <c r="H249" s="25">
        <v>3</v>
      </c>
      <c r="I249" s="25">
        <v>3</v>
      </c>
      <c r="J249" s="25">
        <v>3</v>
      </c>
      <c r="K249" s="25">
        <v>3</v>
      </c>
      <c r="L249" s="25">
        <v>3</v>
      </c>
      <c r="M249" s="25">
        <v>3</v>
      </c>
      <c r="N249" s="25">
        <v>3</v>
      </c>
      <c r="O249" s="25">
        <v>3</v>
      </c>
      <c r="P249" s="25">
        <v>3</v>
      </c>
      <c r="Q249" s="25">
        <v>3</v>
      </c>
      <c r="R249" s="25">
        <v>3</v>
      </c>
      <c r="S249" s="25">
        <v>3</v>
      </c>
      <c r="T249" s="25">
        <v>3</v>
      </c>
      <c r="U249" s="25">
        <v>3</v>
      </c>
      <c r="V249" s="25">
        <v>3</v>
      </c>
      <c r="W249" s="25">
        <v>3</v>
      </c>
    </row>
    <row r="250" spans="1:23" s="8" customFormat="1" x14ac:dyDescent="0.25">
      <c r="A250" s="250"/>
      <c r="B250" s="51" t="s">
        <v>610</v>
      </c>
      <c r="C250" s="46"/>
      <c r="D250" s="51" t="s">
        <v>590</v>
      </c>
      <c r="E250" s="46"/>
      <c r="F250" s="46"/>
      <c r="G250" s="46"/>
      <c r="H250" s="46"/>
      <c r="I250" s="46"/>
      <c r="J250" s="46"/>
      <c r="K250" s="46"/>
      <c r="L250" s="46"/>
      <c r="M250" s="46"/>
      <c r="N250" s="46"/>
      <c r="O250" s="46"/>
      <c r="P250" s="46"/>
      <c r="Q250" s="46"/>
      <c r="R250" s="46"/>
      <c r="S250" s="46"/>
      <c r="T250" s="46"/>
      <c r="U250" s="46"/>
      <c r="V250" s="46"/>
      <c r="W250" s="46"/>
    </row>
    <row r="251" spans="1:23" s="8" customFormat="1" x14ac:dyDescent="0.25">
      <c r="A251" s="250"/>
      <c r="B251" s="8" t="s">
        <v>610</v>
      </c>
      <c r="C251" s="8" t="s">
        <v>1117</v>
      </c>
      <c r="D251" s="8" t="s">
        <v>590</v>
      </c>
      <c r="E251" s="8" t="s">
        <v>1066</v>
      </c>
      <c r="F251" s="25">
        <v>33</v>
      </c>
      <c r="G251" s="25">
        <v>33</v>
      </c>
      <c r="H251" s="25">
        <v>33</v>
      </c>
      <c r="I251" s="25">
        <v>33</v>
      </c>
      <c r="J251" s="25">
        <v>33</v>
      </c>
      <c r="K251" s="25">
        <v>33</v>
      </c>
      <c r="L251" s="25">
        <v>33</v>
      </c>
      <c r="M251" s="25">
        <v>33</v>
      </c>
      <c r="N251" s="25">
        <v>33</v>
      </c>
      <c r="O251" s="25">
        <v>33</v>
      </c>
      <c r="P251" s="25">
        <v>33</v>
      </c>
      <c r="Q251" s="25">
        <v>33</v>
      </c>
      <c r="R251" s="25">
        <v>33</v>
      </c>
      <c r="S251" s="25">
        <v>33</v>
      </c>
      <c r="T251" s="25">
        <v>33</v>
      </c>
      <c r="U251" s="25">
        <v>33</v>
      </c>
      <c r="V251" s="25">
        <v>33</v>
      </c>
      <c r="W251" s="25">
        <v>33</v>
      </c>
    </row>
    <row r="252" spans="1:23" s="8" customFormat="1" x14ac:dyDescent="0.25">
      <c r="A252" s="250"/>
      <c r="B252" s="8" t="s">
        <v>610</v>
      </c>
      <c r="C252" s="8" t="s">
        <v>1119</v>
      </c>
      <c r="D252" s="8" t="s">
        <v>590</v>
      </c>
      <c r="E252" s="8" t="s">
        <v>1066</v>
      </c>
      <c r="F252" s="25">
        <v>3</v>
      </c>
      <c r="G252" s="25">
        <v>3</v>
      </c>
      <c r="H252" s="25">
        <v>3</v>
      </c>
      <c r="I252" s="25">
        <v>3</v>
      </c>
      <c r="J252" s="25">
        <v>3</v>
      </c>
      <c r="K252" s="25">
        <v>3</v>
      </c>
      <c r="L252" s="25">
        <v>3</v>
      </c>
      <c r="M252" s="25">
        <v>3</v>
      </c>
      <c r="N252" s="25">
        <v>3</v>
      </c>
      <c r="O252" s="25">
        <v>3</v>
      </c>
      <c r="P252" s="25">
        <v>3</v>
      </c>
      <c r="Q252" s="25">
        <v>3</v>
      </c>
      <c r="R252" s="25">
        <v>3</v>
      </c>
      <c r="S252" s="25">
        <v>3</v>
      </c>
      <c r="T252" s="25">
        <v>3</v>
      </c>
      <c r="U252" s="25">
        <v>3</v>
      </c>
      <c r="V252" s="25">
        <v>3</v>
      </c>
      <c r="W252" s="25">
        <v>3</v>
      </c>
    </row>
    <row r="253" spans="1:23" s="8" customFormat="1" x14ac:dyDescent="0.25">
      <c r="A253" s="250"/>
      <c r="B253" s="8" t="s">
        <v>610</v>
      </c>
      <c r="C253" s="8" t="s">
        <v>1054</v>
      </c>
      <c r="D253" s="8" t="s">
        <v>590</v>
      </c>
      <c r="E253" s="8" t="s">
        <v>1066</v>
      </c>
      <c r="F253" s="25">
        <v>3.9</v>
      </c>
      <c r="G253" s="25">
        <v>3.9</v>
      </c>
      <c r="H253" s="25">
        <v>3.9</v>
      </c>
      <c r="I253" s="25">
        <v>3.9</v>
      </c>
      <c r="J253" s="25">
        <v>3.9</v>
      </c>
      <c r="K253" s="25">
        <v>3.9</v>
      </c>
      <c r="L253" s="25">
        <v>3.9</v>
      </c>
      <c r="M253" s="25">
        <v>3.9</v>
      </c>
      <c r="N253" s="25">
        <v>3.9</v>
      </c>
      <c r="O253" s="25">
        <v>3.9</v>
      </c>
      <c r="P253" s="25">
        <v>3.9</v>
      </c>
      <c r="Q253" s="25">
        <v>3.9</v>
      </c>
      <c r="R253" s="25">
        <v>3.9</v>
      </c>
      <c r="S253" s="25">
        <v>3.9</v>
      </c>
      <c r="T253" s="25">
        <v>3.9</v>
      </c>
      <c r="U253" s="25">
        <v>3.9</v>
      </c>
      <c r="V253" s="25">
        <v>3.9</v>
      </c>
      <c r="W253" s="25">
        <v>3.9</v>
      </c>
    </row>
    <row r="254" spans="1:23" s="8" customFormat="1" x14ac:dyDescent="0.25">
      <c r="A254" s="250"/>
      <c r="B254" s="8" t="s">
        <v>610</v>
      </c>
      <c r="C254" s="8" t="s">
        <v>1055</v>
      </c>
      <c r="D254" s="8" t="s">
        <v>590</v>
      </c>
      <c r="E254" s="8" t="s">
        <v>1066</v>
      </c>
      <c r="F254" s="25">
        <v>3</v>
      </c>
      <c r="G254" s="25">
        <v>3</v>
      </c>
      <c r="H254" s="25">
        <v>3</v>
      </c>
      <c r="I254" s="25">
        <v>3</v>
      </c>
      <c r="J254" s="25">
        <v>3</v>
      </c>
      <c r="K254" s="25">
        <v>3</v>
      </c>
      <c r="L254" s="25">
        <v>3</v>
      </c>
      <c r="M254" s="25">
        <v>3</v>
      </c>
      <c r="N254" s="25">
        <v>3</v>
      </c>
      <c r="O254" s="25">
        <v>3</v>
      </c>
      <c r="P254" s="25">
        <v>3</v>
      </c>
      <c r="Q254" s="25">
        <v>3</v>
      </c>
      <c r="R254" s="25">
        <v>3</v>
      </c>
      <c r="S254" s="25">
        <v>3</v>
      </c>
      <c r="T254" s="25">
        <v>3</v>
      </c>
      <c r="U254" s="25">
        <v>3</v>
      </c>
      <c r="V254" s="25">
        <v>3</v>
      </c>
      <c r="W254" s="25">
        <v>3</v>
      </c>
    </row>
    <row r="255" spans="1:23" s="8" customFormat="1" x14ac:dyDescent="0.25">
      <c r="A255" s="250"/>
      <c r="B255" s="8" t="s">
        <v>610</v>
      </c>
      <c r="C255" s="8" t="s">
        <v>603</v>
      </c>
      <c r="D255" s="8" t="s">
        <v>590</v>
      </c>
      <c r="E255" s="8" t="s">
        <v>1066</v>
      </c>
      <c r="F255" s="25">
        <v>62</v>
      </c>
      <c r="G255" s="25">
        <v>62</v>
      </c>
      <c r="H255" s="25">
        <v>62</v>
      </c>
      <c r="I255" s="25">
        <v>62</v>
      </c>
      <c r="J255" s="25">
        <v>62</v>
      </c>
      <c r="K255" s="25">
        <v>62</v>
      </c>
      <c r="L255" s="25">
        <v>62</v>
      </c>
      <c r="M255" s="25">
        <v>62</v>
      </c>
      <c r="N255" s="25">
        <v>62</v>
      </c>
      <c r="O255" s="25">
        <v>62</v>
      </c>
      <c r="P255" s="25">
        <v>62</v>
      </c>
      <c r="Q255" s="25">
        <v>62</v>
      </c>
      <c r="R255" s="25">
        <v>62</v>
      </c>
      <c r="S255" s="25">
        <v>62</v>
      </c>
      <c r="T255" s="25">
        <v>62</v>
      </c>
      <c r="U255" s="25">
        <v>62</v>
      </c>
      <c r="V255" s="25">
        <v>62</v>
      </c>
      <c r="W255" s="25">
        <v>62</v>
      </c>
    </row>
    <row r="256" spans="1:23" s="8" customFormat="1" x14ac:dyDescent="0.25">
      <c r="A256" s="250"/>
      <c r="B256" s="51" t="s">
        <v>612</v>
      </c>
      <c r="C256" s="46"/>
      <c r="D256" s="51" t="s">
        <v>590</v>
      </c>
      <c r="E256" s="46"/>
      <c r="F256" s="46"/>
      <c r="G256" s="46"/>
      <c r="H256" s="46"/>
      <c r="I256" s="46"/>
      <c r="J256" s="46"/>
      <c r="K256" s="46"/>
      <c r="L256" s="46"/>
      <c r="M256" s="46"/>
      <c r="N256" s="46"/>
      <c r="O256" s="46"/>
      <c r="P256" s="46"/>
      <c r="Q256" s="46"/>
      <c r="R256" s="46"/>
      <c r="S256" s="46"/>
      <c r="T256" s="46"/>
      <c r="U256" s="46"/>
      <c r="V256" s="46"/>
      <c r="W256" s="46"/>
    </row>
    <row r="257" spans="1:23" s="8" customFormat="1" x14ac:dyDescent="0.25">
      <c r="A257" s="250"/>
      <c r="B257" s="8" t="s">
        <v>612</v>
      </c>
      <c r="C257" s="8" t="s">
        <v>1054</v>
      </c>
      <c r="D257" s="8" t="s">
        <v>590</v>
      </c>
      <c r="E257" s="8" t="s">
        <v>1066</v>
      </c>
      <c r="F257" s="25">
        <v>4.1500000000000004</v>
      </c>
      <c r="G257" s="25">
        <v>4.1500000000000004</v>
      </c>
      <c r="H257" s="25">
        <v>4.1500000000000004</v>
      </c>
      <c r="I257" s="25">
        <v>4.1500000000000004</v>
      </c>
      <c r="J257" s="25">
        <v>4.1500000000000004</v>
      </c>
      <c r="K257" s="25">
        <v>4.1500000000000004</v>
      </c>
      <c r="L257" s="25">
        <v>4.1500000000000004</v>
      </c>
      <c r="M257" s="25">
        <v>4.1500000000000004</v>
      </c>
      <c r="N257" s="25">
        <v>4.1500000000000004</v>
      </c>
      <c r="O257" s="25">
        <v>4.1500000000000004</v>
      </c>
      <c r="P257" s="25">
        <v>4.1500000000000004</v>
      </c>
      <c r="Q257" s="25">
        <v>4.1500000000000004</v>
      </c>
      <c r="R257" s="25">
        <v>4.1500000000000004</v>
      </c>
      <c r="S257" s="25">
        <v>4.1500000000000004</v>
      </c>
      <c r="T257" s="25">
        <v>4.1500000000000004</v>
      </c>
      <c r="U257" s="25">
        <v>4.1500000000000004</v>
      </c>
      <c r="V257" s="25">
        <v>4.1500000000000004</v>
      </c>
      <c r="W257" s="25">
        <v>4.1500000000000004</v>
      </c>
    </row>
    <row r="258" spans="1:23" s="8" customFormat="1" x14ac:dyDescent="0.25">
      <c r="A258" s="250"/>
      <c r="B258" s="8" t="s">
        <v>612</v>
      </c>
      <c r="C258" s="8" t="s">
        <v>1121</v>
      </c>
      <c r="D258" s="8" t="s">
        <v>590</v>
      </c>
      <c r="E258" s="8" t="s">
        <v>1066</v>
      </c>
      <c r="F258" s="25">
        <v>2</v>
      </c>
      <c r="G258" s="25">
        <v>2</v>
      </c>
      <c r="H258" s="25">
        <v>2</v>
      </c>
      <c r="I258" s="25">
        <v>2</v>
      </c>
      <c r="J258" s="25">
        <v>2</v>
      </c>
      <c r="K258" s="25">
        <v>2</v>
      </c>
      <c r="L258" s="25">
        <v>2</v>
      </c>
      <c r="M258" s="25">
        <v>2</v>
      </c>
      <c r="N258" s="25">
        <v>2</v>
      </c>
      <c r="O258" s="25">
        <v>2</v>
      </c>
      <c r="P258" s="25">
        <v>2</v>
      </c>
      <c r="Q258" s="25">
        <v>2</v>
      </c>
      <c r="R258" s="25">
        <v>2</v>
      </c>
      <c r="S258" s="25">
        <v>2</v>
      </c>
      <c r="T258" s="25">
        <v>2</v>
      </c>
      <c r="U258" s="25">
        <v>2</v>
      </c>
      <c r="V258" s="25">
        <v>2</v>
      </c>
      <c r="W258" s="25">
        <v>2</v>
      </c>
    </row>
    <row r="259" spans="1:23" s="8" customFormat="1" x14ac:dyDescent="0.25">
      <c r="A259" s="250"/>
      <c r="B259" s="46" t="s">
        <v>1126</v>
      </c>
      <c r="C259" s="46"/>
      <c r="D259" s="46" t="s">
        <v>590</v>
      </c>
      <c r="E259" s="46"/>
      <c r="F259" s="46"/>
      <c r="G259" s="46"/>
      <c r="H259" s="46"/>
      <c r="I259" s="46"/>
      <c r="J259" s="46"/>
      <c r="K259" s="46"/>
      <c r="L259" s="46"/>
      <c r="M259" s="46"/>
      <c r="N259" s="46"/>
      <c r="O259" s="46"/>
      <c r="P259" s="46"/>
      <c r="Q259" s="46"/>
      <c r="R259" s="46"/>
      <c r="S259" s="46"/>
      <c r="T259" s="46"/>
      <c r="U259" s="46"/>
      <c r="V259" s="46"/>
      <c r="W259" s="46"/>
    </row>
    <row r="260" spans="1:23" s="8" customFormat="1" x14ac:dyDescent="0.25">
      <c r="A260" s="250"/>
      <c r="B260" s="8" t="s">
        <v>1123</v>
      </c>
      <c r="C260" s="8" t="s">
        <v>1121</v>
      </c>
      <c r="D260" s="8" t="s">
        <v>590</v>
      </c>
      <c r="E260" s="8" t="s">
        <v>1066</v>
      </c>
      <c r="F260" s="25">
        <v>7</v>
      </c>
      <c r="G260" s="25">
        <v>7</v>
      </c>
      <c r="H260" s="25">
        <v>7</v>
      </c>
      <c r="I260" s="25">
        <v>7</v>
      </c>
      <c r="J260" s="25">
        <v>7</v>
      </c>
      <c r="K260" s="25">
        <v>7</v>
      </c>
      <c r="L260" s="25">
        <v>7</v>
      </c>
      <c r="M260" s="25">
        <v>7</v>
      </c>
      <c r="N260" s="25">
        <v>7</v>
      </c>
      <c r="O260" s="25">
        <v>7</v>
      </c>
      <c r="P260" s="25">
        <v>7</v>
      </c>
      <c r="Q260" s="25">
        <v>7</v>
      </c>
      <c r="R260" s="25">
        <v>7</v>
      </c>
      <c r="S260" s="25">
        <v>7</v>
      </c>
      <c r="T260" s="25">
        <v>7</v>
      </c>
      <c r="U260" s="25">
        <v>7</v>
      </c>
      <c r="V260" s="25">
        <v>7</v>
      </c>
      <c r="W260" s="25">
        <v>7</v>
      </c>
    </row>
    <row r="261" spans="1:23" s="8" customFormat="1" x14ac:dyDescent="0.25">
      <c r="A261" s="250"/>
      <c r="B261" s="8" t="s">
        <v>1123</v>
      </c>
      <c r="C261" s="8" t="s">
        <v>1124</v>
      </c>
      <c r="D261" s="8" t="s">
        <v>590</v>
      </c>
      <c r="E261" s="8" t="s">
        <v>1066</v>
      </c>
      <c r="F261" s="25">
        <v>3.9</v>
      </c>
      <c r="G261" s="25">
        <v>3.9</v>
      </c>
      <c r="H261" s="25">
        <v>3.9</v>
      </c>
      <c r="I261" s="25">
        <v>3.9</v>
      </c>
      <c r="J261" s="25">
        <v>3.9</v>
      </c>
      <c r="K261" s="25">
        <v>3.9</v>
      </c>
      <c r="L261" s="25">
        <v>3.9</v>
      </c>
      <c r="M261" s="25">
        <v>3.9</v>
      </c>
      <c r="N261" s="25">
        <v>3.9</v>
      </c>
      <c r="O261" s="25">
        <v>3.9</v>
      </c>
      <c r="P261" s="25">
        <v>3.9</v>
      </c>
      <c r="Q261" s="25">
        <v>3.9</v>
      </c>
      <c r="R261" s="25">
        <v>3.9</v>
      </c>
      <c r="S261" s="25">
        <v>3.9</v>
      </c>
      <c r="T261" s="25">
        <v>3.9</v>
      </c>
      <c r="U261" s="25">
        <v>3.9</v>
      </c>
      <c r="V261" s="25">
        <v>3.9</v>
      </c>
      <c r="W261" s="25">
        <v>3.9</v>
      </c>
    </row>
    <row r="262" spans="1:23" s="8" customFormat="1" x14ac:dyDescent="0.25">
      <c r="A262" s="250"/>
      <c r="B262" s="8" t="s">
        <v>1125</v>
      </c>
      <c r="C262" s="8" t="s">
        <v>1121</v>
      </c>
      <c r="D262" s="8" t="s">
        <v>590</v>
      </c>
      <c r="E262" s="8" t="s">
        <v>1066</v>
      </c>
      <c r="F262" s="25">
        <v>7</v>
      </c>
      <c r="G262" s="25">
        <v>7</v>
      </c>
      <c r="H262" s="25">
        <v>7</v>
      </c>
      <c r="I262" s="25">
        <v>7</v>
      </c>
      <c r="J262" s="25">
        <v>7</v>
      </c>
      <c r="K262" s="25">
        <v>7</v>
      </c>
      <c r="L262" s="25">
        <v>7</v>
      </c>
      <c r="M262" s="25">
        <v>7</v>
      </c>
      <c r="N262" s="25">
        <v>7</v>
      </c>
      <c r="O262" s="25">
        <v>7</v>
      </c>
      <c r="P262" s="25">
        <v>7</v>
      </c>
      <c r="Q262" s="25">
        <v>7</v>
      </c>
      <c r="R262" s="25">
        <v>7</v>
      </c>
      <c r="S262" s="25">
        <v>7</v>
      </c>
      <c r="T262" s="25">
        <v>7</v>
      </c>
      <c r="U262" s="25">
        <v>7</v>
      </c>
      <c r="V262" s="25">
        <v>7</v>
      </c>
      <c r="W262" s="25">
        <v>7</v>
      </c>
    </row>
    <row r="263" spans="1:23" s="8" customFormat="1" x14ac:dyDescent="0.25">
      <c r="A263" s="250"/>
    </row>
    <row r="264" spans="1:23" s="8" customFormat="1" x14ac:dyDescent="0.25">
      <c r="A264" s="250"/>
      <c r="B264" s="51" t="s">
        <v>607</v>
      </c>
      <c r="C264" s="51"/>
      <c r="D264" s="51" t="s">
        <v>593</v>
      </c>
      <c r="E264" s="46"/>
      <c r="F264" s="46"/>
      <c r="G264" s="46"/>
      <c r="H264" s="46"/>
      <c r="I264" s="46"/>
      <c r="J264" s="46"/>
      <c r="K264" s="46"/>
      <c r="L264" s="46"/>
      <c r="M264" s="46"/>
      <c r="N264" s="46"/>
      <c r="O264" s="46"/>
      <c r="P264" s="46"/>
      <c r="Q264" s="46"/>
      <c r="R264" s="46"/>
      <c r="S264" s="46"/>
      <c r="T264" s="46"/>
      <c r="U264" s="46"/>
      <c r="V264" s="46"/>
      <c r="W264" s="46"/>
    </row>
    <row r="265" spans="1:23" s="8" customFormat="1" x14ac:dyDescent="0.25">
      <c r="A265" s="250"/>
      <c r="B265" s="8" t="s">
        <v>1114</v>
      </c>
      <c r="C265" s="8" t="s">
        <v>595</v>
      </c>
      <c r="D265" s="8" t="s">
        <v>593</v>
      </c>
      <c r="E265" s="8" t="s">
        <v>1067</v>
      </c>
      <c r="F265" s="25">
        <v>0.6</v>
      </c>
      <c r="G265" s="25">
        <v>0.6</v>
      </c>
      <c r="H265" s="25">
        <v>0.6</v>
      </c>
      <c r="I265" s="25">
        <v>0.6</v>
      </c>
      <c r="J265" s="25">
        <v>0.6</v>
      </c>
      <c r="K265" s="25">
        <v>0.6</v>
      </c>
      <c r="L265" s="25">
        <v>0.6</v>
      </c>
      <c r="M265" s="25">
        <v>0.6</v>
      </c>
      <c r="N265" s="25">
        <v>0.6</v>
      </c>
      <c r="O265" s="25">
        <v>0.6</v>
      </c>
      <c r="P265" s="25">
        <v>0.6</v>
      </c>
      <c r="Q265" s="25">
        <v>0.6</v>
      </c>
      <c r="R265" s="25">
        <v>0.6</v>
      </c>
      <c r="S265" s="25">
        <v>0.6</v>
      </c>
      <c r="T265" s="25">
        <v>0.6</v>
      </c>
      <c r="U265" s="25">
        <v>0.6</v>
      </c>
      <c r="V265" s="25">
        <v>0.6</v>
      </c>
      <c r="W265" s="25">
        <v>0.6</v>
      </c>
    </row>
    <row r="266" spans="1:23" s="8" customFormat="1" x14ac:dyDescent="0.25">
      <c r="A266" s="250"/>
      <c r="B266" s="8" t="s">
        <v>1115</v>
      </c>
      <c r="C266" s="8" t="s">
        <v>1116</v>
      </c>
      <c r="D266" s="8" t="s">
        <v>593</v>
      </c>
      <c r="E266" s="8" t="s">
        <v>1067</v>
      </c>
      <c r="F266" s="25">
        <v>0.6</v>
      </c>
      <c r="G266" s="25">
        <v>0.6</v>
      </c>
      <c r="H266" s="25">
        <v>0.6</v>
      </c>
      <c r="I266" s="25">
        <v>0.6</v>
      </c>
      <c r="J266" s="25">
        <v>0.6</v>
      </c>
      <c r="K266" s="25">
        <v>0.6</v>
      </c>
      <c r="L266" s="25">
        <v>0.6</v>
      </c>
      <c r="M266" s="25">
        <v>0.6</v>
      </c>
      <c r="N266" s="25">
        <v>0.6</v>
      </c>
      <c r="O266" s="25">
        <v>0.6</v>
      </c>
      <c r="P266" s="25">
        <v>0.6</v>
      </c>
      <c r="Q266" s="25">
        <v>0.6</v>
      </c>
      <c r="R266" s="25">
        <v>0.6</v>
      </c>
      <c r="S266" s="25">
        <v>0.6</v>
      </c>
      <c r="T266" s="25">
        <v>0.6</v>
      </c>
      <c r="U266" s="25">
        <v>0.6</v>
      </c>
      <c r="V266" s="25">
        <v>0.6</v>
      </c>
      <c r="W266" s="25">
        <v>0.6</v>
      </c>
    </row>
    <row r="267" spans="1:23" s="8" customFormat="1" x14ac:dyDescent="0.25">
      <c r="A267" s="250"/>
      <c r="B267" s="8" t="s">
        <v>1115</v>
      </c>
      <c r="C267" s="8" t="s">
        <v>595</v>
      </c>
      <c r="D267" s="8" t="s">
        <v>593</v>
      </c>
      <c r="E267" s="8" t="s">
        <v>1067</v>
      </c>
      <c r="F267" s="25">
        <v>0.6</v>
      </c>
      <c r="G267" s="25">
        <v>0.6</v>
      </c>
      <c r="H267" s="25">
        <v>0.6</v>
      </c>
      <c r="I267" s="25">
        <v>0.6</v>
      </c>
      <c r="J267" s="25">
        <v>0.6</v>
      </c>
      <c r="K267" s="25">
        <v>0.6</v>
      </c>
      <c r="L267" s="25">
        <v>0.6</v>
      </c>
      <c r="M267" s="25">
        <v>0.6</v>
      </c>
      <c r="N267" s="25">
        <v>0.6</v>
      </c>
      <c r="O267" s="25">
        <v>0.6</v>
      </c>
      <c r="P267" s="25">
        <v>0.6</v>
      </c>
      <c r="Q267" s="25">
        <v>0.6</v>
      </c>
      <c r="R267" s="25">
        <v>0.6</v>
      </c>
      <c r="S267" s="25">
        <v>0.6</v>
      </c>
      <c r="T267" s="25">
        <v>0.6</v>
      </c>
      <c r="U267" s="25">
        <v>0.6</v>
      </c>
      <c r="V267" s="25">
        <v>0.6</v>
      </c>
      <c r="W267" s="25">
        <v>0.6</v>
      </c>
    </row>
    <row r="268" spans="1:23" s="8" customFormat="1" x14ac:dyDescent="0.25">
      <c r="A268" s="250"/>
      <c r="B268" s="51" t="s">
        <v>610</v>
      </c>
      <c r="C268" s="46"/>
      <c r="D268" s="51" t="s">
        <v>593</v>
      </c>
      <c r="E268" s="46"/>
      <c r="F268" s="46"/>
      <c r="G268" s="46"/>
      <c r="H268" s="46"/>
      <c r="I268" s="46"/>
      <c r="J268" s="46"/>
      <c r="K268" s="46"/>
      <c r="L268" s="46"/>
      <c r="M268" s="46"/>
      <c r="N268" s="46"/>
      <c r="O268" s="46"/>
      <c r="P268" s="46"/>
      <c r="Q268" s="46"/>
      <c r="R268" s="46"/>
      <c r="S268" s="46"/>
      <c r="T268" s="46"/>
      <c r="U268" s="46"/>
      <c r="V268" s="46"/>
      <c r="W268" s="46"/>
    </row>
    <row r="269" spans="1:23" s="8" customFormat="1" x14ac:dyDescent="0.25">
      <c r="A269" s="250"/>
      <c r="B269" s="8" t="s">
        <v>610</v>
      </c>
      <c r="C269" s="8" t="s">
        <v>1117</v>
      </c>
      <c r="D269" s="8" t="s">
        <v>593</v>
      </c>
      <c r="E269" s="8" t="s">
        <v>1067</v>
      </c>
      <c r="F269" s="25">
        <v>3.2</v>
      </c>
      <c r="G269" s="25">
        <v>3.2</v>
      </c>
      <c r="H269" s="25">
        <v>3.2</v>
      </c>
      <c r="I269" s="25">
        <v>3.2</v>
      </c>
      <c r="J269" s="25">
        <v>3.2</v>
      </c>
      <c r="K269" s="25">
        <v>3.2</v>
      </c>
      <c r="L269" s="25">
        <v>3.2</v>
      </c>
      <c r="M269" s="25">
        <v>3.2</v>
      </c>
      <c r="N269" s="25">
        <v>3.2</v>
      </c>
      <c r="O269" s="25">
        <v>3.2</v>
      </c>
      <c r="P269" s="25">
        <v>3.2</v>
      </c>
      <c r="Q269" s="25">
        <v>3.2</v>
      </c>
      <c r="R269" s="25">
        <v>3.2</v>
      </c>
      <c r="S269" s="25">
        <v>3.2</v>
      </c>
      <c r="T269" s="25">
        <v>3.2</v>
      </c>
      <c r="U269" s="25">
        <v>3.2</v>
      </c>
      <c r="V269" s="25">
        <v>3.2</v>
      </c>
      <c r="W269" s="25">
        <v>3.2</v>
      </c>
    </row>
    <row r="270" spans="1:23" s="8" customFormat="1" x14ac:dyDescent="0.25">
      <c r="A270" s="250"/>
      <c r="B270" s="8" t="s">
        <v>610</v>
      </c>
      <c r="C270" s="8" t="s">
        <v>1119</v>
      </c>
      <c r="D270" s="8" t="s">
        <v>593</v>
      </c>
      <c r="E270" s="8" t="s">
        <v>1067</v>
      </c>
      <c r="F270" s="25">
        <v>0.6</v>
      </c>
      <c r="G270" s="25">
        <v>0.6</v>
      </c>
      <c r="H270" s="25">
        <v>0.6</v>
      </c>
      <c r="I270" s="25">
        <v>0.6</v>
      </c>
      <c r="J270" s="25">
        <v>0.6</v>
      </c>
      <c r="K270" s="25">
        <v>0.6</v>
      </c>
      <c r="L270" s="25">
        <v>0.6</v>
      </c>
      <c r="M270" s="25">
        <v>0.6</v>
      </c>
      <c r="N270" s="25">
        <v>0.6</v>
      </c>
      <c r="O270" s="25">
        <v>0.6</v>
      </c>
      <c r="P270" s="25">
        <v>0.6</v>
      </c>
      <c r="Q270" s="25">
        <v>0.6</v>
      </c>
      <c r="R270" s="25">
        <v>0.6</v>
      </c>
      <c r="S270" s="25">
        <v>0.6</v>
      </c>
      <c r="T270" s="25">
        <v>0.6</v>
      </c>
      <c r="U270" s="25">
        <v>0.6</v>
      </c>
      <c r="V270" s="25">
        <v>0.6</v>
      </c>
      <c r="W270" s="25">
        <v>0.6</v>
      </c>
    </row>
    <row r="271" spans="1:23" s="8" customFormat="1" x14ac:dyDescent="0.25">
      <c r="A271" s="250"/>
      <c r="B271" s="8" t="s">
        <v>610</v>
      </c>
      <c r="C271" s="8" t="s">
        <v>1054</v>
      </c>
      <c r="D271" s="8" t="s">
        <v>593</v>
      </c>
      <c r="E271" s="8" t="s">
        <v>1067</v>
      </c>
      <c r="F271" s="25">
        <v>3.9</v>
      </c>
      <c r="G271" s="25">
        <v>3.9</v>
      </c>
      <c r="H271" s="25">
        <v>3.9</v>
      </c>
      <c r="I271" s="25">
        <v>3.9</v>
      </c>
      <c r="J271" s="25">
        <v>3.9</v>
      </c>
      <c r="K271" s="25">
        <v>3.9</v>
      </c>
      <c r="L271" s="25">
        <v>3.9</v>
      </c>
      <c r="M271" s="25">
        <v>3.9</v>
      </c>
      <c r="N271" s="25">
        <v>3.9</v>
      </c>
      <c r="O271" s="25">
        <v>3.9</v>
      </c>
      <c r="P271" s="25">
        <v>3.9</v>
      </c>
      <c r="Q271" s="25">
        <v>3.9</v>
      </c>
      <c r="R271" s="25">
        <v>3.9</v>
      </c>
      <c r="S271" s="25">
        <v>3.9</v>
      </c>
      <c r="T271" s="25">
        <v>3.9</v>
      </c>
      <c r="U271" s="25">
        <v>3.9</v>
      </c>
      <c r="V271" s="25">
        <v>3.9</v>
      </c>
      <c r="W271" s="25">
        <v>3.9</v>
      </c>
    </row>
    <row r="272" spans="1:23" s="8" customFormat="1" x14ac:dyDescent="0.25">
      <c r="A272" s="250"/>
      <c r="B272" s="8" t="s">
        <v>610</v>
      </c>
      <c r="C272" s="8" t="s">
        <v>1055</v>
      </c>
      <c r="D272" s="8" t="s">
        <v>593</v>
      </c>
      <c r="E272" s="8" t="s">
        <v>1067</v>
      </c>
      <c r="F272" s="25">
        <v>0.6</v>
      </c>
      <c r="G272" s="25">
        <v>0.6</v>
      </c>
      <c r="H272" s="25">
        <v>0.6</v>
      </c>
      <c r="I272" s="25">
        <v>0.6</v>
      </c>
      <c r="J272" s="25">
        <v>0.6</v>
      </c>
      <c r="K272" s="25">
        <v>0.6</v>
      </c>
      <c r="L272" s="25">
        <v>0.6</v>
      </c>
      <c r="M272" s="25">
        <v>0.6</v>
      </c>
      <c r="N272" s="25">
        <v>0.6</v>
      </c>
      <c r="O272" s="25">
        <v>0.6</v>
      </c>
      <c r="P272" s="25">
        <v>0.6</v>
      </c>
      <c r="Q272" s="25">
        <v>0.6</v>
      </c>
      <c r="R272" s="25">
        <v>0.6</v>
      </c>
      <c r="S272" s="25">
        <v>0.6</v>
      </c>
      <c r="T272" s="25">
        <v>0.6</v>
      </c>
      <c r="U272" s="25">
        <v>0.6</v>
      </c>
      <c r="V272" s="25">
        <v>0.6</v>
      </c>
      <c r="W272" s="25">
        <v>0.6</v>
      </c>
    </row>
    <row r="273" spans="1:23" s="8" customFormat="1" x14ac:dyDescent="0.25">
      <c r="A273" s="250"/>
      <c r="B273" s="8" t="s">
        <v>610</v>
      </c>
      <c r="C273" s="8" t="s">
        <v>603</v>
      </c>
      <c r="D273" s="8" t="s">
        <v>593</v>
      </c>
      <c r="E273" s="8" t="s">
        <v>1067</v>
      </c>
      <c r="F273" s="25">
        <v>0.2</v>
      </c>
      <c r="G273" s="25">
        <v>0.2</v>
      </c>
      <c r="H273" s="25">
        <v>0.2</v>
      </c>
      <c r="I273" s="25">
        <v>0.2</v>
      </c>
      <c r="J273" s="25">
        <v>0.2</v>
      </c>
      <c r="K273" s="25">
        <v>0.2</v>
      </c>
      <c r="L273" s="25">
        <v>0.2</v>
      </c>
      <c r="M273" s="25">
        <v>0.2</v>
      </c>
      <c r="N273" s="25">
        <v>0.2</v>
      </c>
      <c r="O273" s="25">
        <v>0.2</v>
      </c>
      <c r="P273" s="25">
        <v>0.2</v>
      </c>
      <c r="Q273" s="25">
        <v>0.2</v>
      </c>
      <c r="R273" s="25">
        <v>0.2</v>
      </c>
      <c r="S273" s="25">
        <v>0.2</v>
      </c>
      <c r="T273" s="25">
        <v>0.2</v>
      </c>
      <c r="U273" s="25">
        <v>0.2</v>
      </c>
      <c r="V273" s="25">
        <v>0.2</v>
      </c>
      <c r="W273" s="25">
        <v>0.2</v>
      </c>
    </row>
    <row r="274" spans="1:23" s="8" customFormat="1" x14ac:dyDescent="0.25">
      <c r="A274" s="250"/>
      <c r="B274" s="51" t="s">
        <v>612</v>
      </c>
      <c r="C274" s="46"/>
      <c r="D274" s="51" t="s">
        <v>593</v>
      </c>
      <c r="E274" s="46"/>
      <c r="F274" s="46"/>
      <c r="G274" s="46"/>
      <c r="H274" s="46"/>
      <c r="I274" s="46"/>
      <c r="J274" s="46"/>
      <c r="K274" s="46"/>
      <c r="L274" s="46"/>
      <c r="M274" s="46"/>
      <c r="N274" s="46"/>
      <c r="O274" s="46"/>
      <c r="P274" s="46"/>
      <c r="Q274" s="46"/>
      <c r="R274" s="46"/>
      <c r="S274" s="46"/>
      <c r="T274" s="46"/>
      <c r="U274" s="46"/>
      <c r="V274" s="46"/>
      <c r="W274" s="46"/>
    </row>
    <row r="275" spans="1:23" s="8" customFormat="1" x14ac:dyDescent="0.25">
      <c r="A275" s="250"/>
      <c r="B275" s="8" t="s">
        <v>612</v>
      </c>
      <c r="C275" s="8" t="s">
        <v>1054</v>
      </c>
      <c r="D275" s="8" t="s">
        <v>593</v>
      </c>
      <c r="E275" s="8" t="s">
        <v>1067</v>
      </c>
      <c r="F275" s="25">
        <v>28.6</v>
      </c>
      <c r="G275" s="25">
        <v>28.6</v>
      </c>
      <c r="H275" s="25">
        <v>28.6</v>
      </c>
      <c r="I275" s="25">
        <v>28.6</v>
      </c>
      <c r="J275" s="25">
        <v>28.6</v>
      </c>
      <c r="K275" s="25">
        <v>28.6</v>
      </c>
      <c r="L275" s="25">
        <v>28.6</v>
      </c>
      <c r="M275" s="25">
        <v>28.6</v>
      </c>
      <c r="N275" s="25">
        <v>28.6</v>
      </c>
      <c r="O275" s="25">
        <v>28.6</v>
      </c>
      <c r="P275" s="25">
        <v>28.6</v>
      </c>
      <c r="Q275" s="25">
        <v>28.6</v>
      </c>
      <c r="R275" s="25">
        <v>28.6</v>
      </c>
      <c r="S275" s="25">
        <v>28.6</v>
      </c>
      <c r="T275" s="25">
        <v>28.6</v>
      </c>
      <c r="U275" s="25">
        <v>28.6</v>
      </c>
      <c r="V275" s="25">
        <v>28.6</v>
      </c>
      <c r="W275" s="25">
        <v>28.6</v>
      </c>
    </row>
    <row r="276" spans="1:23" s="8" customFormat="1" x14ac:dyDescent="0.25">
      <c r="A276" s="250"/>
      <c r="B276" s="8" t="s">
        <v>612</v>
      </c>
      <c r="C276" s="8" t="s">
        <v>1121</v>
      </c>
      <c r="D276" s="8" t="s">
        <v>593</v>
      </c>
      <c r="E276" s="8" t="s">
        <v>1067</v>
      </c>
      <c r="F276" s="25">
        <v>1.5</v>
      </c>
      <c r="G276" s="25">
        <v>1.5</v>
      </c>
      <c r="H276" s="25">
        <v>1.5</v>
      </c>
      <c r="I276" s="25">
        <v>1.5</v>
      </c>
      <c r="J276" s="25">
        <v>1.5</v>
      </c>
      <c r="K276" s="25">
        <v>1.5</v>
      </c>
      <c r="L276" s="25">
        <v>1.5</v>
      </c>
      <c r="M276" s="25">
        <v>1.5</v>
      </c>
      <c r="N276" s="25">
        <v>1.5</v>
      </c>
      <c r="O276" s="25">
        <v>1.5</v>
      </c>
      <c r="P276" s="25">
        <v>1.5</v>
      </c>
      <c r="Q276" s="25">
        <v>1.5</v>
      </c>
      <c r="R276" s="25">
        <v>1.5</v>
      </c>
      <c r="S276" s="25">
        <v>1.5</v>
      </c>
      <c r="T276" s="25">
        <v>1.5</v>
      </c>
      <c r="U276" s="25">
        <v>1.5</v>
      </c>
      <c r="V276" s="25">
        <v>1.5</v>
      </c>
      <c r="W276" s="25">
        <v>1.5</v>
      </c>
    </row>
    <row r="277" spans="1:23" s="8" customFormat="1" x14ac:dyDescent="0.25">
      <c r="A277" s="250"/>
      <c r="B277" s="46" t="s">
        <v>1126</v>
      </c>
      <c r="C277" s="46"/>
      <c r="D277" s="46" t="s">
        <v>593</v>
      </c>
      <c r="E277" s="46"/>
      <c r="F277" s="46"/>
      <c r="G277" s="46"/>
      <c r="H277" s="46"/>
      <c r="I277" s="46"/>
      <c r="J277" s="46"/>
      <c r="K277" s="46"/>
      <c r="L277" s="46"/>
      <c r="M277" s="46"/>
      <c r="N277" s="46"/>
      <c r="O277" s="46"/>
      <c r="P277" s="46"/>
      <c r="Q277" s="46"/>
      <c r="R277" s="46"/>
      <c r="S277" s="46"/>
      <c r="T277" s="46"/>
      <c r="U277" s="46"/>
      <c r="V277" s="46"/>
      <c r="W277" s="46"/>
    </row>
    <row r="278" spans="1:23" s="8" customFormat="1" x14ac:dyDescent="0.25">
      <c r="A278" s="250"/>
      <c r="B278" s="8" t="s">
        <v>1123</v>
      </c>
      <c r="C278" s="8" t="s">
        <v>1121</v>
      </c>
      <c r="D278" s="8" t="s">
        <v>593</v>
      </c>
      <c r="E278" s="8" t="s">
        <v>1067</v>
      </c>
      <c r="F278" s="25">
        <v>2</v>
      </c>
      <c r="G278" s="25">
        <v>2</v>
      </c>
      <c r="H278" s="25">
        <v>2</v>
      </c>
      <c r="I278" s="25">
        <v>2</v>
      </c>
      <c r="J278" s="25">
        <v>2</v>
      </c>
      <c r="K278" s="25">
        <v>2</v>
      </c>
      <c r="L278" s="25">
        <v>2</v>
      </c>
      <c r="M278" s="25">
        <v>2</v>
      </c>
      <c r="N278" s="25">
        <v>2</v>
      </c>
      <c r="O278" s="25">
        <v>2</v>
      </c>
      <c r="P278" s="25">
        <v>2</v>
      </c>
      <c r="Q278" s="25">
        <v>2</v>
      </c>
      <c r="R278" s="25">
        <v>2</v>
      </c>
      <c r="S278" s="25">
        <v>2</v>
      </c>
      <c r="T278" s="25">
        <v>2</v>
      </c>
      <c r="U278" s="25">
        <v>2</v>
      </c>
      <c r="V278" s="25">
        <v>2</v>
      </c>
      <c r="W278" s="25">
        <v>2</v>
      </c>
    </row>
    <row r="279" spans="1:23" s="8" customFormat="1" x14ac:dyDescent="0.25">
      <c r="A279" s="250"/>
      <c r="B279" s="8" t="s">
        <v>1123</v>
      </c>
      <c r="C279" s="8" t="s">
        <v>1124</v>
      </c>
      <c r="D279" s="8" t="s">
        <v>593</v>
      </c>
      <c r="E279" s="8" t="s">
        <v>1067</v>
      </c>
      <c r="F279" s="25">
        <v>3.9</v>
      </c>
      <c r="G279" s="25">
        <v>3.9</v>
      </c>
      <c r="H279" s="25">
        <v>3.9</v>
      </c>
      <c r="I279" s="25">
        <v>3.9</v>
      </c>
      <c r="J279" s="25">
        <v>3.9</v>
      </c>
      <c r="K279" s="25">
        <v>3.9</v>
      </c>
      <c r="L279" s="25">
        <v>3.9</v>
      </c>
      <c r="M279" s="25">
        <v>3.9</v>
      </c>
      <c r="N279" s="25">
        <v>3.9</v>
      </c>
      <c r="O279" s="25">
        <v>3.9</v>
      </c>
      <c r="P279" s="25">
        <v>3.9</v>
      </c>
      <c r="Q279" s="25">
        <v>3.9</v>
      </c>
      <c r="R279" s="25">
        <v>3.9</v>
      </c>
      <c r="S279" s="25">
        <v>3.9</v>
      </c>
      <c r="T279" s="25">
        <v>3.9</v>
      </c>
      <c r="U279" s="25">
        <v>3.9</v>
      </c>
      <c r="V279" s="25">
        <v>3.9</v>
      </c>
      <c r="W279" s="25">
        <v>3.9</v>
      </c>
    </row>
    <row r="280" spans="1:23" s="8" customFormat="1" x14ac:dyDescent="0.25">
      <c r="A280" s="250"/>
      <c r="B280" s="8" t="s">
        <v>1125</v>
      </c>
      <c r="C280" s="8" t="s">
        <v>1121</v>
      </c>
      <c r="D280" s="8" t="s">
        <v>593</v>
      </c>
      <c r="E280" s="8" t="s">
        <v>1067</v>
      </c>
      <c r="F280" s="25">
        <v>1.5</v>
      </c>
      <c r="G280" s="25">
        <v>1.5</v>
      </c>
      <c r="H280" s="25">
        <v>1.5</v>
      </c>
      <c r="I280" s="25">
        <v>1.5</v>
      </c>
      <c r="J280" s="25">
        <v>1.5</v>
      </c>
      <c r="K280" s="25">
        <v>1.5</v>
      </c>
      <c r="L280" s="25">
        <v>1.5</v>
      </c>
      <c r="M280" s="25">
        <v>1.5</v>
      </c>
      <c r="N280" s="25">
        <v>1.5</v>
      </c>
      <c r="O280" s="25">
        <v>1.5</v>
      </c>
      <c r="P280" s="25">
        <v>1.5</v>
      </c>
      <c r="Q280" s="25">
        <v>1.5</v>
      </c>
      <c r="R280" s="25">
        <v>1.5</v>
      </c>
      <c r="S280" s="25">
        <v>1.5</v>
      </c>
      <c r="T280" s="25">
        <v>1.5</v>
      </c>
      <c r="U280" s="25">
        <v>1.5</v>
      </c>
      <c r="V280" s="25">
        <v>1.5</v>
      </c>
      <c r="W280" s="25">
        <v>1.5</v>
      </c>
    </row>
    <row r="281" spans="1:23" s="8" customFormat="1" x14ac:dyDescent="0.25">
      <c r="A281" s="250"/>
    </row>
    <row r="282" spans="1:23" s="52" customFormat="1" ht="21" x14ac:dyDescent="0.35">
      <c r="A282" s="251"/>
      <c r="C282" s="53" t="s">
        <v>629</v>
      </c>
      <c r="F282" s="52" t="s">
        <v>1068</v>
      </c>
    </row>
    <row r="283" spans="1:23" s="8" customFormat="1" x14ac:dyDescent="0.25">
      <c r="A283" s="250"/>
    </row>
    <row r="284" spans="1:23" s="8" customFormat="1" x14ac:dyDescent="0.25">
      <c r="A284" s="250"/>
      <c r="B284" s="51" t="s">
        <v>607</v>
      </c>
      <c r="C284" s="51"/>
      <c r="D284" s="51" t="s">
        <v>588</v>
      </c>
      <c r="E284" s="46"/>
      <c r="F284" s="46"/>
      <c r="G284" s="46"/>
      <c r="H284" s="46"/>
      <c r="I284" s="46"/>
      <c r="J284" s="46"/>
      <c r="K284" s="46"/>
      <c r="L284" s="46"/>
      <c r="M284" s="46"/>
      <c r="N284" s="46"/>
      <c r="O284" s="46"/>
      <c r="P284" s="46"/>
      <c r="Q284" s="46"/>
      <c r="R284" s="46"/>
      <c r="S284" s="46"/>
      <c r="T284" s="46"/>
      <c r="U284" s="46"/>
      <c r="V284" s="46"/>
      <c r="W284" s="46"/>
    </row>
    <row r="285" spans="1:23" s="8" customFormat="1" x14ac:dyDescent="0.25">
      <c r="A285" s="250"/>
      <c r="B285" s="8" t="s">
        <v>1114</v>
      </c>
      <c r="C285" s="8" t="s">
        <v>595</v>
      </c>
      <c r="D285" s="8" t="s">
        <v>588</v>
      </c>
      <c r="E285" s="8" t="s">
        <v>882</v>
      </c>
      <c r="F285" s="25">
        <v>2972.3694</v>
      </c>
      <c r="G285" s="25">
        <v>2708.42715</v>
      </c>
      <c r="H285" s="25">
        <v>2686.9485500000001</v>
      </c>
      <c r="I285" s="25">
        <v>2584.1387</v>
      </c>
      <c r="J285" s="25">
        <v>2316.2424999999998</v>
      </c>
      <c r="K285" s="25">
        <v>2266.8503000000001</v>
      </c>
      <c r="L285" s="25">
        <v>2509.6356999999998</v>
      </c>
      <c r="M285" s="25">
        <v>2556.8114</v>
      </c>
      <c r="N285" s="25">
        <v>2477.93975</v>
      </c>
      <c r="O285" s="25">
        <v>2422.6845499999999</v>
      </c>
      <c r="P285" s="25">
        <v>2563.6181999999999</v>
      </c>
      <c r="Q285" s="25">
        <v>2481.8247337337198</v>
      </c>
      <c r="R285" s="25">
        <v>2413.508276395939</v>
      </c>
      <c r="S285" s="25">
        <v>2348.8922600000001</v>
      </c>
      <c r="T285" s="25">
        <v>2322.2413499999998</v>
      </c>
      <c r="U285" s="25">
        <v>2295.5904399999999</v>
      </c>
      <c r="V285" s="25">
        <v>2268.9095000000002</v>
      </c>
      <c r="W285" s="25">
        <v>2242.3114999999998</v>
      </c>
    </row>
    <row r="286" spans="1:23" s="8" customFormat="1" x14ac:dyDescent="0.25">
      <c r="A286" s="250"/>
      <c r="B286" s="8" t="s">
        <v>1115</v>
      </c>
      <c r="C286" s="8" t="s">
        <v>1055</v>
      </c>
      <c r="D286" s="8" t="s">
        <v>588</v>
      </c>
      <c r="E286" s="8" t="s">
        <v>882</v>
      </c>
      <c r="F286" s="25">
        <v>58.466099999999997</v>
      </c>
      <c r="G286" s="25">
        <v>61.621000000000002</v>
      </c>
      <c r="H286" s="25">
        <v>58.9771</v>
      </c>
      <c r="I286" s="25">
        <v>53.463900000000002</v>
      </c>
      <c r="J286" s="25">
        <v>53.212600000000002</v>
      </c>
      <c r="K286" s="25">
        <v>56.163800000000002</v>
      </c>
      <c r="L286" s="25">
        <v>52.1325</v>
      </c>
      <c r="M286" s="25">
        <v>53.063493000000001</v>
      </c>
      <c r="N286" s="25">
        <v>64.05</v>
      </c>
      <c r="O286" s="25">
        <v>46.41</v>
      </c>
      <c r="P286" s="25">
        <v>47.18</v>
      </c>
      <c r="Q286" s="25">
        <v>54.39</v>
      </c>
      <c r="R286" s="25">
        <v>75.599999999999994</v>
      </c>
      <c r="S286" s="25">
        <v>57.167012</v>
      </c>
      <c r="T286" s="25">
        <v>57.259720000000002</v>
      </c>
      <c r="U286" s="25">
        <v>57.352428000000003</v>
      </c>
      <c r="V286" s="25">
        <v>57.47</v>
      </c>
      <c r="W286" s="25">
        <v>57.54</v>
      </c>
    </row>
    <row r="287" spans="1:23" s="8" customFormat="1" x14ac:dyDescent="0.25">
      <c r="A287" s="250"/>
      <c r="B287" s="8" t="s">
        <v>1115</v>
      </c>
      <c r="C287" s="8" t="s">
        <v>595</v>
      </c>
      <c r="D287" s="8" t="s">
        <v>588</v>
      </c>
      <c r="E287" s="8" t="s">
        <v>882</v>
      </c>
      <c r="F287" s="25">
        <v>1981.5796</v>
      </c>
      <c r="G287" s="25">
        <v>2010.08665</v>
      </c>
      <c r="H287" s="25">
        <v>2137.0184549999999</v>
      </c>
      <c r="I287" s="25">
        <v>2563.5509900000002</v>
      </c>
      <c r="J287" s="25">
        <v>2774.4009150000002</v>
      </c>
      <c r="K287" s="25">
        <v>3079.4921300000001</v>
      </c>
      <c r="L287" s="25">
        <v>3054.9704900000002</v>
      </c>
      <c r="M287" s="25">
        <v>3309.4490000000001</v>
      </c>
      <c r="N287" s="25">
        <v>3349.0814500000001</v>
      </c>
      <c r="O287" s="25">
        <v>3404.3359349999996</v>
      </c>
      <c r="P287" s="25">
        <v>3602.3790384270465</v>
      </c>
      <c r="Q287" s="25">
        <v>3487.4385662662798</v>
      </c>
      <c r="R287" s="25">
        <v>3391.4408736040614</v>
      </c>
      <c r="S287" s="25">
        <v>3919.2725</v>
      </c>
      <c r="T287" s="25">
        <v>4059.9845</v>
      </c>
      <c r="U287" s="25">
        <v>4200.6965</v>
      </c>
      <c r="V287" s="25">
        <v>4341.4084999999995</v>
      </c>
      <c r="W287" s="25">
        <v>4482.1205</v>
      </c>
    </row>
    <row r="288" spans="1:23" s="8" customFormat="1" x14ac:dyDescent="0.25">
      <c r="A288" s="250"/>
      <c r="B288" s="51" t="s">
        <v>610</v>
      </c>
      <c r="C288" s="46"/>
      <c r="D288" s="51" t="s">
        <v>588</v>
      </c>
      <c r="E288" s="46"/>
      <c r="F288" s="46"/>
      <c r="G288" s="46"/>
      <c r="H288" s="46"/>
      <c r="I288" s="46"/>
      <c r="J288" s="46"/>
      <c r="K288" s="46"/>
      <c r="L288" s="46"/>
      <c r="M288" s="46"/>
      <c r="N288" s="46"/>
      <c r="O288" s="46"/>
      <c r="P288" s="46"/>
      <c r="Q288" s="46"/>
      <c r="R288" s="46"/>
      <c r="S288" s="46"/>
      <c r="T288" s="46"/>
      <c r="U288" s="46"/>
      <c r="V288" s="46"/>
      <c r="W288" s="46"/>
    </row>
    <row r="289" spans="1:23" s="8" customFormat="1" x14ac:dyDescent="0.25">
      <c r="A289" s="250"/>
      <c r="B289" s="8" t="s">
        <v>610</v>
      </c>
      <c r="C289" s="8" t="s">
        <v>1117</v>
      </c>
      <c r="D289" s="8" t="s">
        <v>588</v>
      </c>
      <c r="E289" s="8" t="s">
        <v>882</v>
      </c>
      <c r="F289" s="25">
        <v>23407.183799999999</v>
      </c>
      <c r="G289" s="25">
        <v>23281.09938</v>
      </c>
      <c r="H289" s="25">
        <v>23269.84506</v>
      </c>
      <c r="I289" s="25">
        <v>24017.35644</v>
      </c>
      <c r="J289" s="25">
        <v>24732.373049999998</v>
      </c>
      <c r="K289" s="25">
        <v>25138.63737</v>
      </c>
      <c r="L289" s="25">
        <v>25395.310710000002</v>
      </c>
      <c r="M289" s="25">
        <v>26023.494419999999</v>
      </c>
      <c r="N289" s="25">
        <v>24922.48374</v>
      </c>
      <c r="O289" s="25">
        <v>25471.866419999998</v>
      </c>
      <c r="P289" s="25">
        <v>26953.65787991563</v>
      </c>
      <c r="Q289" s="25">
        <v>26935.376390999998</v>
      </c>
      <c r="R289" s="25">
        <v>26374.738698000001</v>
      </c>
      <c r="S289" s="25">
        <v>27241.80228</v>
      </c>
      <c r="T289" s="25">
        <v>27551.912850000001</v>
      </c>
      <c r="U289" s="25">
        <v>27862.023420000001</v>
      </c>
      <c r="V289" s="25">
        <v>28172.1132</v>
      </c>
      <c r="W289" s="25">
        <v>28482.2307</v>
      </c>
    </row>
    <row r="290" spans="1:23" s="8" customFormat="1" x14ac:dyDescent="0.25">
      <c r="A290" s="250"/>
      <c r="B290" s="8" t="s">
        <v>610</v>
      </c>
      <c r="C290" s="8" t="s">
        <v>1119</v>
      </c>
      <c r="D290" s="8" t="s">
        <v>588</v>
      </c>
      <c r="E290" s="8" t="s">
        <v>882</v>
      </c>
      <c r="F290" s="25">
        <v>22.684780739999997</v>
      </c>
      <c r="G290" s="25">
        <v>20.80540821</v>
      </c>
      <c r="H290" s="25">
        <v>19.720142419999998</v>
      </c>
      <c r="I290" s="25">
        <v>20.355422059999999</v>
      </c>
      <c r="J290" s="25">
        <v>21.10666921</v>
      </c>
      <c r="K290" s="25">
        <v>20.14366218</v>
      </c>
      <c r="L290" s="25">
        <v>19.534848929999999</v>
      </c>
      <c r="M290" s="25">
        <v>18.449583140000001</v>
      </c>
      <c r="N290" s="25">
        <v>14.08203202</v>
      </c>
      <c r="O290" s="25">
        <v>14.426145419999999</v>
      </c>
      <c r="P290" s="25">
        <v>14.426145419999999</v>
      </c>
      <c r="Q290" s="25">
        <v>15.379061285000001</v>
      </c>
      <c r="R290" s="25">
        <v>12.44089295</v>
      </c>
      <c r="S290" s="25">
        <v>12.454230399999997</v>
      </c>
      <c r="T290" s="25">
        <v>11.666853499999997</v>
      </c>
      <c r="U290" s="25">
        <v>10.879476599999998</v>
      </c>
      <c r="V290" s="25">
        <v>10.066000000000001</v>
      </c>
      <c r="W290" s="25">
        <v>9.2751000000000001</v>
      </c>
    </row>
    <row r="291" spans="1:23" s="8" customFormat="1" x14ac:dyDescent="0.25">
      <c r="A291" s="250"/>
      <c r="B291" s="8" t="s">
        <v>610</v>
      </c>
      <c r="C291" s="8" t="s">
        <v>1054</v>
      </c>
      <c r="D291" s="8" t="s">
        <v>588</v>
      </c>
      <c r="E291" s="8" t="s">
        <v>882</v>
      </c>
      <c r="F291" s="25">
        <v>9181.3019609999992</v>
      </c>
      <c r="G291" s="25">
        <v>9524.8295610000005</v>
      </c>
      <c r="H291" s="25">
        <v>10028.384262</v>
      </c>
      <c r="I291" s="25">
        <v>10662.584672999999</v>
      </c>
      <c r="J291" s="25">
        <v>11272.724813999999</v>
      </c>
      <c r="K291" s="25">
        <v>11913.380816999999</v>
      </c>
      <c r="L291" s="25">
        <v>12783.949113000002</v>
      </c>
      <c r="M291" s="25">
        <v>14323.951628999999</v>
      </c>
      <c r="N291" s="25">
        <v>14331.291234000002</v>
      </c>
      <c r="O291" s="25">
        <v>14331.291234000002</v>
      </c>
      <c r="P291" s="25">
        <v>15537.139800000001</v>
      </c>
      <c r="Q291" s="25">
        <v>16479.07677</v>
      </c>
      <c r="R291" s="25">
        <v>16533.395330399999</v>
      </c>
      <c r="S291" s="25">
        <v>17471.446199999998</v>
      </c>
      <c r="T291" s="25">
        <v>18133.270349999999</v>
      </c>
      <c r="U291" s="25">
        <v>18795.094499999999</v>
      </c>
      <c r="V291" s="25">
        <v>19456.955699999999</v>
      </c>
      <c r="W291" s="25">
        <v>20118.7428</v>
      </c>
    </row>
    <row r="292" spans="1:23" s="8" customFormat="1" x14ac:dyDescent="0.25">
      <c r="A292" s="250"/>
      <c r="B292" s="8" t="s">
        <v>610</v>
      </c>
      <c r="C292" s="8" t="s">
        <v>1055</v>
      </c>
      <c r="D292" s="8" t="s">
        <v>588</v>
      </c>
      <c r="E292" s="8" t="s">
        <v>882</v>
      </c>
      <c r="F292" s="25">
        <v>8.774226539999999</v>
      </c>
      <c r="G292" s="25">
        <v>8.7951245399999998</v>
      </c>
      <c r="H292" s="25">
        <v>8.4738448800000015</v>
      </c>
      <c r="I292" s="25">
        <v>8.3473732800000011</v>
      </c>
      <c r="J292" s="25">
        <v>8.9989729199999999</v>
      </c>
      <c r="K292" s="25">
        <v>7.7308033320000007</v>
      </c>
      <c r="L292" s="25">
        <v>7.5252815640000001</v>
      </c>
      <c r="M292" s="25">
        <v>7.430424768</v>
      </c>
      <c r="N292" s="25">
        <v>7.430424768</v>
      </c>
      <c r="O292" s="25">
        <v>9.3749821200000003</v>
      </c>
      <c r="P292" s="25">
        <v>9.9203579999999985</v>
      </c>
      <c r="Q292" s="25">
        <v>7.5410906688000372</v>
      </c>
      <c r="R292" s="25">
        <v>8.9797473792000435</v>
      </c>
      <c r="S292" s="25">
        <v>8.4243708000000002</v>
      </c>
      <c r="T292" s="25">
        <v>8.4265380000000007</v>
      </c>
      <c r="U292" s="25">
        <v>8.4287051999999996</v>
      </c>
      <c r="V292" s="25">
        <v>8.4366000000000003</v>
      </c>
      <c r="W292" s="25">
        <v>8.4366000000000003</v>
      </c>
    </row>
    <row r="293" spans="1:23" s="8" customFormat="1" x14ac:dyDescent="0.25">
      <c r="A293" s="250"/>
      <c r="B293" s="8" t="s">
        <v>610</v>
      </c>
      <c r="C293" s="8" t="s">
        <v>603</v>
      </c>
      <c r="D293" s="8" t="s">
        <v>588</v>
      </c>
      <c r="E293" s="8" t="s">
        <v>882</v>
      </c>
      <c r="F293" s="25">
        <v>3.3979349999999999</v>
      </c>
      <c r="G293" s="25">
        <v>0</v>
      </c>
      <c r="H293" s="25">
        <v>0</v>
      </c>
      <c r="I293" s="25">
        <v>0</v>
      </c>
      <c r="J293" s="25">
        <v>0</v>
      </c>
      <c r="K293" s="25">
        <v>3.3979349999999999</v>
      </c>
      <c r="L293" s="25">
        <v>0</v>
      </c>
      <c r="M293" s="25">
        <v>0</v>
      </c>
      <c r="N293" s="25">
        <v>0</v>
      </c>
      <c r="O293" s="25">
        <v>0</v>
      </c>
      <c r="P293" s="25">
        <v>0</v>
      </c>
      <c r="Q293" s="25">
        <v>0</v>
      </c>
      <c r="R293" s="25">
        <v>0</v>
      </c>
      <c r="S293" s="25">
        <v>0</v>
      </c>
      <c r="T293" s="25">
        <v>0</v>
      </c>
      <c r="U293" s="25">
        <v>0</v>
      </c>
      <c r="V293" s="25">
        <v>0</v>
      </c>
      <c r="W293" s="25">
        <v>0</v>
      </c>
    </row>
    <row r="294" spans="1:23" s="8" customFormat="1" x14ac:dyDescent="0.25">
      <c r="A294" s="250"/>
      <c r="B294" s="51" t="s">
        <v>612</v>
      </c>
      <c r="C294" s="46"/>
      <c r="D294" s="51" t="s">
        <v>588</v>
      </c>
      <c r="E294" s="46"/>
      <c r="F294" s="46"/>
      <c r="G294" s="46"/>
      <c r="H294" s="46"/>
      <c r="I294" s="46"/>
      <c r="J294" s="46"/>
      <c r="K294" s="46"/>
      <c r="L294" s="46"/>
      <c r="M294" s="46"/>
      <c r="N294" s="46"/>
      <c r="O294" s="46"/>
      <c r="P294" s="46"/>
      <c r="Q294" s="46"/>
      <c r="R294" s="46"/>
      <c r="S294" s="46"/>
      <c r="T294" s="46"/>
      <c r="U294" s="46"/>
      <c r="V294" s="46"/>
      <c r="W294" s="46"/>
    </row>
    <row r="295" spans="1:23" s="8" customFormat="1" x14ac:dyDescent="0.25">
      <c r="A295" s="250"/>
      <c r="B295" s="8" t="s">
        <v>612</v>
      </c>
      <c r="C295" s="8" t="s">
        <v>1054</v>
      </c>
      <c r="D295" s="8" t="s">
        <v>588</v>
      </c>
      <c r="E295" s="8" t="s">
        <v>882</v>
      </c>
      <c r="F295" s="25">
        <v>551.45219999999995</v>
      </c>
      <c r="G295" s="25">
        <v>541.44870000000003</v>
      </c>
      <c r="H295" s="25">
        <v>527.8143</v>
      </c>
      <c r="I295" s="25">
        <v>500.10090000000002</v>
      </c>
      <c r="J295" s="25">
        <v>521.88630000000001</v>
      </c>
      <c r="K295" s="25">
        <v>519.36689999999999</v>
      </c>
      <c r="L295" s="25">
        <v>479.2047</v>
      </c>
      <c r="M295" s="25">
        <v>494.39519999999999</v>
      </c>
      <c r="N295" s="25">
        <v>468.08969999999999</v>
      </c>
      <c r="O295" s="25">
        <v>481.94639999999998</v>
      </c>
      <c r="P295" s="25">
        <v>445.0446</v>
      </c>
      <c r="Q295" s="25">
        <v>445.7115</v>
      </c>
      <c r="R295" s="25">
        <v>435.41160000000002</v>
      </c>
      <c r="S295" s="25">
        <v>428.10089399999993</v>
      </c>
      <c r="T295" s="25">
        <v>512.39186700000005</v>
      </c>
      <c r="U295" s="25">
        <v>492.67533900000001</v>
      </c>
      <c r="V295" s="25">
        <v>400.21409999999997</v>
      </c>
      <c r="W295" s="25">
        <v>390.8775</v>
      </c>
    </row>
    <row r="296" spans="1:23" s="8" customFormat="1" x14ac:dyDescent="0.25">
      <c r="A296" s="250"/>
      <c r="B296" s="8" t="s">
        <v>612</v>
      </c>
      <c r="C296" s="8" t="s">
        <v>1121</v>
      </c>
      <c r="D296" s="8" t="s">
        <v>588</v>
      </c>
      <c r="E296" s="8" t="s">
        <v>1132</v>
      </c>
      <c r="F296" s="25">
        <v>0</v>
      </c>
      <c r="G296" s="25">
        <v>0</v>
      </c>
      <c r="H296" s="25">
        <v>0</v>
      </c>
      <c r="I296" s="25">
        <v>0</v>
      </c>
      <c r="J296" s="25">
        <v>0</v>
      </c>
      <c r="K296" s="25">
        <v>0</v>
      </c>
      <c r="L296" s="25">
        <v>0</v>
      </c>
      <c r="M296" s="25">
        <v>165.19589999999999</v>
      </c>
      <c r="N296" s="25">
        <v>253.2235</v>
      </c>
      <c r="O296" s="25">
        <v>93.697500000000005</v>
      </c>
      <c r="P296" s="25">
        <v>291.6635</v>
      </c>
      <c r="Q296" s="25">
        <v>103.5958</v>
      </c>
      <c r="R296" s="25">
        <v>26.523599999999998</v>
      </c>
      <c r="S296" s="25">
        <v>66.413507555632179</v>
      </c>
      <c r="T296" s="25">
        <v>62.422118155794749</v>
      </c>
      <c r="U296" s="25">
        <v>58.688422723239746</v>
      </c>
      <c r="V296" s="25">
        <v>55.1614</v>
      </c>
      <c r="W296" s="25">
        <v>51.893999999999998</v>
      </c>
    </row>
    <row r="297" spans="1:23" s="8" customFormat="1" x14ac:dyDescent="0.25">
      <c r="A297" s="250"/>
      <c r="B297" s="46" t="s">
        <v>1126</v>
      </c>
      <c r="C297" s="46"/>
      <c r="D297" s="46" t="s">
        <v>588</v>
      </c>
      <c r="E297" s="46"/>
      <c r="F297" s="46"/>
      <c r="G297" s="46"/>
      <c r="H297" s="46"/>
      <c r="I297" s="46"/>
      <c r="J297" s="46"/>
      <c r="K297" s="46"/>
      <c r="L297" s="46"/>
      <c r="M297" s="46"/>
      <c r="N297" s="46"/>
      <c r="O297" s="46"/>
      <c r="P297" s="46"/>
      <c r="Q297" s="46"/>
      <c r="R297" s="46"/>
      <c r="S297" s="46"/>
      <c r="T297" s="46"/>
      <c r="U297" s="46"/>
      <c r="V297" s="46"/>
      <c r="W297" s="46"/>
    </row>
    <row r="298" spans="1:23" s="8" customFormat="1" x14ac:dyDescent="0.25">
      <c r="A298" s="250"/>
      <c r="B298" s="8" t="s">
        <v>1123</v>
      </c>
      <c r="C298" s="8" t="s">
        <v>1121</v>
      </c>
      <c r="D298" s="8" t="s">
        <v>588</v>
      </c>
      <c r="E298" s="8" t="s">
        <v>882</v>
      </c>
      <c r="F298" s="25">
        <v>7759.35</v>
      </c>
      <c r="G298" s="25">
        <v>7759.4273999999996</v>
      </c>
      <c r="H298" s="25">
        <v>7759.5047999999997</v>
      </c>
      <c r="I298" s="25">
        <v>7759.5821999999998</v>
      </c>
      <c r="J298" s="25">
        <v>7759.6596</v>
      </c>
      <c r="K298" s="25">
        <v>7759.7370000000001</v>
      </c>
      <c r="L298" s="25">
        <v>7759.8144000000002</v>
      </c>
      <c r="M298" s="25">
        <v>7759.8918000000003</v>
      </c>
      <c r="N298" s="25">
        <v>7759.9691999999995</v>
      </c>
      <c r="O298" s="25">
        <v>7760.0465999999997</v>
      </c>
      <c r="P298" s="25">
        <v>7760.1239999999998</v>
      </c>
      <c r="Q298" s="25">
        <v>7760.2013999999999</v>
      </c>
      <c r="R298" s="25">
        <v>7760.2788</v>
      </c>
      <c r="S298" s="25">
        <v>7760.3562000000002</v>
      </c>
      <c r="T298" s="25">
        <v>7760.4336000000003</v>
      </c>
      <c r="U298" s="25">
        <v>7760.5110000000004</v>
      </c>
      <c r="V298" s="25">
        <v>7760.5883999999996</v>
      </c>
      <c r="W298" s="25">
        <v>7760.6657999999998</v>
      </c>
    </row>
    <row r="299" spans="1:23" s="8" customFormat="1" x14ac:dyDescent="0.25">
      <c r="A299" s="250"/>
      <c r="B299" s="8" t="s">
        <v>1123</v>
      </c>
      <c r="C299" s="8" t="s">
        <v>1124</v>
      </c>
      <c r="D299" s="8" t="s">
        <v>588</v>
      </c>
      <c r="E299" s="8" t="s">
        <v>882</v>
      </c>
      <c r="F299" s="25">
        <v>1364.5440072457209</v>
      </c>
      <c r="G299" s="25">
        <v>1215.9998093543009</v>
      </c>
      <c r="H299" s="25">
        <v>1113.4757354994067</v>
      </c>
      <c r="I299" s="25">
        <v>880.06906761924733</v>
      </c>
      <c r="J299" s="25">
        <v>1012.9779448887657</v>
      </c>
      <c r="K299" s="25">
        <v>1008.5969968103391</v>
      </c>
      <c r="L299" s="25">
        <v>818.02090239139716</v>
      </c>
      <c r="M299" s="25">
        <v>867.57767897616554</v>
      </c>
      <c r="N299" s="25">
        <v>1385.0767812163717</v>
      </c>
      <c r="O299" s="25">
        <v>1331.3427275817041</v>
      </c>
      <c r="P299" s="25">
        <v>1389.299542665063</v>
      </c>
      <c r="Q299" s="25">
        <v>1494.9333691601319</v>
      </c>
      <c r="R299" s="25">
        <v>1476.7462581742445</v>
      </c>
      <c r="S299" s="25">
        <v>1378.6675499999999</v>
      </c>
      <c r="T299" s="25">
        <v>1406.844075</v>
      </c>
      <c r="U299" s="25">
        <v>1435.0206000000001</v>
      </c>
      <c r="V299" s="25">
        <v>1463.1971249999999</v>
      </c>
      <c r="W299" s="25">
        <v>1491.37365</v>
      </c>
    </row>
    <row r="300" spans="1:23" s="8" customFormat="1" x14ac:dyDescent="0.25">
      <c r="A300" s="250"/>
      <c r="B300" s="8" t="s">
        <v>1125</v>
      </c>
      <c r="C300" s="8" t="s">
        <v>1121</v>
      </c>
      <c r="D300" s="8" t="s">
        <v>588</v>
      </c>
      <c r="E300" s="8" t="s">
        <v>882</v>
      </c>
      <c r="F300" s="25">
        <v>1513.4795999999999</v>
      </c>
      <c r="G300" s="25">
        <v>1342.1934000000001</v>
      </c>
      <c r="H300" s="25">
        <v>1223.0748000000001</v>
      </c>
      <c r="I300" s="25">
        <v>953.87760000000003</v>
      </c>
      <c r="J300" s="25">
        <v>1102.6404</v>
      </c>
      <c r="K300" s="25">
        <v>1094.5907999999999</v>
      </c>
      <c r="L300" s="25">
        <v>873.22680000000003</v>
      </c>
      <c r="M300" s="25">
        <v>919.899</v>
      </c>
      <c r="N300" s="25">
        <v>1508.4485999999999</v>
      </c>
      <c r="O300" s="25">
        <v>1453.6494</v>
      </c>
      <c r="P300" s="25">
        <v>1514.7180000000001</v>
      </c>
      <c r="Q300" s="25">
        <v>1627.9541999999999</v>
      </c>
      <c r="R300" s="25">
        <v>1606.9788000000001</v>
      </c>
      <c r="S300" s="25">
        <v>1490.21316</v>
      </c>
      <c r="T300" s="25">
        <v>1519.2458999999999</v>
      </c>
      <c r="U300" s="25">
        <v>1548.27864</v>
      </c>
      <c r="V300" s="25">
        <v>1577.3113800000001</v>
      </c>
      <c r="W300" s="25">
        <v>1606.34412</v>
      </c>
    </row>
    <row r="301" spans="1:23" s="8" customFormat="1" x14ac:dyDescent="0.25">
      <c r="A301" s="250"/>
      <c r="B301" s="7" t="s">
        <v>945</v>
      </c>
      <c r="C301" s="7" t="s">
        <v>1030</v>
      </c>
      <c r="D301" s="7" t="s">
        <v>588</v>
      </c>
      <c r="E301" s="7" t="s">
        <v>882</v>
      </c>
      <c r="F301" s="54">
        <v>36728.320203279996</v>
      </c>
      <c r="G301" s="54">
        <v>36790.879223750002</v>
      </c>
      <c r="H301" s="54">
        <v>37273.307964300002</v>
      </c>
      <c r="I301" s="54">
        <v>38779.63729834</v>
      </c>
      <c r="J301" s="54">
        <v>40487.343721129997</v>
      </c>
      <c r="K301" s="54">
        <v>41832.904217511998</v>
      </c>
      <c r="L301" s="54">
        <v>42665.854443494005</v>
      </c>
      <c r="M301" s="54">
        <v>45315.328649907991</v>
      </c>
      <c r="N301" s="54">
        <v>44918.180680787998</v>
      </c>
      <c r="O301" s="54">
        <v>45306.998016540005</v>
      </c>
      <c r="P301" s="54">
        <v>48416.129321762688</v>
      </c>
      <c r="Q301" s="54">
        <v>49156.463379220077</v>
      </c>
      <c r="R301" s="54">
        <v>48465.50954233326</v>
      </c>
      <c r="S301" s="54">
        <v>50695.294154755633</v>
      </c>
      <c r="T301" s="54">
        <v>51916.580696655794</v>
      </c>
      <c r="U301" s="54">
        <v>53034.117431523235</v>
      </c>
      <c r="V301" s="54">
        <v>54079.136879999991</v>
      </c>
      <c r="W301" s="54">
        <v>55207.461320000002</v>
      </c>
    </row>
    <row r="302" spans="1:23" s="8" customFormat="1" x14ac:dyDescent="0.25">
      <c r="A302" s="250"/>
    </row>
    <row r="303" spans="1:23" s="8" customFormat="1" x14ac:dyDescent="0.25">
      <c r="A303" s="250"/>
      <c r="B303" s="51" t="s">
        <v>607</v>
      </c>
      <c r="C303" s="51"/>
      <c r="D303" s="51" t="s">
        <v>590</v>
      </c>
      <c r="E303" s="46"/>
      <c r="F303" s="46"/>
      <c r="G303" s="46"/>
      <c r="H303" s="46"/>
      <c r="I303" s="46"/>
      <c r="J303" s="46"/>
      <c r="K303" s="46"/>
      <c r="L303" s="46"/>
      <c r="M303" s="46"/>
      <c r="N303" s="46"/>
      <c r="O303" s="46"/>
      <c r="P303" s="46"/>
      <c r="Q303" s="46"/>
      <c r="R303" s="46"/>
      <c r="S303" s="46"/>
      <c r="T303" s="46"/>
      <c r="U303" s="46"/>
      <c r="V303" s="46"/>
      <c r="W303" s="46"/>
    </row>
    <row r="304" spans="1:23" s="8" customFormat="1" x14ac:dyDescent="0.25">
      <c r="A304" s="250"/>
      <c r="B304" s="8" t="s">
        <v>1114</v>
      </c>
      <c r="C304" s="8" t="s">
        <v>595</v>
      </c>
      <c r="D304" s="8" t="s">
        <v>590</v>
      </c>
      <c r="E304" s="8" t="s">
        <v>883</v>
      </c>
      <c r="F304" s="25">
        <v>0.12471479999999999</v>
      </c>
      <c r="G304" s="25">
        <v>0.11364029999999999</v>
      </c>
      <c r="H304" s="25">
        <v>0.11273909999999999</v>
      </c>
      <c r="I304" s="25">
        <v>0.10842540000000001</v>
      </c>
      <c r="J304" s="25">
        <v>9.7184999999999994E-2</v>
      </c>
      <c r="K304" s="25">
        <v>9.5112600000000005E-2</v>
      </c>
      <c r="L304" s="25">
        <v>0.10529940000000002</v>
      </c>
      <c r="M304" s="25">
        <v>0.10727879999999999</v>
      </c>
      <c r="N304" s="25">
        <v>0.10396950000000001</v>
      </c>
      <c r="O304" s="25">
        <v>0.10165109999999999</v>
      </c>
      <c r="P304" s="25">
        <v>0.1075644</v>
      </c>
      <c r="Q304" s="25">
        <v>0.10413250631050573</v>
      </c>
      <c r="R304" s="25">
        <v>0.10126608152710233</v>
      </c>
      <c r="S304" s="25">
        <v>9.8554920000000004E-2</v>
      </c>
      <c r="T304" s="25">
        <v>9.7436700000000015E-2</v>
      </c>
      <c r="U304" s="25">
        <v>9.6318479999999998E-2</v>
      </c>
      <c r="V304" s="25">
        <v>9.5199000000000006E-2</v>
      </c>
      <c r="W304" s="25">
        <v>9.4083E-2</v>
      </c>
    </row>
    <row r="305" spans="1:23" s="8" customFormat="1" x14ac:dyDescent="0.25">
      <c r="A305" s="250"/>
      <c r="B305" s="8" t="s">
        <v>1115</v>
      </c>
      <c r="C305" s="8" t="s">
        <v>1055</v>
      </c>
      <c r="D305" s="8" t="s">
        <v>590</v>
      </c>
      <c r="E305" s="8" t="s">
        <v>883</v>
      </c>
      <c r="F305" s="25">
        <v>2.5056900000000001E-3</v>
      </c>
      <c r="G305" s="25">
        <v>2.6408999999999998E-3</v>
      </c>
      <c r="H305" s="25">
        <v>2.5275900000000001E-3</v>
      </c>
      <c r="I305" s="25">
        <v>2.29131E-3</v>
      </c>
      <c r="J305" s="25">
        <v>2.2805400000000002E-3</v>
      </c>
      <c r="K305" s="25">
        <v>2.4070200000000002E-3</v>
      </c>
      <c r="L305" s="25">
        <v>2.2342500000000001E-3</v>
      </c>
      <c r="M305" s="25">
        <v>2.2741496999999999E-3</v>
      </c>
      <c r="N305" s="25">
        <v>2.745E-3</v>
      </c>
      <c r="O305" s="25">
        <v>1.9889999999999999E-3</v>
      </c>
      <c r="P305" s="25">
        <v>2.0219999999999999E-3</v>
      </c>
      <c r="Q305" s="25">
        <v>2.3310000000000002E-3</v>
      </c>
      <c r="R305" s="25">
        <v>3.2399999999999998E-3</v>
      </c>
      <c r="S305" s="25">
        <v>2.4500147999999998E-3</v>
      </c>
      <c r="T305" s="25">
        <v>2.4539879999999998E-3</v>
      </c>
      <c r="U305" s="25">
        <v>2.4579611999999999E-3</v>
      </c>
      <c r="V305" s="25">
        <v>2.4629999999999999E-3</v>
      </c>
      <c r="W305" s="25">
        <v>2.4659999999999999E-3</v>
      </c>
    </row>
    <row r="306" spans="1:23" s="8" customFormat="1" x14ac:dyDescent="0.25">
      <c r="A306" s="250"/>
      <c r="B306" s="8" t="s">
        <v>1115</v>
      </c>
      <c r="C306" s="8" t="s">
        <v>1056</v>
      </c>
      <c r="D306" s="8" t="s">
        <v>590</v>
      </c>
      <c r="E306" s="8" t="s">
        <v>883</v>
      </c>
      <c r="F306" s="25">
        <v>8.3143200000000014E-2</v>
      </c>
      <c r="G306" s="25">
        <v>8.4339299999999992E-2</v>
      </c>
      <c r="H306" s="25">
        <v>8.9665110000000006E-2</v>
      </c>
      <c r="I306" s="25">
        <v>0.10756158</v>
      </c>
      <c r="J306" s="25">
        <v>0.11640842999999999</v>
      </c>
      <c r="K306" s="25">
        <v>0.12920946</v>
      </c>
      <c r="L306" s="25">
        <v>0.12818057999999999</v>
      </c>
      <c r="M306" s="25">
        <v>0.13885800000000001</v>
      </c>
      <c r="N306" s="25">
        <v>0.14052090000000003</v>
      </c>
      <c r="O306" s="25">
        <v>0.14283926999999999</v>
      </c>
      <c r="P306" s="25">
        <v>0.15114877084309283</v>
      </c>
      <c r="Q306" s="25">
        <v>0.14632609368949423</v>
      </c>
      <c r="R306" s="25">
        <v>0.1422982184728977</v>
      </c>
      <c r="S306" s="25">
        <v>0.16444500000000001</v>
      </c>
      <c r="T306" s="25">
        <v>0.170349</v>
      </c>
      <c r="U306" s="25">
        <v>0.17625299999999999</v>
      </c>
      <c r="V306" s="25">
        <v>0.18215700000000001</v>
      </c>
      <c r="W306" s="25">
        <v>0.18806100000000001</v>
      </c>
    </row>
    <row r="307" spans="1:23" s="8" customFormat="1" x14ac:dyDescent="0.25">
      <c r="A307" s="250"/>
      <c r="B307" s="51" t="s">
        <v>610</v>
      </c>
      <c r="C307" s="46"/>
      <c r="D307" s="51" t="s">
        <v>590</v>
      </c>
      <c r="E307" s="46"/>
      <c r="F307" s="46">
        <v>11.634129719100001</v>
      </c>
      <c r="G307" s="46"/>
      <c r="H307" s="46"/>
      <c r="I307" s="46"/>
      <c r="J307" s="46"/>
      <c r="K307" s="46"/>
      <c r="L307" s="46"/>
      <c r="M307" s="46"/>
      <c r="N307" s="46"/>
      <c r="O307" s="46"/>
      <c r="P307" s="46"/>
      <c r="Q307" s="46"/>
      <c r="R307" s="46"/>
      <c r="S307" s="46"/>
      <c r="T307" s="46"/>
      <c r="U307" s="46"/>
      <c r="V307" s="46"/>
      <c r="W307" s="46"/>
    </row>
    <row r="308" spans="1:23" s="8" customFormat="1" x14ac:dyDescent="0.25">
      <c r="A308" s="250"/>
      <c r="B308" s="8" t="s">
        <v>610</v>
      </c>
      <c r="C308" s="8" t="s">
        <v>1117</v>
      </c>
      <c r="D308" s="8" t="s">
        <v>590</v>
      </c>
      <c r="E308" s="8" t="s">
        <v>883</v>
      </c>
      <c r="F308" s="25">
        <v>11.146278000000001</v>
      </c>
      <c r="G308" s="25">
        <v>11.086237799999999</v>
      </c>
      <c r="H308" s="25">
        <v>11.0808786</v>
      </c>
      <c r="I308" s="25">
        <v>11.436836400000001</v>
      </c>
      <c r="J308" s="25">
        <v>11.7773205</v>
      </c>
      <c r="K308" s="25">
        <v>11.970779700000001</v>
      </c>
      <c r="L308" s="25">
        <v>12.093005099999999</v>
      </c>
      <c r="M308" s="25">
        <v>12.392140200000002</v>
      </c>
      <c r="N308" s="25">
        <v>11.867849400000001</v>
      </c>
      <c r="O308" s="25">
        <v>12.1294602</v>
      </c>
      <c r="P308" s="25">
        <v>12.835075180912206</v>
      </c>
      <c r="Q308" s="25">
        <v>12.826369709999998</v>
      </c>
      <c r="R308" s="25">
        <v>12.559399379999999</v>
      </c>
      <c r="S308" s="25">
        <v>12.972286799999999</v>
      </c>
      <c r="T308" s="25">
        <v>13.119958499999999</v>
      </c>
      <c r="U308" s="25">
        <v>13.267630200000001</v>
      </c>
      <c r="V308" s="25">
        <v>13.415292000000001</v>
      </c>
      <c r="W308" s="25">
        <v>13.562967</v>
      </c>
    </row>
    <row r="309" spans="1:23" s="8" customFormat="1" x14ac:dyDescent="0.25">
      <c r="A309" s="250"/>
      <c r="B309" s="8" t="s">
        <v>610</v>
      </c>
      <c r="C309" s="8" t="s">
        <v>1119</v>
      </c>
      <c r="D309" s="8" t="s">
        <v>590</v>
      </c>
      <c r="E309" s="8" t="s">
        <v>883</v>
      </c>
      <c r="F309" s="25">
        <v>9.465137999999999E-4</v>
      </c>
      <c r="G309" s="25">
        <v>8.6809769999999999E-4</v>
      </c>
      <c r="H309" s="25">
        <v>8.2281539999999999E-4</v>
      </c>
      <c r="I309" s="25">
        <v>8.4932219999999997E-4</v>
      </c>
      <c r="J309" s="25">
        <v>8.8066769999999993E-4</v>
      </c>
      <c r="K309" s="25">
        <v>8.4048659999999998E-4</v>
      </c>
      <c r="L309" s="25">
        <v>8.1508410000000002E-4</v>
      </c>
      <c r="M309" s="25">
        <v>7.6980179999999992E-4</v>
      </c>
      <c r="N309" s="25">
        <v>5.8756739999999991E-4</v>
      </c>
      <c r="O309" s="25">
        <v>6.0192539999999993E-4</v>
      </c>
      <c r="P309" s="25">
        <v>6.0192539999999993E-4</v>
      </c>
      <c r="Q309" s="25">
        <v>6.4168544999999996E-4</v>
      </c>
      <c r="R309" s="25">
        <v>5.1909150000000002E-4</v>
      </c>
      <c r="S309" s="25">
        <v>5.1964799999999994E-4</v>
      </c>
      <c r="T309" s="25">
        <v>4.8679499999999983E-4</v>
      </c>
      <c r="U309" s="25">
        <v>4.5394199999999988E-4</v>
      </c>
      <c r="V309" s="25">
        <v>4.2000000000000002E-4</v>
      </c>
      <c r="W309" s="25">
        <v>3.8699999999999997E-4</v>
      </c>
    </row>
    <row r="310" spans="1:23" s="8" customFormat="1" x14ac:dyDescent="0.25">
      <c r="A310" s="250"/>
      <c r="B310" s="8" t="s">
        <v>610</v>
      </c>
      <c r="C310" s="8" t="s">
        <v>1054</v>
      </c>
      <c r="D310" s="8" t="s">
        <v>590</v>
      </c>
      <c r="E310" s="8" t="s">
        <v>883</v>
      </c>
      <c r="F310" s="25">
        <v>0.48322641899999996</v>
      </c>
      <c r="G310" s="25">
        <v>0.50130681899999996</v>
      </c>
      <c r="H310" s="25">
        <v>0.52780969799999999</v>
      </c>
      <c r="I310" s="25">
        <v>0.56118866700000003</v>
      </c>
      <c r="J310" s="25">
        <v>0.59330130599999997</v>
      </c>
      <c r="K310" s="25">
        <v>0.62702004299999992</v>
      </c>
      <c r="L310" s="25">
        <v>0.67283942699999999</v>
      </c>
      <c r="M310" s="25">
        <v>0.75389219100000004</v>
      </c>
      <c r="N310" s="25">
        <v>0.75427848600000003</v>
      </c>
      <c r="O310" s="25">
        <v>0.75427848600000003</v>
      </c>
      <c r="P310" s="25">
        <v>0.81774419999999992</v>
      </c>
      <c r="Q310" s="25">
        <v>0.8673198299999999</v>
      </c>
      <c r="R310" s="25">
        <v>0.87017870159999999</v>
      </c>
      <c r="S310" s="25">
        <v>0.91954979999999997</v>
      </c>
      <c r="T310" s="25">
        <v>0.95438265</v>
      </c>
      <c r="U310" s="25">
        <v>0.98921550000000003</v>
      </c>
      <c r="V310" s="25">
        <v>1.0240502999999999</v>
      </c>
      <c r="W310" s="25">
        <v>1.0588811999999999</v>
      </c>
    </row>
    <row r="311" spans="1:23" s="8" customFormat="1" x14ac:dyDescent="0.25">
      <c r="A311" s="250"/>
      <c r="B311" s="8" t="s">
        <v>610</v>
      </c>
      <c r="C311" s="8" t="s">
        <v>1055</v>
      </c>
      <c r="D311" s="8" t="s">
        <v>590</v>
      </c>
      <c r="E311" s="8" t="s">
        <v>883</v>
      </c>
      <c r="F311" s="25">
        <v>3.4008630000000002E-4</v>
      </c>
      <c r="G311" s="25">
        <v>3.4089629999999998E-4</v>
      </c>
      <c r="H311" s="25">
        <v>3.2844360000000003E-4</v>
      </c>
      <c r="I311" s="25">
        <v>3.2354160000000004E-4</v>
      </c>
      <c r="J311" s="25">
        <v>3.487974E-4</v>
      </c>
      <c r="K311" s="25">
        <v>2.9964354000000006E-4</v>
      </c>
      <c r="L311" s="25">
        <v>2.9167757999999997E-4</v>
      </c>
      <c r="M311" s="25">
        <v>2.8800096000000002E-4</v>
      </c>
      <c r="N311" s="25">
        <v>2.8800096000000002E-4</v>
      </c>
      <c r="O311" s="25">
        <v>3.633714E-4</v>
      </c>
      <c r="P311" s="25">
        <v>3.8451000000000002E-4</v>
      </c>
      <c r="Q311" s="25">
        <v>2.9229033600000143E-4</v>
      </c>
      <c r="R311" s="25">
        <v>3.4805222400000166E-4</v>
      </c>
      <c r="S311" s="25">
        <v>3.26526E-4</v>
      </c>
      <c r="T311" s="25">
        <v>3.2661000000000002E-4</v>
      </c>
      <c r="U311" s="25">
        <v>3.2669399999999999E-4</v>
      </c>
      <c r="V311" s="25">
        <v>3.2699999999999998E-4</v>
      </c>
      <c r="W311" s="25">
        <v>3.2699999999999998E-4</v>
      </c>
    </row>
    <row r="312" spans="1:23" s="8" customFormat="1" x14ac:dyDescent="0.25">
      <c r="A312" s="250"/>
      <c r="B312" s="8" t="s">
        <v>610</v>
      </c>
      <c r="C312" s="8" t="s">
        <v>603</v>
      </c>
      <c r="D312" s="8" t="s">
        <v>590</v>
      </c>
      <c r="E312" s="8" t="s">
        <v>883</v>
      </c>
      <c r="F312" s="25">
        <v>3.3387000000000004E-3</v>
      </c>
      <c r="G312" s="25">
        <v>0</v>
      </c>
      <c r="H312" s="25">
        <v>0</v>
      </c>
      <c r="I312" s="25">
        <v>0</v>
      </c>
      <c r="J312" s="25">
        <v>0</v>
      </c>
      <c r="K312" s="25">
        <v>3.3387000000000004E-3</v>
      </c>
      <c r="L312" s="25">
        <v>0</v>
      </c>
      <c r="M312" s="25">
        <v>0</v>
      </c>
      <c r="N312" s="25">
        <v>0</v>
      </c>
      <c r="O312" s="25">
        <v>0</v>
      </c>
      <c r="P312" s="25">
        <v>0</v>
      </c>
      <c r="Q312" s="25">
        <v>0</v>
      </c>
      <c r="R312" s="25">
        <v>0</v>
      </c>
      <c r="S312" s="25">
        <v>0</v>
      </c>
      <c r="T312" s="25">
        <v>0</v>
      </c>
      <c r="U312" s="25">
        <v>0</v>
      </c>
      <c r="V312" s="25">
        <v>0</v>
      </c>
      <c r="W312" s="25">
        <v>0</v>
      </c>
    </row>
    <row r="313" spans="1:23" s="8" customFormat="1" x14ac:dyDescent="0.25">
      <c r="A313" s="250"/>
      <c r="B313" s="51" t="s">
        <v>612</v>
      </c>
      <c r="C313" s="46"/>
      <c r="D313" s="51" t="s">
        <v>590</v>
      </c>
      <c r="E313" s="46"/>
      <c r="F313" s="46"/>
      <c r="G313" s="46"/>
      <c r="H313" s="46"/>
      <c r="I313" s="46"/>
      <c r="J313" s="46"/>
      <c r="K313" s="46"/>
      <c r="L313" s="46"/>
      <c r="M313" s="46"/>
      <c r="N313" s="46"/>
      <c r="O313" s="46"/>
      <c r="P313" s="46"/>
      <c r="Q313" s="46"/>
      <c r="R313" s="46"/>
      <c r="S313" s="46"/>
      <c r="T313" s="46"/>
      <c r="U313" s="46"/>
      <c r="V313" s="46"/>
      <c r="W313" s="46"/>
    </row>
    <row r="314" spans="1:23" s="8" customFormat="1" x14ac:dyDescent="0.25">
      <c r="A314" s="250"/>
      <c r="B314" s="8" t="s">
        <v>612</v>
      </c>
      <c r="C314" s="8" t="s">
        <v>1054</v>
      </c>
      <c r="D314" s="8" t="s">
        <v>590</v>
      </c>
      <c r="E314" s="8" t="s">
        <v>883</v>
      </c>
      <c r="F314" s="25">
        <v>3.0884300000000003E-2</v>
      </c>
      <c r="G314" s="25">
        <v>3.0324050000000002E-2</v>
      </c>
      <c r="H314" s="25">
        <v>2.9560450000000002E-2</v>
      </c>
      <c r="I314" s="25">
        <v>2.8008350000000001E-2</v>
      </c>
      <c r="J314" s="25">
        <v>2.922845E-2</v>
      </c>
      <c r="K314" s="25">
        <v>2.9087350000000001E-2</v>
      </c>
      <c r="L314" s="25">
        <v>2.6838050000000002E-2</v>
      </c>
      <c r="M314" s="25">
        <v>2.7688800000000003E-2</v>
      </c>
      <c r="N314" s="25">
        <v>2.6215550000000004E-2</v>
      </c>
      <c r="O314" s="25">
        <v>2.6991600000000001E-2</v>
      </c>
      <c r="P314" s="25">
        <v>2.49249E-2</v>
      </c>
      <c r="Q314" s="25">
        <v>2.4962250000000005E-2</v>
      </c>
      <c r="R314" s="25">
        <v>2.4385400000000002E-2</v>
      </c>
      <c r="S314" s="25">
        <v>2.3975961E-2</v>
      </c>
      <c r="T314" s="25">
        <v>2.86967105E-2</v>
      </c>
      <c r="U314" s="25">
        <v>2.75924785E-2</v>
      </c>
      <c r="V314" s="25">
        <v>2.2414150000000001E-2</v>
      </c>
      <c r="W314" s="25">
        <v>2.1891250000000004E-2</v>
      </c>
    </row>
    <row r="315" spans="1:23" s="8" customFormat="1" x14ac:dyDescent="0.25">
      <c r="A315" s="250"/>
      <c r="B315" s="8" t="s">
        <v>612</v>
      </c>
      <c r="C315" s="8" t="s">
        <v>1121</v>
      </c>
      <c r="D315" s="8" t="s">
        <v>590</v>
      </c>
      <c r="E315" s="8" t="s">
        <v>883</v>
      </c>
      <c r="F315" s="25">
        <v>0</v>
      </c>
      <c r="G315" s="25">
        <v>0</v>
      </c>
      <c r="H315" s="25">
        <v>0</v>
      </c>
      <c r="I315" s="25">
        <v>0</v>
      </c>
      <c r="J315" s="25">
        <v>0</v>
      </c>
      <c r="K315" s="25">
        <v>0</v>
      </c>
      <c r="L315" s="25">
        <v>0</v>
      </c>
      <c r="M315" s="25">
        <v>3.4380000000000001E-3</v>
      </c>
      <c r="N315" s="25">
        <v>5.2700000000000004E-3</v>
      </c>
      <c r="O315" s="25">
        <v>1.9499999999999999E-3</v>
      </c>
      <c r="P315" s="25">
        <v>6.0699999999999999E-3</v>
      </c>
      <c r="Q315" s="25">
        <v>2.1559999999999999E-3</v>
      </c>
      <c r="R315" s="25">
        <v>5.5199999999999997E-4</v>
      </c>
      <c r="S315" s="25">
        <v>1.3821749751432293E-3</v>
      </c>
      <c r="T315" s="25">
        <v>1.2991075578729396E-3</v>
      </c>
      <c r="U315" s="25">
        <v>1.2214031784233039E-3</v>
      </c>
      <c r="V315" s="25">
        <v>1.1479999999999999E-3</v>
      </c>
      <c r="W315" s="25">
        <v>1.08E-3</v>
      </c>
    </row>
    <row r="316" spans="1:23" s="8" customFormat="1" x14ac:dyDescent="0.25">
      <c r="A316" s="250"/>
      <c r="B316" s="46" t="s">
        <v>1126</v>
      </c>
      <c r="C316" s="46"/>
      <c r="D316" s="46" t="s">
        <v>590</v>
      </c>
      <c r="E316" s="46"/>
      <c r="F316" s="46"/>
      <c r="G316" s="46"/>
      <c r="H316" s="46"/>
      <c r="I316" s="46"/>
      <c r="J316" s="46"/>
      <c r="K316" s="46"/>
      <c r="L316" s="46"/>
      <c r="M316" s="46"/>
      <c r="N316" s="46"/>
      <c r="O316" s="46"/>
      <c r="P316" s="46"/>
      <c r="Q316" s="46"/>
      <c r="R316" s="46"/>
      <c r="S316" s="46"/>
      <c r="T316" s="46"/>
      <c r="U316" s="46"/>
      <c r="V316" s="46"/>
      <c r="W316" s="46"/>
    </row>
    <row r="317" spans="1:23" s="8" customFormat="1" x14ac:dyDescent="0.25">
      <c r="A317" s="250"/>
      <c r="B317" s="8" t="s">
        <v>1123</v>
      </c>
      <c r="C317" s="8" t="s">
        <v>1121</v>
      </c>
      <c r="D317" s="8" t="s">
        <v>590</v>
      </c>
      <c r="E317" s="8" t="s">
        <v>883</v>
      </c>
      <c r="F317" s="25">
        <v>0.70174999999999998</v>
      </c>
      <c r="G317" s="25">
        <v>0.70175699999999996</v>
      </c>
      <c r="H317" s="25">
        <v>0.70176400000000005</v>
      </c>
      <c r="I317" s="25">
        <v>0.70177100000000003</v>
      </c>
      <c r="J317" s="25">
        <v>0.70177800000000001</v>
      </c>
      <c r="K317" s="25">
        <v>0.70178499999999999</v>
      </c>
      <c r="L317" s="25">
        <v>0.70179199999999997</v>
      </c>
      <c r="M317" s="25">
        <v>0.70179899999999995</v>
      </c>
      <c r="N317" s="25">
        <v>0.70180600000000004</v>
      </c>
      <c r="O317" s="25">
        <v>0.70181300000000002</v>
      </c>
      <c r="P317" s="25">
        <v>0.70182</v>
      </c>
      <c r="Q317" s="25">
        <v>0.70182699999999998</v>
      </c>
      <c r="R317" s="25">
        <v>0.70183399999999996</v>
      </c>
      <c r="S317" s="25">
        <v>0.70184100000000005</v>
      </c>
      <c r="T317" s="25">
        <v>0.70184800000000003</v>
      </c>
      <c r="U317" s="25">
        <v>0.70185500000000001</v>
      </c>
      <c r="V317" s="25">
        <v>0.70186199999999999</v>
      </c>
      <c r="W317" s="25">
        <v>0.70186899999999997</v>
      </c>
    </row>
    <row r="318" spans="1:23" s="8" customFormat="1" x14ac:dyDescent="0.25">
      <c r="A318" s="250"/>
      <c r="B318" s="8" t="s">
        <v>1123</v>
      </c>
      <c r="C318" s="8" t="s">
        <v>1124</v>
      </c>
      <c r="D318" s="8" t="s">
        <v>590</v>
      </c>
      <c r="E318" s="8" t="s">
        <v>883</v>
      </c>
      <c r="F318" s="25">
        <v>7.1818105644511632E-2</v>
      </c>
      <c r="G318" s="25">
        <v>6.399998996601583E-2</v>
      </c>
      <c r="H318" s="25">
        <v>5.8603986078916148E-2</v>
      </c>
      <c r="I318" s="25">
        <v>4.6319424611539331E-2</v>
      </c>
      <c r="J318" s="25">
        <v>5.3314628678356089E-2</v>
      </c>
      <c r="K318" s="25">
        <v>5.3084052463702049E-2</v>
      </c>
      <c r="L318" s="25">
        <v>4.3053731704810375E-2</v>
      </c>
      <c r="M318" s="25">
        <v>4.5661983104008708E-2</v>
      </c>
      <c r="N318" s="25">
        <v>7.2898777958756406E-2</v>
      </c>
      <c r="O318" s="25">
        <v>7.0070669872721272E-2</v>
      </c>
      <c r="P318" s="25">
        <v>7.3121028561319093E-2</v>
      </c>
      <c r="Q318" s="25">
        <v>7.8680703640006955E-2</v>
      </c>
      <c r="R318" s="25">
        <v>7.7723487272328654E-2</v>
      </c>
      <c r="S318" s="25">
        <v>7.256145E-2</v>
      </c>
      <c r="T318" s="25">
        <v>7.4044424999999997E-2</v>
      </c>
      <c r="U318" s="25">
        <v>7.5527399999999995E-2</v>
      </c>
      <c r="V318" s="25">
        <v>7.7010375000000006E-2</v>
      </c>
      <c r="W318" s="25">
        <v>7.849334999999999E-2</v>
      </c>
    </row>
    <row r="319" spans="1:23" s="8" customFormat="1" x14ac:dyDescent="0.25">
      <c r="A319" s="250"/>
      <c r="B319" s="8" t="s">
        <v>1125</v>
      </c>
      <c r="C319" s="8" t="s">
        <v>1121</v>
      </c>
      <c r="D319" s="8" t="s">
        <v>590</v>
      </c>
      <c r="E319" s="8" t="s">
        <v>883</v>
      </c>
      <c r="F319" s="25">
        <v>0.136878</v>
      </c>
      <c r="G319" s="25">
        <v>0.12138699999999999</v>
      </c>
      <c r="H319" s="25">
        <v>0.110614</v>
      </c>
      <c r="I319" s="25">
        <v>8.6267999999999997E-2</v>
      </c>
      <c r="J319" s="25">
        <v>9.9722000000000005E-2</v>
      </c>
      <c r="K319" s="25">
        <v>9.8993999999999999E-2</v>
      </c>
      <c r="L319" s="25">
        <v>7.8974000000000003E-2</v>
      </c>
      <c r="M319" s="25">
        <v>8.3195000000000005E-2</v>
      </c>
      <c r="N319" s="25">
        <v>0.13642299999999999</v>
      </c>
      <c r="O319" s="25">
        <v>0.131467</v>
      </c>
      <c r="P319" s="25">
        <v>0.13699</v>
      </c>
      <c r="Q319" s="25">
        <v>0.147231</v>
      </c>
      <c r="R319" s="25">
        <v>0.14533399999999999</v>
      </c>
      <c r="S319" s="25">
        <v>0.13477380000000003</v>
      </c>
      <c r="T319" s="25">
        <v>0.13739950000000001</v>
      </c>
      <c r="U319" s="25">
        <v>0.14002519999999999</v>
      </c>
      <c r="V319" s="25">
        <v>0.1426509</v>
      </c>
      <c r="W319" s="25">
        <v>0.14527660000000001</v>
      </c>
    </row>
    <row r="320" spans="1:23" s="8" customFormat="1" x14ac:dyDescent="0.25">
      <c r="A320" s="250"/>
      <c r="B320" s="7" t="s">
        <v>945</v>
      </c>
      <c r="C320" s="7" t="s">
        <v>1082</v>
      </c>
      <c r="D320" s="7" t="s">
        <v>590</v>
      </c>
      <c r="E320" s="7" t="s">
        <v>1083</v>
      </c>
      <c r="F320" s="54">
        <v>249.6383590911</v>
      </c>
      <c r="G320" s="54">
        <v>248.37634212299997</v>
      </c>
      <c r="H320" s="54">
        <v>248.68634084700003</v>
      </c>
      <c r="I320" s="54">
        <v>256.68987058680005</v>
      </c>
      <c r="J320" s="54">
        <v>265.00930451310001</v>
      </c>
      <c r="K320" s="54">
        <v>270.10150446594002</v>
      </c>
      <c r="L320" s="54">
        <v>273.06674154227994</v>
      </c>
      <c r="M320" s="54">
        <v>281.45342701266003</v>
      </c>
      <c r="N320" s="54">
        <v>271.61773599155998</v>
      </c>
      <c r="O320" s="54">
        <v>276.98875790880004</v>
      </c>
      <c r="P320" s="54">
        <v>293.47419123026128</v>
      </c>
      <c r="Q320" s="54">
        <v>294.37022704898533</v>
      </c>
      <c r="R320" s="54">
        <v>288.67135171973479</v>
      </c>
      <c r="S320" s="54">
        <v>298.61390422027796</v>
      </c>
      <c r="T320" s="54">
        <v>302.72241008221533</v>
      </c>
      <c r="U320" s="54">
        <v>306.70870395644693</v>
      </c>
      <c r="V320" s="54">
        <v>310.60936935000001</v>
      </c>
      <c r="W320" s="54">
        <v>314.60807805000002</v>
      </c>
    </row>
    <row r="321" spans="1:23" s="8" customFormat="1" x14ac:dyDescent="0.25">
      <c r="A321" s="250"/>
    </row>
    <row r="322" spans="1:23" s="8" customFormat="1" x14ac:dyDescent="0.25">
      <c r="A322" s="250"/>
      <c r="B322" s="51" t="s">
        <v>607</v>
      </c>
      <c r="C322" s="51"/>
      <c r="D322" s="51" t="s">
        <v>593</v>
      </c>
      <c r="E322" s="46"/>
      <c r="F322" s="46"/>
      <c r="G322" s="46"/>
      <c r="H322" s="46"/>
      <c r="I322" s="46"/>
      <c r="J322" s="46"/>
      <c r="K322" s="46"/>
      <c r="L322" s="46"/>
      <c r="M322" s="46"/>
      <c r="N322" s="46"/>
      <c r="O322" s="46"/>
      <c r="P322" s="46"/>
      <c r="Q322" s="46"/>
      <c r="R322" s="46"/>
      <c r="S322" s="46"/>
      <c r="T322" s="46"/>
      <c r="U322" s="46"/>
      <c r="V322" s="46"/>
      <c r="W322" s="46"/>
    </row>
    <row r="323" spans="1:23" s="8" customFormat="1" x14ac:dyDescent="0.25">
      <c r="A323" s="250"/>
      <c r="B323" s="8" t="s">
        <v>1114</v>
      </c>
      <c r="C323" s="8" t="s">
        <v>595</v>
      </c>
      <c r="D323" s="8" t="s">
        <v>593</v>
      </c>
      <c r="E323" s="8" t="s">
        <v>884</v>
      </c>
      <c r="F323" s="25">
        <v>2.494296E-2</v>
      </c>
      <c r="G323" s="25">
        <v>2.2728059999999998E-2</v>
      </c>
      <c r="H323" s="25">
        <v>2.2547819999999996E-2</v>
      </c>
      <c r="I323" s="25">
        <v>2.1685080000000002E-2</v>
      </c>
      <c r="J323" s="25">
        <v>1.9436999999999999E-2</v>
      </c>
      <c r="K323" s="25">
        <v>1.9022520000000001E-2</v>
      </c>
      <c r="L323" s="25">
        <v>2.105988E-2</v>
      </c>
      <c r="M323" s="25">
        <v>2.1455759999999997E-2</v>
      </c>
      <c r="N323" s="25">
        <v>2.0793899999999997E-2</v>
      </c>
      <c r="O323" s="25">
        <v>2.0330219999999996E-2</v>
      </c>
      <c r="P323" s="25">
        <v>2.1512880000000002E-2</v>
      </c>
      <c r="Q323" s="25">
        <v>2.0826501262101144E-2</v>
      </c>
      <c r="R323" s="25">
        <v>2.0253216305420464E-2</v>
      </c>
      <c r="S323" s="25">
        <v>1.9710984000000001E-2</v>
      </c>
      <c r="T323" s="25">
        <v>1.9487339999999999E-2</v>
      </c>
      <c r="U323" s="25">
        <v>1.9263696E-2</v>
      </c>
      <c r="V323" s="25">
        <v>1.9039799999999999E-2</v>
      </c>
      <c r="W323" s="25">
        <v>1.8816599999999999E-2</v>
      </c>
    </row>
    <row r="324" spans="1:23" s="8" customFormat="1" x14ac:dyDescent="0.25">
      <c r="A324" s="250"/>
      <c r="B324" s="8" t="s">
        <v>1115</v>
      </c>
      <c r="C324" s="8" t="s">
        <v>1055</v>
      </c>
      <c r="D324" s="8" t="s">
        <v>593</v>
      </c>
      <c r="E324" s="8" t="s">
        <v>884</v>
      </c>
      <c r="F324" s="25">
        <v>5.0113799999999993E-4</v>
      </c>
      <c r="G324" s="25">
        <v>5.2817999999999995E-4</v>
      </c>
      <c r="H324" s="25">
        <v>5.0551799999999994E-4</v>
      </c>
      <c r="I324" s="25">
        <v>4.5826200000000002E-4</v>
      </c>
      <c r="J324" s="25">
        <v>4.5610799999999994E-4</v>
      </c>
      <c r="K324" s="25">
        <v>4.81404E-4</v>
      </c>
      <c r="L324" s="25">
        <v>4.4684999999999999E-4</v>
      </c>
      <c r="M324" s="25">
        <v>4.5482993999999995E-4</v>
      </c>
      <c r="N324" s="25">
        <v>5.4900000000000001E-4</v>
      </c>
      <c r="O324" s="25">
        <v>3.9780000000000002E-4</v>
      </c>
      <c r="P324" s="25">
        <v>4.0439999999999996E-4</v>
      </c>
      <c r="Q324" s="25">
        <v>4.662E-4</v>
      </c>
      <c r="R324" s="25">
        <v>6.4800000000000003E-4</v>
      </c>
      <c r="S324" s="25">
        <v>4.9000295999999997E-4</v>
      </c>
      <c r="T324" s="25">
        <v>4.9079759999999994E-4</v>
      </c>
      <c r="U324" s="25">
        <v>4.9159223999999991E-4</v>
      </c>
      <c r="V324" s="25">
        <v>4.9259999999999994E-4</v>
      </c>
      <c r="W324" s="25">
        <v>4.9319999999999995E-4</v>
      </c>
    </row>
    <row r="325" spans="1:23" s="8" customFormat="1" x14ac:dyDescent="0.25">
      <c r="A325" s="250"/>
      <c r="B325" s="8" t="s">
        <v>1115</v>
      </c>
      <c r="C325" s="8" t="s">
        <v>1056</v>
      </c>
      <c r="D325" s="8" t="s">
        <v>593</v>
      </c>
      <c r="E325" s="8" t="s">
        <v>884</v>
      </c>
      <c r="F325" s="25">
        <v>1.662864E-2</v>
      </c>
      <c r="G325" s="25">
        <v>1.6867859999999998E-2</v>
      </c>
      <c r="H325" s="25">
        <v>1.7933021999999996E-2</v>
      </c>
      <c r="I325" s="25">
        <v>2.1512316E-2</v>
      </c>
      <c r="J325" s="25">
        <v>2.3281685999999999E-2</v>
      </c>
      <c r="K325" s="25">
        <v>2.5841891999999998E-2</v>
      </c>
      <c r="L325" s="25">
        <v>2.5636115999999997E-2</v>
      </c>
      <c r="M325" s="25">
        <v>2.7771599999999997E-2</v>
      </c>
      <c r="N325" s="25">
        <v>2.8104179999999999E-2</v>
      </c>
      <c r="O325" s="25">
        <v>2.8567853999999997E-2</v>
      </c>
      <c r="P325" s="25">
        <v>3.0229754168618568E-2</v>
      </c>
      <c r="Q325" s="25">
        <v>2.9265218737898849E-2</v>
      </c>
      <c r="R325" s="25">
        <v>2.8459643694579539E-2</v>
      </c>
      <c r="S325" s="25">
        <v>3.2889000000000002E-2</v>
      </c>
      <c r="T325" s="25">
        <v>3.4069799999999997E-2</v>
      </c>
      <c r="U325" s="25">
        <v>3.52506E-2</v>
      </c>
      <c r="V325" s="25">
        <v>3.6431400000000003E-2</v>
      </c>
      <c r="W325" s="25">
        <v>3.7612199999999998E-2</v>
      </c>
    </row>
    <row r="326" spans="1:23" s="8" customFormat="1" x14ac:dyDescent="0.25">
      <c r="A326" s="250"/>
      <c r="B326" s="51" t="s">
        <v>610</v>
      </c>
      <c r="C326" s="46"/>
      <c r="D326" s="51" t="s">
        <v>593</v>
      </c>
      <c r="E326" s="46"/>
      <c r="F326" s="46">
        <v>1.5643457090199999</v>
      </c>
      <c r="G326" s="46"/>
      <c r="H326" s="46"/>
      <c r="I326" s="46"/>
      <c r="J326" s="46"/>
      <c r="K326" s="46"/>
      <c r="L326" s="46"/>
      <c r="M326" s="46"/>
      <c r="N326" s="46"/>
      <c r="O326" s="46"/>
      <c r="P326" s="46"/>
      <c r="Q326" s="46"/>
      <c r="R326" s="46"/>
      <c r="S326" s="46"/>
      <c r="T326" s="46"/>
      <c r="U326" s="46"/>
      <c r="V326" s="46"/>
      <c r="W326" s="46"/>
    </row>
    <row r="327" spans="1:23" s="8" customFormat="1" x14ac:dyDescent="0.25">
      <c r="A327" s="250"/>
      <c r="B327" s="8" t="s">
        <v>610</v>
      </c>
      <c r="C327" s="8" t="s">
        <v>1117</v>
      </c>
      <c r="D327" s="8" t="s">
        <v>593</v>
      </c>
      <c r="E327" s="8" t="s">
        <v>884</v>
      </c>
      <c r="F327" s="25">
        <v>1.0808511999999999</v>
      </c>
      <c r="G327" s="25">
        <v>1.0750291199999999</v>
      </c>
      <c r="H327" s="25">
        <v>1.0745094400000001</v>
      </c>
      <c r="I327" s="25">
        <v>1.10902656</v>
      </c>
      <c r="J327" s="25">
        <v>1.1420432</v>
      </c>
      <c r="K327" s="25">
        <v>1.1608028800000001</v>
      </c>
      <c r="L327" s="25">
        <v>1.17265504</v>
      </c>
      <c r="M327" s="25">
        <v>1.20166208</v>
      </c>
      <c r="N327" s="25">
        <v>1.1508217599999999</v>
      </c>
      <c r="O327" s="25">
        <v>1.17619008</v>
      </c>
      <c r="P327" s="25">
        <v>1.2446133508763351</v>
      </c>
      <c r="Q327" s="25">
        <v>1.2437691839999998</v>
      </c>
      <c r="R327" s="25">
        <v>1.2178811519999999</v>
      </c>
      <c r="S327" s="25">
        <v>1.2579187199999999</v>
      </c>
      <c r="T327" s="25">
        <v>1.2722384000000002</v>
      </c>
      <c r="U327" s="25">
        <v>1.28655808</v>
      </c>
      <c r="V327" s="25">
        <v>1.3008767999999999</v>
      </c>
      <c r="W327" s="25">
        <v>1.3151968000000001</v>
      </c>
    </row>
    <row r="328" spans="1:23" s="8" customFormat="1" x14ac:dyDescent="0.25">
      <c r="A328" s="250"/>
      <c r="B328" s="8" t="s">
        <v>610</v>
      </c>
      <c r="C328" s="8" t="s">
        <v>1119</v>
      </c>
      <c r="D328" s="8" t="s">
        <v>593</v>
      </c>
      <c r="E328" s="8" t="s">
        <v>884</v>
      </c>
      <c r="F328" s="25">
        <v>1.8930275999999997E-4</v>
      </c>
      <c r="G328" s="25">
        <v>1.7361954E-4</v>
      </c>
      <c r="H328" s="25">
        <v>1.6456307999999998E-4</v>
      </c>
      <c r="I328" s="25">
        <v>1.6986443999999996E-4</v>
      </c>
      <c r="J328" s="25">
        <v>1.7613354000000001E-4</v>
      </c>
      <c r="K328" s="25">
        <v>1.6809732E-4</v>
      </c>
      <c r="L328" s="25">
        <v>1.6301681999999999E-4</v>
      </c>
      <c r="M328" s="25">
        <v>1.5396035999999997E-4</v>
      </c>
      <c r="N328" s="25">
        <v>1.1751347999999999E-4</v>
      </c>
      <c r="O328" s="25">
        <v>1.2038507999999999E-4</v>
      </c>
      <c r="P328" s="25">
        <v>1.2038507999999999E-4</v>
      </c>
      <c r="Q328" s="25">
        <v>1.2833708999999998E-4</v>
      </c>
      <c r="R328" s="25">
        <v>1.0381830000000001E-4</v>
      </c>
      <c r="S328" s="25">
        <v>1.0392959999999996E-4</v>
      </c>
      <c r="T328" s="25">
        <v>9.735899999999996E-5</v>
      </c>
      <c r="U328" s="25">
        <v>9.0788399999999986E-5</v>
      </c>
      <c r="V328" s="25">
        <v>8.3999999999999995E-5</v>
      </c>
      <c r="W328" s="25">
        <v>7.7399999999999998E-5</v>
      </c>
    </row>
    <row r="329" spans="1:23" s="8" customFormat="1" x14ac:dyDescent="0.25">
      <c r="A329" s="250"/>
      <c r="B329" s="8" t="s">
        <v>610</v>
      </c>
      <c r="C329" s="8" t="s">
        <v>1054</v>
      </c>
      <c r="D329" s="8" t="s">
        <v>593</v>
      </c>
      <c r="E329" s="8" t="s">
        <v>884</v>
      </c>
      <c r="F329" s="25">
        <v>0.48322641899999996</v>
      </c>
      <c r="G329" s="25">
        <v>0.50130681899999996</v>
      </c>
      <c r="H329" s="25">
        <v>0.52780969799999999</v>
      </c>
      <c r="I329" s="25">
        <v>0.56118866700000003</v>
      </c>
      <c r="J329" s="25">
        <v>0.59330130599999997</v>
      </c>
      <c r="K329" s="25">
        <v>0.62702004299999992</v>
      </c>
      <c r="L329" s="25">
        <v>0.67283942699999999</v>
      </c>
      <c r="M329" s="25">
        <v>0.75389219100000004</v>
      </c>
      <c r="N329" s="25">
        <v>0.75427848600000003</v>
      </c>
      <c r="O329" s="25">
        <v>0.75427848600000003</v>
      </c>
      <c r="P329" s="25">
        <v>0.81774419999999992</v>
      </c>
      <c r="Q329" s="25">
        <v>0.8673198299999999</v>
      </c>
      <c r="R329" s="25">
        <v>0.87017870159999999</v>
      </c>
      <c r="S329" s="25">
        <v>0.91954979999999997</v>
      </c>
      <c r="T329" s="25">
        <v>0.95438265</v>
      </c>
      <c r="U329" s="25">
        <v>0.98921550000000003</v>
      </c>
      <c r="V329" s="25">
        <v>1.0240502999999999</v>
      </c>
      <c r="W329" s="25">
        <v>1.0588811999999999</v>
      </c>
    </row>
    <row r="330" spans="1:23" s="8" customFormat="1" x14ac:dyDescent="0.25">
      <c r="A330" s="250"/>
      <c r="B330" s="8" t="s">
        <v>610</v>
      </c>
      <c r="C330" s="8" t="s">
        <v>1055</v>
      </c>
      <c r="D330" s="8" t="s">
        <v>593</v>
      </c>
      <c r="E330" s="8" t="s">
        <v>884</v>
      </c>
      <c r="F330" s="25">
        <v>6.8017259999999987E-5</v>
      </c>
      <c r="G330" s="25">
        <v>6.8179260000000004E-5</v>
      </c>
      <c r="H330" s="25">
        <v>6.5688720000000008E-5</v>
      </c>
      <c r="I330" s="25">
        <v>6.470832E-5</v>
      </c>
      <c r="J330" s="25">
        <v>6.975948E-5</v>
      </c>
      <c r="K330" s="25">
        <v>5.9928708000000003E-5</v>
      </c>
      <c r="L330" s="25">
        <v>5.8335516000000001E-5</v>
      </c>
      <c r="M330" s="25">
        <v>5.7600192000000003E-5</v>
      </c>
      <c r="N330" s="25">
        <v>5.7600192000000003E-5</v>
      </c>
      <c r="O330" s="25">
        <v>7.2674279999999995E-5</v>
      </c>
      <c r="P330" s="25">
        <v>7.690199999999999E-5</v>
      </c>
      <c r="Q330" s="25">
        <v>5.8458067200000286E-5</v>
      </c>
      <c r="R330" s="25">
        <v>6.9610444800000332E-5</v>
      </c>
      <c r="S330" s="25">
        <v>6.5305199999999999E-5</v>
      </c>
      <c r="T330" s="25">
        <v>6.5322000000000009E-5</v>
      </c>
      <c r="U330" s="25">
        <v>6.5338799999999992E-5</v>
      </c>
      <c r="V330" s="25">
        <v>6.539999999999999E-5</v>
      </c>
      <c r="W330" s="25">
        <v>6.539999999999999E-5</v>
      </c>
    </row>
    <row r="331" spans="1:23" s="8" customFormat="1" x14ac:dyDescent="0.25">
      <c r="A331" s="250"/>
      <c r="B331" s="8" t="s">
        <v>610</v>
      </c>
      <c r="C331" s="8" t="s">
        <v>603</v>
      </c>
      <c r="D331" s="8" t="s">
        <v>593</v>
      </c>
      <c r="E331" s="8" t="s">
        <v>884</v>
      </c>
      <c r="F331" s="25">
        <v>1.0770000000000002E-5</v>
      </c>
      <c r="G331" s="25">
        <v>0</v>
      </c>
      <c r="H331" s="25">
        <v>0</v>
      </c>
      <c r="I331" s="25">
        <v>0</v>
      </c>
      <c r="J331" s="25">
        <v>0</v>
      </c>
      <c r="K331" s="25">
        <v>1.0770000000000002E-5</v>
      </c>
      <c r="L331" s="25">
        <v>0</v>
      </c>
      <c r="M331" s="25">
        <v>0</v>
      </c>
      <c r="N331" s="25">
        <v>0</v>
      </c>
      <c r="O331" s="25">
        <v>0</v>
      </c>
      <c r="P331" s="25">
        <v>0</v>
      </c>
      <c r="Q331" s="25">
        <v>0</v>
      </c>
      <c r="R331" s="25">
        <v>0</v>
      </c>
      <c r="S331" s="25">
        <v>0</v>
      </c>
      <c r="T331" s="25">
        <v>0</v>
      </c>
      <c r="U331" s="25">
        <v>0</v>
      </c>
      <c r="V331" s="25">
        <v>0</v>
      </c>
      <c r="W331" s="25">
        <v>0</v>
      </c>
    </row>
    <row r="332" spans="1:23" s="8" customFormat="1" x14ac:dyDescent="0.25">
      <c r="A332" s="250"/>
      <c r="B332" s="51" t="s">
        <v>612</v>
      </c>
      <c r="C332" s="46"/>
      <c r="D332" s="51" t="s">
        <v>593</v>
      </c>
      <c r="E332" s="46"/>
      <c r="F332" s="46"/>
      <c r="G332" s="46"/>
      <c r="H332" s="46"/>
      <c r="I332" s="46"/>
      <c r="J332" s="46"/>
      <c r="K332" s="46"/>
      <c r="L332" s="46"/>
      <c r="M332" s="46"/>
      <c r="N332" s="46"/>
      <c r="O332" s="46"/>
      <c r="P332" s="46"/>
      <c r="Q332" s="46"/>
      <c r="R332" s="46"/>
      <c r="S332" s="46"/>
      <c r="T332" s="46"/>
      <c r="U332" s="46"/>
      <c r="V332" s="46"/>
      <c r="W332" s="46"/>
    </row>
    <row r="333" spans="1:23" s="8" customFormat="1" x14ac:dyDescent="0.25">
      <c r="A333" s="250"/>
      <c r="B333" s="8" t="s">
        <v>612</v>
      </c>
      <c r="C333" s="8" t="s">
        <v>1054</v>
      </c>
      <c r="D333" s="8" t="s">
        <v>593</v>
      </c>
      <c r="E333" s="8" t="s">
        <v>884</v>
      </c>
      <c r="F333" s="25">
        <v>0.21284120000000001</v>
      </c>
      <c r="G333" s="25">
        <v>0.2089802</v>
      </c>
      <c r="H333" s="25">
        <v>0.2037178</v>
      </c>
      <c r="I333" s="25">
        <v>0.19302140000000001</v>
      </c>
      <c r="J333" s="25">
        <v>0.20142980000000002</v>
      </c>
      <c r="K333" s="25">
        <v>0.20045740000000004</v>
      </c>
      <c r="L333" s="25">
        <v>0.18495620000000002</v>
      </c>
      <c r="M333" s="25">
        <v>0.19081920000000002</v>
      </c>
      <c r="N333" s="25">
        <v>0.1806662</v>
      </c>
      <c r="O333" s="25">
        <v>0.18601440000000002</v>
      </c>
      <c r="P333" s="25">
        <v>0.1717716</v>
      </c>
      <c r="Q333" s="25">
        <v>0.17202899999999999</v>
      </c>
      <c r="R333" s="25">
        <v>0.1680536</v>
      </c>
      <c r="S333" s="25">
        <v>0.165231924</v>
      </c>
      <c r="T333" s="25">
        <v>0.19776528200000001</v>
      </c>
      <c r="U333" s="25">
        <v>0.19015539400000001</v>
      </c>
      <c r="V333" s="25">
        <v>0.15446860000000001</v>
      </c>
      <c r="W333" s="25">
        <v>0.150865</v>
      </c>
    </row>
    <row r="334" spans="1:23" s="8" customFormat="1" x14ac:dyDescent="0.25">
      <c r="A334" s="250"/>
      <c r="B334" s="8" t="s">
        <v>612</v>
      </c>
      <c r="C334" s="8" t="s">
        <v>1121</v>
      </c>
      <c r="D334" s="8" t="s">
        <v>593</v>
      </c>
      <c r="E334" s="8" t="s">
        <v>884</v>
      </c>
      <c r="F334" s="25">
        <v>0</v>
      </c>
      <c r="G334" s="25">
        <v>0</v>
      </c>
      <c r="H334" s="25">
        <v>0</v>
      </c>
      <c r="I334" s="25">
        <v>0</v>
      </c>
      <c r="J334" s="25">
        <v>0</v>
      </c>
      <c r="K334" s="25">
        <v>0</v>
      </c>
      <c r="L334" s="25">
        <v>0</v>
      </c>
      <c r="M334" s="25">
        <v>2.5785000000000001E-3</v>
      </c>
      <c r="N334" s="25">
        <v>3.9525000000000003E-3</v>
      </c>
      <c r="O334" s="25">
        <v>1.4625E-3</v>
      </c>
      <c r="P334" s="25">
        <v>4.5525000000000001E-3</v>
      </c>
      <c r="Q334" s="25">
        <v>1.6169999999999999E-3</v>
      </c>
      <c r="R334" s="25">
        <v>4.1399999999999998E-4</v>
      </c>
      <c r="S334" s="25">
        <v>1.0366312313574222E-3</v>
      </c>
      <c r="T334" s="25">
        <v>9.7433066840470477E-4</v>
      </c>
      <c r="U334" s="25">
        <v>9.160523838174779E-4</v>
      </c>
      <c r="V334" s="25">
        <v>8.61E-4</v>
      </c>
      <c r="W334" s="25">
        <v>8.0999999999999996E-4</v>
      </c>
    </row>
    <row r="335" spans="1:23" s="8" customFormat="1" x14ac:dyDescent="0.25">
      <c r="A335" s="250"/>
      <c r="B335" s="46" t="s">
        <v>1126</v>
      </c>
      <c r="C335" s="46"/>
      <c r="D335" s="46" t="s">
        <v>593</v>
      </c>
      <c r="E335" s="46"/>
      <c r="F335" s="46"/>
      <c r="G335" s="46"/>
      <c r="H335" s="46"/>
      <c r="I335" s="46"/>
      <c r="J335" s="46"/>
      <c r="K335" s="46"/>
      <c r="L335" s="46"/>
      <c r="M335" s="46"/>
      <c r="N335" s="46"/>
      <c r="O335" s="46"/>
      <c r="P335" s="46"/>
      <c r="Q335" s="46"/>
      <c r="R335" s="46"/>
      <c r="S335" s="46"/>
      <c r="T335" s="46"/>
      <c r="U335" s="46"/>
      <c r="V335" s="46"/>
      <c r="W335" s="46"/>
    </row>
    <row r="336" spans="1:23" s="8" customFormat="1" x14ac:dyDescent="0.25">
      <c r="A336" s="250"/>
      <c r="B336" s="8" t="s">
        <v>1123</v>
      </c>
      <c r="C336" s="8" t="s">
        <v>1121</v>
      </c>
      <c r="D336" s="8" t="s">
        <v>593</v>
      </c>
      <c r="E336" s="8" t="s">
        <v>884</v>
      </c>
      <c r="F336" s="25">
        <v>0.20050000000000001</v>
      </c>
      <c r="G336" s="25">
        <v>0.20050200000000001</v>
      </c>
      <c r="H336" s="25">
        <v>0.20050399999999999</v>
      </c>
      <c r="I336" s="25">
        <v>0.20050599999999999</v>
      </c>
      <c r="J336" s="25">
        <v>0.20050799999999999</v>
      </c>
      <c r="K336" s="25">
        <v>0.20050999999999999</v>
      </c>
      <c r="L336" s="25">
        <v>0.200512</v>
      </c>
      <c r="M336" s="25">
        <v>0.200514</v>
      </c>
      <c r="N336" s="25">
        <v>0.200516</v>
      </c>
      <c r="O336" s="25">
        <v>0.200518</v>
      </c>
      <c r="P336" s="25">
        <v>0.20052</v>
      </c>
      <c r="Q336" s="25">
        <v>0.20052200000000001</v>
      </c>
      <c r="R336" s="25">
        <v>0.20052400000000001</v>
      </c>
      <c r="S336" s="25">
        <v>0.20052600000000001</v>
      </c>
      <c r="T336" s="25">
        <v>0.20052800000000001</v>
      </c>
      <c r="U336" s="25">
        <v>0.20053000000000001</v>
      </c>
      <c r="V336" s="25">
        <v>0.20053199999999999</v>
      </c>
      <c r="W336" s="25">
        <v>0.20053399999999999</v>
      </c>
    </row>
    <row r="337" spans="1:24" s="8" customFormat="1" x14ac:dyDescent="0.25">
      <c r="A337" s="250"/>
      <c r="B337" s="8" t="s">
        <v>1123</v>
      </c>
      <c r="C337" s="8" t="s">
        <v>1124</v>
      </c>
      <c r="D337" s="8" t="s">
        <v>593</v>
      </c>
      <c r="E337" s="8" t="s">
        <v>884</v>
      </c>
      <c r="F337" s="25">
        <v>7.1818105644511632E-2</v>
      </c>
      <c r="G337" s="25">
        <v>6.399998996601583E-2</v>
      </c>
      <c r="H337" s="25">
        <v>5.8603986078916148E-2</v>
      </c>
      <c r="I337" s="25">
        <v>4.6319424611539331E-2</v>
      </c>
      <c r="J337" s="25">
        <v>5.3314628678356089E-2</v>
      </c>
      <c r="K337" s="25">
        <v>5.3084052463702049E-2</v>
      </c>
      <c r="L337" s="25">
        <v>4.3053731704810375E-2</v>
      </c>
      <c r="M337" s="25">
        <v>4.5661983104008708E-2</v>
      </c>
      <c r="N337" s="25">
        <v>7.2898777958756406E-2</v>
      </c>
      <c r="O337" s="25">
        <v>7.0070669872721272E-2</v>
      </c>
      <c r="P337" s="25">
        <v>7.3121028561319093E-2</v>
      </c>
      <c r="Q337" s="25">
        <v>7.8680703640006955E-2</v>
      </c>
      <c r="R337" s="25">
        <v>7.7723487272328654E-2</v>
      </c>
      <c r="S337" s="25">
        <v>7.256145E-2</v>
      </c>
      <c r="T337" s="25">
        <v>7.4044424999999997E-2</v>
      </c>
      <c r="U337" s="25">
        <v>7.5527399999999995E-2</v>
      </c>
      <c r="V337" s="25">
        <v>7.7010375000000006E-2</v>
      </c>
      <c r="W337" s="25">
        <v>7.849334999999999E-2</v>
      </c>
    </row>
    <row r="338" spans="1:24" s="8" customFormat="1" x14ac:dyDescent="0.25">
      <c r="A338" s="250"/>
      <c r="B338" s="8" t="s">
        <v>1125</v>
      </c>
      <c r="C338" s="8" t="s">
        <v>1121</v>
      </c>
      <c r="D338" s="8" t="s">
        <v>593</v>
      </c>
      <c r="E338" s="8" t="s">
        <v>884</v>
      </c>
      <c r="F338" s="25">
        <v>2.9330999999999999E-2</v>
      </c>
      <c r="G338" s="25">
        <v>2.60115E-2</v>
      </c>
      <c r="H338" s="25">
        <v>2.3702999999999998E-2</v>
      </c>
      <c r="I338" s="25">
        <v>1.8485999999999999E-2</v>
      </c>
      <c r="J338" s="25">
        <v>2.1368999999999999E-2</v>
      </c>
      <c r="K338" s="25">
        <v>2.1212999999999999E-2</v>
      </c>
      <c r="L338" s="25">
        <v>1.6923000000000001E-2</v>
      </c>
      <c r="M338" s="25">
        <v>1.78275E-2</v>
      </c>
      <c r="N338" s="25">
        <v>2.9233499999999999E-2</v>
      </c>
      <c r="O338" s="25">
        <v>2.8171499999999999E-2</v>
      </c>
      <c r="P338" s="25">
        <v>2.9354999999999999E-2</v>
      </c>
      <c r="Q338" s="25">
        <v>3.1549500000000001E-2</v>
      </c>
      <c r="R338" s="25">
        <v>3.1143000000000001E-2</v>
      </c>
      <c r="S338" s="25">
        <v>2.8880100000000002E-2</v>
      </c>
      <c r="T338" s="25">
        <v>2.944275E-2</v>
      </c>
      <c r="U338" s="25">
        <v>3.0005399999999998E-2</v>
      </c>
      <c r="V338" s="25">
        <v>3.0568050000000003E-2</v>
      </c>
      <c r="W338" s="25">
        <v>3.1130699999999997E-2</v>
      </c>
    </row>
    <row r="339" spans="1:24" s="8" customFormat="1" x14ac:dyDescent="0.25">
      <c r="A339" s="250"/>
      <c r="B339" s="7" t="s">
        <v>945</v>
      </c>
      <c r="C339" s="7" t="s">
        <v>1032</v>
      </c>
      <c r="D339" s="7" t="s">
        <v>593</v>
      </c>
      <c r="E339" s="7" t="s">
        <v>1083</v>
      </c>
      <c r="F339" s="54">
        <v>565.33078297619988</v>
      </c>
      <c r="G339" s="54">
        <v>566.97929811799997</v>
      </c>
      <c r="H339" s="54">
        <v>573.00670623799999</v>
      </c>
      <c r="I339" s="54">
        <v>590.21761110559999</v>
      </c>
      <c r="J339" s="54">
        <v>614.45936783620004</v>
      </c>
      <c r="K339" s="54">
        <v>631.17717865868008</v>
      </c>
      <c r="L339" s="54">
        <v>642.84017545415998</v>
      </c>
      <c r="M339" s="54">
        <v>680.51741306252006</v>
      </c>
      <c r="N339" s="54">
        <v>665.81202929832</v>
      </c>
      <c r="O339" s="54">
        <v>674.33546060160006</v>
      </c>
      <c r="P339" s="54">
        <v>712.64910855873552</v>
      </c>
      <c r="Q339" s="54">
        <v>727.32284564748056</v>
      </c>
      <c r="R339" s="54">
        <v>718.25497307220769</v>
      </c>
      <c r="S339" s="54">
        <v>745.91127802732069</v>
      </c>
      <c r="T339" s="54">
        <v>771.75327429320566</v>
      </c>
      <c r="U339" s="54">
        <v>785.15211120538345</v>
      </c>
      <c r="V339" s="54">
        <v>789.84842649999985</v>
      </c>
      <c r="W339" s="54">
        <v>804.49088899999992</v>
      </c>
    </row>
    <row r="340" spans="1:24" s="8" customFormat="1" x14ac:dyDescent="0.25">
      <c r="A340" s="250"/>
      <c r="B340" s="7"/>
      <c r="C340" s="7"/>
      <c r="D340" s="7"/>
      <c r="E340" s="7"/>
    </row>
    <row r="341" spans="1:24" s="8" customFormat="1" x14ac:dyDescent="0.25">
      <c r="A341" s="250"/>
      <c r="B341" s="7" t="s">
        <v>945</v>
      </c>
      <c r="C341" s="7" t="s">
        <v>1090</v>
      </c>
      <c r="D341" s="7" t="s">
        <v>588</v>
      </c>
      <c r="E341" s="7" t="s">
        <v>1091</v>
      </c>
      <c r="F341" s="54">
        <v>37543.289345347293</v>
      </c>
      <c r="G341" s="54">
        <v>37606.234863991005</v>
      </c>
      <c r="H341" s="54">
        <v>38095.001011385</v>
      </c>
      <c r="I341" s="54">
        <v>39626.544780032404</v>
      </c>
      <c r="J341" s="54">
        <v>41366.812393479297</v>
      </c>
      <c r="K341" s="54">
        <v>42734.182900636624</v>
      </c>
      <c r="L341" s="54">
        <v>43581.761360490447</v>
      </c>
      <c r="M341" s="54">
        <v>46277.299489983168</v>
      </c>
      <c r="N341" s="54">
        <v>45855.610446077881</v>
      </c>
      <c r="O341" s="54">
        <v>46258.322235050407</v>
      </c>
      <c r="P341" s="54">
        <v>49422.252621551685</v>
      </c>
      <c r="Q341" s="54">
        <v>50178.156451916548</v>
      </c>
      <c r="R341" s="54">
        <v>49472.435867125205</v>
      </c>
      <c r="S341" s="54">
        <v>51739.819337003231</v>
      </c>
      <c r="T341" s="54">
        <v>52991.056381031216</v>
      </c>
      <c r="U341" s="54">
        <v>54125.978246685067</v>
      </c>
      <c r="V341" s="54">
        <v>55179.594675849992</v>
      </c>
      <c r="W341" s="54">
        <v>56326.560287050001</v>
      </c>
    </row>
    <row r="342" spans="1:24" s="8" customFormat="1" x14ac:dyDescent="0.25">
      <c r="A342" s="250"/>
    </row>
    <row r="343" spans="1:24" x14ac:dyDescent="0.25">
      <c r="B343" s="221"/>
      <c r="C343" s="11"/>
      <c r="D343" s="221"/>
      <c r="E343" s="221"/>
      <c r="F343" s="221"/>
      <c r="G343" s="221"/>
      <c r="H343" s="221"/>
      <c r="I343" s="221"/>
      <c r="J343" s="221"/>
      <c r="K343" s="221"/>
      <c r="L343" s="221"/>
      <c r="M343" s="221"/>
      <c r="N343" s="221"/>
      <c r="O343" s="221"/>
      <c r="P343" s="221"/>
      <c r="Q343" s="221"/>
      <c r="R343" s="221"/>
      <c r="S343" s="221"/>
      <c r="T343" s="221"/>
      <c r="U343" s="221"/>
      <c r="V343" s="221"/>
      <c r="W343" s="221"/>
      <c r="X343" s="221"/>
    </row>
    <row r="344" spans="1:24" ht="18.75" x14ac:dyDescent="0.3">
      <c r="B344" s="10" t="s">
        <v>331</v>
      </c>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row>
    <row r="345" spans="1:24" s="19" customFormat="1" x14ac:dyDescent="0.25">
      <c r="A345" s="252"/>
      <c r="B345" s="5"/>
      <c r="C345" s="6" t="s">
        <v>1048</v>
      </c>
      <c r="D345" s="5"/>
      <c r="E345" s="5" t="s">
        <v>977</v>
      </c>
      <c r="F345" s="5"/>
      <c r="G345" s="5"/>
      <c r="H345" s="5"/>
      <c r="I345" s="5"/>
      <c r="J345" s="5"/>
      <c r="K345" s="5"/>
      <c r="L345" s="5"/>
      <c r="M345" s="5"/>
      <c r="N345" s="5"/>
      <c r="O345" s="5"/>
      <c r="P345" s="5"/>
      <c r="Q345" s="5"/>
      <c r="R345" s="5"/>
      <c r="S345" s="5"/>
      <c r="T345" s="5"/>
      <c r="U345" s="5"/>
      <c r="V345" s="5"/>
      <c r="W345" s="5"/>
    </row>
    <row r="347" spans="1:24" x14ac:dyDescent="0.25">
      <c r="B347" s="7" t="s">
        <v>1050</v>
      </c>
      <c r="C347" s="7" t="s">
        <v>1051</v>
      </c>
      <c r="D347" s="7" t="s">
        <v>581</v>
      </c>
      <c r="E347" s="7" t="s">
        <v>935</v>
      </c>
      <c r="F347" s="7">
        <v>2000</v>
      </c>
      <c r="G347" s="7">
        <v>2001</v>
      </c>
      <c r="H347" s="7">
        <v>2002</v>
      </c>
      <c r="I347" s="7">
        <v>2003</v>
      </c>
      <c r="J347" s="7">
        <v>2004</v>
      </c>
      <c r="K347" s="7">
        <v>2005</v>
      </c>
      <c r="L347" s="7">
        <v>2006</v>
      </c>
      <c r="M347" s="7">
        <v>2007</v>
      </c>
      <c r="N347" s="7">
        <v>2008</v>
      </c>
      <c r="O347" s="7">
        <v>2009</v>
      </c>
      <c r="P347" s="7">
        <v>2010</v>
      </c>
      <c r="Q347" s="7">
        <v>2011</v>
      </c>
      <c r="R347" s="7">
        <v>2012</v>
      </c>
      <c r="S347" s="7">
        <v>2013</v>
      </c>
      <c r="T347" s="7">
        <v>2014</v>
      </c>
      <c r="U347" s="7">
        <v>2015</v>
      </c>
      <c r="V347" s="7"/>
      <c r="W347" s="7"/>
      <c r="X347" s="221"/>
    </row>
    <row r="348" spans="1:24" s="19" customFormat="1" x14ac:dyDescent="0.25">
      <c r="A348" s="252"/>
      <c r="B348" s="51" t="s">
        <v>607</v>
      </c>
      <c r="C348" s="51"/>
      <c r="D348" s="51"/>
      <c r="E348" s="51"/>
      <c r="F348" s="56"/>
      <c r="G348" s="56"/>
      <c r="H348" s="56"/>
      <c r="I348" s="56"/>
      <c r="J348" s="56"/>
      <c r="K348" s="56"/>
      <c r="L348" s="56"/>
      <c r="M348" s="56"/>
      <c r="N348" s="56"/>
      <c r="O348" s="56"/>
      <c r="P348" s="56"/>
      <c r="Q348" s="56"/>
      <c r="R348" s="56"/>
      <c r="S348" s="56"/>
      <c r="T348" s="56"/>
      <c r="U348" s="56"/>
      <c r="V348" s="56"/>
      <c r="W348" s="56"/>
      <c r="X348" s="56"/>
    </row>
    <row r="349" spans="1:24" x14ac:dyDescent="0.25">
      <c r="B349" s="8" t="s">
        <v>1114</v>
      </c>
      <c r="C349" s="8" t="s">
        <v>595</v>
      </c>
      <c r="D349" s="8"/>
      <c r="E349" s="8" t="s">
        <v>881</v>
      </c>
      <c r="F349" s="31">
        <f t="shared" ref="F349:U349" si="47">IFERROR(((F14/F209)-1),"CHECK")</f>
        <v>0</v>
      </c>
      <c r="G349" s="31">
        <f t="shared" si="47"/>
        <v>0</v>
      </c>
      <c r="H349" s="31">
        <f t="shared" si="47"/>
        <v>0</v>
      </c>
      <c r="I349" s="31">
        <f t="shared" si="47"/>
        <v>0</v>
      </c>
      <c r="J349" s="31">
        <f t="shared" si="47"/>
        <v>0</v>
      </c>
      <c r="K349" s="31">
        <f t="shared" si="47"/>
        <v>0</v>
      </c>
      <c r="L349" s="31">
        <f t="shared" si="47"/>
        <v>0</v>
      </c>
      <c r="M349" s="31">
        <f t="shared" si="47"/>
        <v>0</v>
      </c>
      <c r="N349" s="31">
        <f t="shared" si="47"/>
        <v>0</v>
      </c>
      <c r="O349" s="31">
        <f t="shared" si="47"/>
        <v>0</v>
      </c>
      <c r="P349" s="31">
        <f t="shared" si="47"/>
        <v>0</v>
      </c>
      <c r="Q349" s="31">
        <f t="shared" si="47"/>
        <v>0</v>
      </c>
      <c r="R349" s="31">
        <f t="shared" si="47"/>
        <v>0</v>
      </c>
      <c r="S349" s="31">
        <f t="shared" si="47"/>
        <v>0</v>
      </c>
      <c r="T349" s="31">
        <f t="shared" si="47"/>
        <v>0</v>
      </c>
      <c r="U349" s="31">
        <f t="shared" si="47"/>
        <v>0</v>
      </c>
      <c r="V349" s="31"/>
      <c r="W349" s="31"/>
      <c r="X349" s="221"/>
    </row>
    <row r="350" spans="1:24" x14ac:dyDescent="0.25">
      <c r="B350" s="8" t="s">
        <v>1115</v>
      </c>
      <c r="C350" s="8" t="s">
        <v>1116</v>
      </c>
      <c r="D350" s="8"/>
      <c r="E350" s="8" t="s">
        <v>881</v>
      </c>
      <c r="F350" s="31">
        <f t="shared" ref="F350:U350" si="48">IFERROR(((F15/F210)-1),"CHECK")</f>
        <v>0</v>
      </c>
      <c r="G350" s="31">
        <f t="shared" si="48"/>
        <v>0</v>
      </c>
      <c r="H350" s="31">
        <f t="shared" si="48"/>
        <v>0</v>
      </c>
      <c r="I350" s="31">
        <f t="shared" si="48"/>
        <v>0</v>
      </c>
      <c r="J350" s="31">
        <f t="shared" si="48"/>
        <v>0</v>
      </c>
      <c r="K350" s="31">
        <f t="shared" si="48"/>
        <v>0</v>
      </c>
      <c r="L350" s="31">
        <f t="shared" si="48"/>
        <v>0</v>
      </c>
      <c r="M350" s="31">
        <f t="shared" si="48"/>
        <v>0</v>
      </c>
      <c r="N350" s="31">
        <f t="shared" si="48"/>
        <v>0</v>
      </c>
      <c r="O350" s="31">
        <f t="shared" si="48"/>
        <v>0</v>
      </c>
      <c r="P350" s="31">
        <f t="shared" si="48"/>
        <v>0</v>
      </c>
      <c r="Q350" s="31">
        <f t="shared" si="48"/>
        <v>0</v>
      </c>
      <c r="R350" s="31">
        <f t="shared" si="48"/>
        <v>0</v>
      </c>
      <c r="S350" s="31">
        <f t="shared" si="48"/>
        <v>0</v>
      </c>
      <c r="T350" s="31">
        <f t="shared" si="48"/>
        <v>0</v>
      </c>
      <c r="U350" s="31">
        <f t="shared" si="48"/>
        <v>0</v>
      </c>
      <c r="V350" s="31"/>
      <c r="W350" s="31"/>
      <c r="X350" s="221"/>
    </row>
    <row r="351" spans="1:24" x14ac:dyDescent="0.25">
      <c r="B351" s="8" t="s">
        <v>1115</v>
      </c>
      <c r="C351" s="8" t="s">
        <v>595</v>
      </c>
      <c r="D351" s="8"/>
      <c r="E351" s="8" t="s">
        <v>881</v>
      </c>
      <c r="F351" s="31">
        <f t="shared" ref="F351:U351" si="49">IFERROR(((F16/F211)-1),"CHECK")</f>
        <v>0</v>
      </c>
      <c r="G351" s="31">
        <f t="shared" si="49"/>
        <v>0</v>
      </c>
      <c r="H351" s="31">
        <f t="shared" si="49"/>
        <v>0</v>
      </c>
      <c r="I351" s="31">
        <f t="shared" si="49"/>
        <v>0</v>
      </c>
      <c r="J351" s="31">
        <f t="shared" si="49"/>
        <v>0</v>
      </c>
      <c r="K351" s="31">
        <f t="shared" si="49"/>
        <v>0</v>
      </c>
      <c r="L351" s="31">
        <f t="shared" si="49"/>
        <v>0</v>
      </c>
      <c r="M351" s="31">
        <f t="shared" si="49"/>
        <v>0</v>
      </c>
      <c r="N351" s="31">
        <f t="shared" si="49"/>
        <v>0</v>
      </c>
      <c r="O351" s="31">
        <f t="shared" si="49"/>
        <v>0</v>
      </c>
      <c r="P351" s="31">
        <f t="shared" si="49"/>
        <v>0</v>
      </c>
      <c r="Q351" s="31">
        <f t="shared" si="49"/>
        <v>0</v>
      </c>
      <c r="R351" s="31">
        <f t="shared" si="49"/>
        <v>0</v>
      </c>
      <c r="S351" s="31">
        <f t="shared" si="49"/>
        <v>0</v>
      </c>
      <c r="T351" s="31">
        <f t="shared" si="49"/>
        <v>0</v>
      </c>
      <c r="U351" s="31">
        <f t="shared" si="49"/>
        <v>0</v>
      </c>
      <c r="V351" s="31"/>
      <c r="W351" s="31"/>
      <c r="X351" s="221"/>
    </row>
    <row r="352" spans="1:24" s="19" customFormat="1" x14ac:dyDescent="0.25">
      <c r="A352" s="252"/>
      <c r="B352" s="51" t="s">
        <v>610</v>
      </c>
      <c r="C352" s="46"/>
      <c r="D352" s="46"/>
      <c r="E352" s="46"/>
    </row>
    <row r="353" spans="1:23" x14ac:dyDescent="0.25">
      <c r="B353" s="8" t="s">
        <v>610</v>
      </c>
      <c r="C353" s="8" t="s">
        <v>1117</v>
      </c>
      <c r="D353" s="8"/>
      <c r="E353" s="8" t="s">
        <v>881</v>
      </c>
      <c r="F353" s="31">
        <f t="shared" ref="F353:U353" si="50">IFERROR(((F18/F213)-1),"CHECK")</f>
        <v>-0.14529478950831709</v>
      </c>
      <c r="G353" s="31">
        <f t="shared" si="50"/>
        <v>-8.8009820608394462E-2</v>
      </c>
      <c r="H353" s="31">
        <f t="shared" si="50"/>
        <v>-2.4581859420425567E-2</v>
      </c>
      <c r="I353" s="31">
        <f t="shared" si="50"/>
        <v>-1.0072400790834046E-2</v>
      </c>
      <c r="J353" s="31">
        <f t="shared" si="50"/>
        <v>2.7884059026838992E-2</v>
      </c>
      <c r="K353" s="31">
        <f t="shared" si="50"/>
        <v>8.8873935254192293E-2</v>
      </c>
      <c r="L353" s="31">
        <f t="shared" si="50"/>
        <v>0.16221732181358317</v>
      </c>
      <c r="M353" s="31">
        <f t="shared" si="50"/>
        <v>0.20089667804113431</v>
      </c>
      <c r="N353" s="31">
        <f t="shared" si="50"/>
        <v>0.29012506680443706</v>
      </c>
      <c r="O353" s="31">
        <f t="shared" si="50"/>
        <v>0.21003571123470111</v>
      </c>
      <c r="P353" s="31">
        <f t="shared" si="50"/>
        <v>0.17506051093719455</v>
      </c>
      <c r="Q353" s="31">
        <f t="shared" si="50"/>
        <v>0.22438151675576501</v>
      </c>
      <c r="R353" s="31">
        <f t="shared" si="50"/>
        <v>0.28117591559541588</v>
      </c>
      <c r="S353" s="31">
        <f t="shared" si="50"/>
        <v>0.27550371458022327</v>
      </c>
      <c r="T353" s="31">
        <f t="shared" si="50"/>
        <v>0.28416183633507686</v>
      </c>
      <c r="U353" s="31">
        <f t="shared" si="50"/>
        <v>0.28011632401391462</v>
      </c>
      <c r="V353" s="31"/>
      <c r="W353" s="31"/>
    </row>
    <row r="354" spans="1:23" x14ac:dyDescent="0.25">
      <c r="B354" s="8" t="s">
        <v>610</v>
      </c>
      <c r="C354" s="8" t="s">
        <v>1119</v>
      </c>
      <c r="D354" s="8"/>
      <c r="E354" s="8" t="s">
        <v>881</v>
      </c>
      <c r="F354" s="31">
        <f t="shared" ref="F354:U354" si="51">IFERROR(((F19/F214)-1),"CHECK")</f>
        <v>0</v>
      </c>
      <c r="G354" s="31">
        <f t="shared" si="51"/>
        <v>0</v>
      </c>
      <c r="H354" s="31">
        <f t="shared" si="51"/>
        <v>0</v>
      </c>
      <c r="I354" s="31">
        <f t="shared" si="51"/>
        <v>0</v>
      </c>
      <c r="J354" s="31">
        <f t="shared" si="51"/>
        <v>0</v>
      </c>
      <c r="K354" s="31">
        <f t="shared" si="51"/>
        <v>0</v>
      </c>
      <c r="L354" s="31">
        <f t="shared" si="51"/>
        <v>0</v>
      </c>
      <c r="M354" s="31">
        <f t="shared" si="51"/>
        <v>0</v>
      </c>
      <c r="N354" s="31">
        <f t="shared" si="51"/>
        <v>0</v>
      </c>
      <c r="O354" s="31">
        <f t="shared" si="51"/>
        <v>0</v>
      </c>
      <c r="P354" s="31">
        <f t="shared" si="51"/>
        <v>0</v>
      </c>
      <c r="Q354" s="31">
        <f t="shared" si="51"/>
        <v>0</v>
      </c>
      <c r="R354" s="31">
        <f t="shared" si="51"/>
        <v>0</v>
      </c>
      <c r="S354" s="31">
        <f t="shared" si="51"/>
        <v>0</v>
      </c>
      <c r="T354" s="31">
        <f t="shared" si="51"/>
        <v>0</v>
      </c>
      <c r="U354" s="31">
        <f t="shared" si="51"/>
        <v>0</v>
      </c>
      <c r="V354" s="31"/>
      <c r="W354" s="31"/>
    </row>
    <row r="355" spans="1:23" x14ac:dyDescent="0.25">
      <c r="B355" s="8" t="s">
        <v>610</v>
      </c>
      <c r="C355" s="8" t="s">
        <v>1054</v>
      </c>
      <c r="D355" s="8"/>
      <c r="E355" s="8" t="s">
        <v>881</v>
      </c>
      <c r="F355" s="31">
        <f t="shared" ref="F355:U355" si="52">IFERROR(((F20/F215)-1),"CHECK")</f>
        <v>0.52651939446793738</v>
      </c>
      <c r="G355" s="31">
        <f t="shared" si="52"/>
        <v>0.43332018279101758</v>
      </c>
      <c r="H355" s="31">
        <f t="shared" si="52"/>
        <v>0.44153853908625673</v>
      </c>
      <c r="I355" s="31">
        <f t="shared" si="52"/>
        <v>0.42797646932698319</v>
      </c>
      <c r="J355" s="31">
        <f t="shared" si="52"/>
        <v>0.47191212563457463</v>
      </c>
      <c r="K355" s="31">
        <f t="shared" si="52"/>
        <v>0.54403212539904322</v>
      </c>
      <c r="L355" s="31">
        <f t="shared" si="52"/>
        <v>0.60919513305250228</v>
      </c>
      <c r="M355" s="31">
        <f t="shared" si="52"/>
        <v>0.60022164242691889</v>
      </c>
      <c r="N355" s="31">
        <f t="shared" si="52"/>
        <v>0.70946885732159126</v>
      </c>
      <c r="O355" s="31">
        <f t="shared" si="52"/>
        <v>0.67053182614575801</v>
      </c>
      <c r="P355" s="31">
        <f t="shared" si="52"/>
        <v>0.64550463601730756</v>
      </c>
      <c r="Q355" s="31">
        <f t="shared" si="52"/>
        <v>0.6620708318959696</v>
      </c>
      <c r="R355" s="31">
        <f t="shared" si="52"/>
        <v>0.73782978441294222</v>
      </c>
      <c r="S355" s="31">
        <f t="shared" si="52"/>
        <v>0.73240691576215511</v>
      </c>
      <c r="T355" s="31">
        <f t="shared" si="52"/>
        <v>0.73660890781128718</v>
      </c>
      <c r="U355" s="31">
        <f t="shared" si="52"/>
        <v>0.72177453259387803</v>
      </c>
      <c r="V355" s="31"/>
      <c r="W355" s="31"/>
    </row>
    <row r="356" spans="1:23" x14ac:dyDescent="0.25">
      <c r="B356" s="8" t="s">
        <v>610</v>
      </c>
      <c r="C356" s="8" t="s">
        <v>1055</v>
      </c>
      <c r="D356" s="8"/>
      <c r="E356" s="8" t="s">
        <v>881</v>
      </c>
      <c r="F356" s="31">
        <f t="shared" ref="F356:U356" si="53">IFERROR(((F22/F216)-1),"CHECK")</f>
        <v>0</v>
      </c>
      <c r="G356" s="31">
        <f t="shared" si="53"/>
        <v>0</v>
      </c>
      <c r="H356" s="31">
        <f t="shared" si="53"/>
        <v>0</v>
      </c>
      <c r="I356" s="31">
        <f t="shared" si="53"/>
        <v>0</v>
      </c>
      <c r="J356" s="31">
        <f t="shared" si="53"/>
        <v>0</v>
      </c>
      <c r="K356" s="31">
        <f t="shared" si="53"/>
        <v>0</v>
      </c>
      <c r="L356" s="31">
        <f t="shared" si="53"/>
        <v>0</v>
      </c>
      <c r="M356" s="31">
        <f t="shared" si="53"/>
        <v>0</v>
      </c>
      <c r="N356" s="31">
        <f t="shared" si="53"/>
        <v>0</v>
      </c>
      <c r="O356" s="31">
        <f t="shared" si="53"/>
        <v>0</v>
      </c>
      <c r="P356" s="31">
        <f t="shared" si="53"/>
        <v>0</v>
      </c>
      <c r="Q356" s="31">
        <f t="shared" si="53"/>
        <v>0</v>
      </c>
      <c r="R356" s="31">
        <f t="shared" si="53"/>
        <v>0</v>
      </c>
      <c r="S356" s="31">
        <f t="shared" si="53"/>
        <v>0</v>
      </c>
      <c r="T356" s="31">
        <f t="shared" si="53"/>
        <v>0</v>
      </c>
      <c r="U356" s="31">
        <f t="shared" si="53"/>
        <v>0</v>
      </c>
      <c r="V356" s="31"/>
      <c r="W356" s="31"/>
    </row>
    <row r="357" spans="1:23" x14ac:dyDescent="0.25">
      <c r="B357" s="8" t="s">
        <v>610</v>
      </c>
      <c r="C357" s="8" t="s">
        <v>603</v>
      </c>
      <c r="D357" s="8"/>
      <c r="E357" s="8" t="s">
        <v>881</v>
      </c>
      <c r="F357" s="31">
        <f t="shared" ref="F357:U357" si="54">IFERROR(((F23/F217)-1),"CHECK")</f>
        <v>0</v>
      </c>
      <c r="G357" s="31" t="str">
        <f t="shared" si="54"/>
        <v>CHECK</v>
      </c>
      <c r="H357" s="31" t="str">
        <f t="shared" si="54"/>
        <v>CHECK</v>
      </c>
      <c r="I357" s="31" t="str">
        <f t="shared" si="54"/>
        <v>CHECK</v>
      </c>
      <c r="J357" s="31" t="str">
        <f t="shared" si="54"/>
        <v>CHECK</v>
      </c>
      <c r="K357" s="31">
        <f t="shared" si="54"/>
        <v>0</v>
      </c>
      <c r="L357" s="31" t="str">
        <f t="shared" si="54"/>
        <v>CHECK</v>
      </c>
      <c r="M357" s="31" t="str">
        <f t="shared" si="54"/>
        <v>CHECK</v>
      </c>
      <c r="N357" s="31" t="str">
        <f t="shared" si="54"/>
        <v>CHECK</v>
      </c>
      <c r="O357" s="31" t="str">
        <f t="shared" si="54"/>
        <v>CHECK</v>
      </c>
      <c r="P357" s="31" t="str">
        <f t="shared" si="54"/>
        <v>CHECK</v>
      </c>
      <c r="Q357" s="31" t="str">
        <f t="shared" si="54"/>
        <v>CHECK</v>
      </c>
      <c r="R357" s="31" t="str">
        <f t="shared" si="54"/>
        <v>CHECK</v>
      </c>
      <c r="S357" s="31" t="str">
        <f t="shared" si="54"/>
        <v>CHECK</v>
      </c>
      <c r="T357" s="31" t="str">
        <f t="shared" si="54"/>
        <v>CHECK</v>
      </c>
      <c r="U357" s="31" t="str">
        <f t="shared" si="54"/>
        <v>CHECK</v>
      </c>
      <c r="V357" s="31"/>
      <c r="W357" s="31"/>
    </row>
    <row r="358" spans="1:23" s="19" customFormat="1" x14ac:dyDescent="0.25">
      <c r="A358" s="252"/>
      <c r="B358" s="51" t="s">
        <v>612</v>
      </c>
      <c r="C358" s="46"/>
      <c r="D358" s="46"/>
      <c r="E358" s="46"/>
    </row>
    <row r="359" spans="1:23" x14ac:dyDescent="0.25">
      <c r="B359" s="8" t="s">
        <v>612</v>
      </c>
      <c r="C359" s="8" t="s">
        <v>1054</v>
      </c>
      <c r="D359" s="8"/>
      <c r="E359" s="8" t="s">
        <v>881</v>
      </c>
      <c r="F359" s="31">
        <f t="shared" ref="F359:U359" si="55">IFERROR(((F25/F219)-1),"CHECK")</f>
        <v>0</v>
      </c>
      <c r="G359" s="31">
        <f t="shared" si="55"/>
        <v>0</v>
      </c>
      <c r="H359" s="31">
        <f t="shared" si="55"/>
        <v>0</v>
      </c>
      <c r="I359" s="31">
        <f t="shared" si="55"/>
        <v>0</v>
      </c>
      <c r="J359" s="31">
        <f t="shared" si="55"/>
        <v>0</v>
      </c>
      <c r="K359" s="31">
        <f t="shared" si="55"/>
        <v>0</v>
      </c>
      <c r="L359" s="31">
        <f t="shared" si="55"/>
        <v>0</v>
      </c>
      <c r="M359" s="31">
        <f t="shared" si="55"/>
        <v>0</v>
      </c>
      <c r="N359" s="31">
        <f t="shared" si="55"/>
        <v>0</v>
      </c>
      <c r="O359" s="31">
        <f t="shared" si="55"/>
        <v>0</v>
      </c>
      <c r="P359" s="31">
        <f t="shared" si="55"/>
        <v>0</v>
      </c>
      <c r="Q359" s="31">
        <f t="shared" si="55"/>
        <v>0</v>
      </c>
      <c r="R359" s="31">
        <f t="shared" si="55"/>
        <v>0</v>
      </c>
      <c r="S359" s="31">
        <f t="shared" si="55"/>
        <v>0</v>
      </c>
      <c r="T359" s="31">
        <f t="shared" si="55"/>
        <v>0</v>
      </c>
      <c r="U359" s="31">
        <f t="shared" si="55"/>
        <v>0</v>
      </c>
      <c r="V359" s="31"/>
      <c r="W359" s="31"/>
    </row>
    <row r="360" spans="1:23" s="216" customFormat="1" x14ac:dyDescent="0.25">
      <c r="A360" s="250"/>
      <c r="B360" s="8" t="s">
        <v>612</v>
      </c>
      <c r="C360" s="8" t="s">
        <v>1121</v>
      </c>
      <c r="D360" s="8"/>
      <c r="E360" s="8" t="s">
        <v>881</v>
      </c>
      <c r="F360" s="31" t="str">
        <f t="shared" ref="F360:U360" si="56">IFERROR(((F26/F220)-1),"CHECK")</f>
        <v>CHECK</v>
      </c>
      <c r="G360" s="31" t="str">
        <f t="shared" si="56"/>
        <v>CHECK</v>
      </c>
      <c r="H360" s="31" t="str">
        <f t="shared" si="56"/>
        <v>CHECK</v>
      </c>
      <c r="I360" s="31" t="str">
        <f t="shared" si="56"/>
        <v>CHECK</v>
      </c>
      <c r="J360" s="31" t="str">
        <f t="shared" si="56"/>
        <v>CHECK</v>
      </c>
      <c r="K360" s="31" t="str">
        <f t="shared" si="56"/>
        <v>CHECK</v>
      </c>
      <c r="L360" s="31" t="str">
        <f t="shared" si="56"/>
        <v>CHECK</v>
      </c>
      <c r="M360" s="31">
        <f t="shared" si="56"/>
        <v>0</v>
      </c>
      <c r="N360" s="31">
        <f t="shared" si="56"/>
        <v>0</v>
      </c>
      <c r="O360" s="31">
        <f t="shared" si="56"/>
        <v>0</v>
      </c>
      <c r="P360" s="31">
        <f t="shared" si="56"/>
        <v>0</v>
      </c>
      <c r="Q360" s="31">
        <f t="shared" si="56"/>
        <v>0</v>
      </c>
      <c r="R360" s="31">
        <f t="shared" si="56"/>
        <v>0</v>
      </c>
      <c r="S360" s="31">
        <f t="shared" si="56"/>
        <v>0</v>
      </c>
      <c r="T360" s="31">
        <f t="shared" si="56"/>
        <v>0</v>
      </c>
      <c r="U360" s="31">
        <f t="shared" si="56"/>
        <v>0</v>
      </c>
      <c r="V360" s="31"/>
      <c r="W360" s="31"/>
    </row>
    <row r="361" spans="1:23" s="19" customFormat="1" x14ac:dyDescent="0.25">
      <c r="A361" s="252"/>
      <c r="B361" s="46" t="s">
        <v>1122</v>
      </c>
      <c r="C361" s="46"/>
      <c r="D361" s="46"/>
      <c r="E361" s="46"/>
      <c r="F361" s="56"/>
      <c r="G361" s="56"/>
      <c r="H361" s="56"/>
      <c r="I361" s="56"/>
      <c r="J361" s="56"/>
      <c r="K361" s="56"/>
      <c r="L361" s="56"/>
      <c r="M361" s="56"/>
      <c r="N361" s="56"/>
      <c r="O361" s="56"/>
      <c r="P361" s="56"/>
      <c r="Q361" s="56"/>
      <c r="R361" s="56"/>
      <c r="S361" s="56"/>
      <c r="T361" s="56"/>
      <c r="U361" s="56"/>
      <c r="V361" s="56"/>
      <c r="W361" s="56"/>
    </row>
    <row r="362" spans="1:23" s="216" customFormat="1" x14ac:dyDescent="0.25">
      <c r="A362" s="250"/>
      <c r="B362" s="8" t="s">
        <v>1123</v>
      </c>
      <c r="C362" s="8" t="s">
        <v>1121</v>
      </c>
      <c r="D362" s="8"/>
      <c r="E362" s="8" t="s">
        <v>881</v>
      </c>
      <c r="F362" s="31">
        <f t="shared" ref="F362:U362" si="57">IFERROR(((F28/F222)-1),"CHECK")</f>
        <v>0</v>
      </c>
      <c r="G362" s="31">
        <f t="shared" si="57"/>
        <v>0</v>
      </c>
      <c r="H362" s="31">
        <f t="shared" si="57"/>
        <v>0</v>
      </c>
      <c r="I362" s="31">
        <f t="shared" si="57"/>
        <v>0</v>
      </c>
      <c r="J362" s="31">
        <f t="shared" si="57"/>
        <v>0</v>
      </c>
      <c r="K362" s="31">
        <f t="shared" si="57"/>
        <v>0</v>
      </c>
      <c r="L362" s="31">
        <f t="shared" si="57"/>
        <v>0</v>
      </c>
      <c r="M362" s="31">
        <f t="shared" si="57"/>
        <v>0</v>
      </c>
      <c r="N362" s="31">
        <f t="shared" si="57"/>
        <v>0</v>
      </c>
      <c r="O362" s="31">
        <f t="shared" si="57"/>
        <v>0</v>
      </c>
      <c r="P362" s="31">
        <f t="shared" si="57"/>
        <v>0</v>
      </c>
      <c r="Q362" s="31">
        <f t="shared" si="57"/>
        <v>0</v>
      </c>
      <c r="R362" s="31">
        <f t="shared" si="57"/>
        <v>0</v>
      </c>
      <c r="S362" s="31">
        <f t="shared" si="57"/>
        <v>0</v>
      </c>
      <c r="T362" s="31">
        <f t="shared" si="57"/>
        <v>0</v>
      </c>
      <c r="U362" s="31">
        <f t="shared" si="57"/>
        <v>0</v>
      </c>
      <c r="V362" s="31"/>
      <c r="W362" s="31"/>
    </row>
    <row r="363" spans="1:23" s="216" customFormat="1" x14ac:dyDescent="0.25">
      <c r="A363" s="250"/>
      <c r="B363" s="8" t="s">
        <v>1123</v>
      </c>
      <c r="C363" s="8" t="s">
        <v>1124</v>
      </c>
      <c r="D363" s="8"/>
      <c r="E363" s="8" t="s">
        <v>881</v>
      </c>
      <c r="F363" s="31">
        <f t="shared" ref="F363:U363" si="58">IFERROR(((F29/F223)-1),"CHECK")</f>
        <v>0</v>
      </c>
      <c r="G363" s="31">
        <f t="shared" si="58"/>
        <v>0</v>
      </c>
      <c r="H363" s="31">
        <f t="shared" si="58"/>
        <v>0</v>
      </c>
      <c r="I363" s="31">
        <f t="shared" si="58"/>
        <v>0</v>
      </c>
      <c r="J363" s="31">
        <f t="shared" si="58"/>
        <v>0</v>
      </c>
      <c r="K363" s="31">
        <f t="shared" si="58"/>
        <v>0</v>
      </c>
      <c r="L363" s="31">
        <f t="shared" si="58"/>
        <v>0</v>
      </c>
      <c r="M363" s="31">
        <f t="shared" si="58"/>
        <v>0</v>
      </c>
      <c r="N363" s="31">
        <f t="shared" si="58"/>
        <v>0</v>
      </c>
      <c r="O363" s="31">
        <f t="shared" si="58"/>
        <v>0</v>
      </c>
      <c r="P363" s="31">
        <f t="shared" si="58"/>
        <v>0</v>
      </c>
      <c r="Q363" s="31">
        <f t="shared" si="58"/>
        <v>0</v>
      </c>
      <c r="R363" s="31">
        <f t="shared" si="58"/>
        <v>0</v>
      </c>
      <c r="S363" s="31">
        <f t="shared" si="58"/>
        <v>0</v>
      </c>
      <c r="T363" s="31">
        <f t="shared" si="58"/>
        <v>0</v>
      </c>
      <c r="U363" s="31">
        <f t="shared" si="58"/>
        <v>0</v>
      </c>
      <c r="V363" s="31"/>
      <c r="W363" s="31"/>
    </row>
    <row r="364" spans="1:23" s="216" customFormat="1" x14ac:dyDescent="0.25">
      <c r="A364" s="250"/>
      <c r="B364" s="8" t="s">
        <v>1125</v>
      </c>
      <c r="C364" s="8" t="s">
        <v>1121</v>
      </c>
      <c r="D364" s="8"/>
      <c r="E364" s="8" t="s">
        <v>881</v>
      </c>
      <c r="F364" s="31">
        <f t="shared" ref="F364:U364" si="59">IFERROR(((F30/F224)-1),"CHECK")</f>
        <v>0</v>
      </c>
      <c r="G364" s="31">
        <f t="shared" si="59"/>
        <v>0</v>
      </c>
      <c r="H364" s="31">
        <f t="shared" si="59"/>
        <v>0</v>
      </c>
      <c r="I364" s="31">
        <f t="shared" si="59"/>
        <v>0</v>
      </c>
      <c r="J364" s="31">
        <f t="shared" si="59"/>
        <v>0</v>
      </c>
      <c r="K364" s="31">
        <f t="shared" si="59"/>
        <v>0</v>
      </c>
      <c r="L364" s="31">
        <f t="shared" si="59"/>
        <v>0</v>
      </c>
      <c r="M364" s="31">
        <f t="shared" si="59"/>
        <v>0</v>
      </c>
      <c r="N364" s="31">
        <f t="shared" si="59"/>
        <v>0</v>
      </c>
      <c r="O364" s="31">
        <f t="shared" si="59"/>
        <v>0</v>
      </c>
      <c r="P364" s="31">
        <f t="shared" si="59"/>
        <v>0</v>
      </c>
      <c r="Q364" s="31">
        <f t="shared" si="59"/>
        <v>0</v>
      </c>
      <c r="R364" s="31">
        <f t="shared" si="59"/>
        <v>0</v>
      </c>
      <c r="S364" s="31">
        <f t="shared" si="59"/>
        <v>0</v>
      </c>
      <c r="T364" s="31">
        <f t="shared" si="59"/>
        <v>0</v>
      </c>
      <c r="U364" s="31">
        <f t="shared" si="59"/>
        <v>0</v>
      </c>
      <c r="V364" s="31"/>
      <c r="W364" s="31"/>
    </row>
    <row r="365" spans="1:23" x14ac:dyDescent="0.25">
      <c r="B365" s="8"/>
      <c r="C365" s="8"/>
      <c r="D365" s="8"/>
      <c r="E365" s="8"/>
      <c r="F365" s="221"/>
      <c r="G365" s="221"/>
      <c r="H365" s="221"/>
      <c r="I365" s="221"/>
      <c r="J365" s="221"/>
      <c r="K365" s="221"/>
      <c r="L365" s="221"/>
      <c r="M365" s="221"/>
      <c r="N365" s="221"/>
      <c r="O365" s="221"/>
      <c r="P365" s="221"/>
      <c r="Q365" s="221"/>
      <c r="R365" s="221"/>
      <c r="S365" s="221"/>
      <c r="T365" s="221"/>
      <c r="U365" s="221"/>
      <c r="V365" s="221"/>
      <c r="W365" s="221"/>
    </row>
    <row r="366" spans="1:23" s="19" customFormat="1" ht="21" x14ac:dyDescent="0.35">
      <c r="A366" s="252"/>
      <c r="B366" s="46"/>
      <c r="C366" s="55" t="s">
        <v>1063</v>
      </c>
      <c r="D366" s="46"/>
      <c r="E366" s="46"/>
    </row>
    <row r="367" spans="1:23" x14ac:dyDescent="0.25">
      <c r="B367" s="8"/>
      <c r="C367" s="8"/>
      <c r="D367" s="8"/>
      <c r="E367" s="8"/>
      <c r="F367" s="221"/>
      <c r="G367" s="221"/>
      <c r="H367" s="221"/>
      <c r="I367" s="221"/>
      <c r="J367" s="221"/>
      <c r="K367" s="221"/>
      <c r="L367" s="221"/>
      <c r="M367" s="221"/>
      <c r="N367" s="221"/>
      <c r="O367" s="221"/>
      <c r="P367" s="221"/>
      <c r="Q367" s="221"/>
      <c r="R367" s="221"/>
      <c r="S367" s="221"/>
      <c r="T367" s="221"/>
      <c r="U367" s="221"/>
      <c r="V367" s="221"/>
      <c r="W367" s="221"/>
    </row>
    <row r="368" spans="1:23" s="19" customFormat="1" x14ac:dyDescent="0.25">
      <c r="A368" s="252"/>
      <c r="B368" s="51" t="s">
        <v>607</v>
      </c>
      <c r="C368" s="51"/>
      <c r="D368" s="51" t="s">
        <v>588</v>
      </c>
      <c r="E368" s="46"/>
    </row>
    <row r="369" spans="1:23" x14ac:dyDescent="0.25">
      <c r="B369" s="8" t="s">
        <v>1114</v>
      </c>
      <c r="C369" s="8" t="s">
        <v>595</v>
      </c>
      <c r="D369" s="8" t="s">
        <v>588</v>
      </c>
      <c r="E369" s="8" t="s">
        <v>1065</v>
      </c>
      <c r="F369" s="31">
        <f t="shared" ref="F369:U369" si="60">IFERROR(((F34/F229)-1),"CHECK")</f>
        <v>0</v>
      </c>
      <c r="G369" s="31">
        <f t="shared" si="60"/>
        <v>0</v>
      </c>
      <c r="H369" s="31">
        <f t="shared" si="60"/>
        <v>0</v>
      </c>
      <c r="I369" s="31">
        <f t="shared" si="60"/>
        <v>0</v>
      </c>
      <c r="J369" s="31">
        <f t="shared" si="60"/>
        <v>0</v>
      </c>
      <c r="K369" s="31">
        <f t="shared" si="60"/>
        <v>0</v>
      </c>
      <c r="L369" s="31">
        <f t="shared" si="60"/>
        <v>0</v>
      </c>
      <c r="M369" s="31">
        <f t="shared" si="60"/>
        <v>0</v>
      </c>
      <c r="N369" s="31">
        <f t="shared" si="60"/>
        <v>0</v>
      </c>
      <c r="O369" s="31">
        <f t="shared" si="60"/>
        <v>0</v>
      </c>
      <c r="P369" s="31">
        <f t="shared" si="60"/>
        <v>0</v>
      </c>
      <c r="Q369" s="31">
        <f t="shared" si="60"/>
        <v>0</v>
      </c>
      <c r="R369" s="31">
        <f t="shared" si="60"/>
        <v>0</v>
      </c>
      <c r="S369" s="31">
        <f t="shared" si="60"/>
        <v>0</v>
      </c>
      <c r="T369" s="31">
        <f t="shared" si="60"/>
        <v>0</v>
      </c>
      <c r="U369" s="31">
        <f t="shared" si="60"/>
        <v>0</v>
      </c>
      <c r="V369" s="31"/>
      <c r="W369" s="31"/>
    </row>
    <row r="370" spans="1:23" x14ac:dyDescent="0.25">
      <c r="B370" s="8" t="s">
        <v>1115</v>
      </c>
      <c r="C370" s="8" t="s">
        <v>1116</v>
      </c>
      <c r="D370" s="8" t="s">
        <v>588</v>
      </c>
      <c r="E370" s="8" t="s">
        <v>1065</v>
      </c>
      <c r="F370" s="31">
        <f t="shared" ref="F370:U370" si="61">IFERROR(((F35/F230)-1),"CHECK")</f>
        <v>0</v>
      </c>
      <c r="G370" s="31">
        <f t="shared" si="61"/>
        <v>0</v>
      </c>
      <c r="H370" s="31">
        <f t="shared" si="61"/>
        <v>0</v>
      </c>
      <c r="I370" s="31">
        <f t="shared" si="61"/>
        <v>0</v>
      </c>
      <c r="J370" s="31">
        <f t="shared" si="61"/>
        <v>0</v>
      </c>
      <c r="K370" s="31">
        <f t="shared" si="61"/>
        <v>0</v>
      </c>
      <c r="L370" s="31">
        <f t="shared" si="61"/>
        <v>0</v>
      </c>
      <c r="M370" s="31">
        <f t="shared" si="61"/>
        <v>0</v>
      </c>
      <c r="N370" s="31">
        <f t="shared" si="61"/>
        <v>0</v>
      </c>
      <c r="O370" s="31">
        <f t="shared" si="61"/>
        <v>0</v>
      </c>
      <c r="P370" s="31">
        <f t="shared" si="61"/>
        <v>0</v>
      </c>
      <c r="Q370" s="31">
        <f t="shared" si="61"/>
        <v>0</v>
      </c>
      <c r="R370" s="31">
        <f t="shared" si="61"/>
        <v>0</v>
      </c>
      <c r="S370" s="31">
        <f t="shared" si="61"/>
        <v>0</v>
      </c>
      <c r="T370" s="31">
        <f t="shared" si="61"/>
        <v>0</v>
      </c>
      <c r="U370" s="31">
        <f t="shared" si="61"/>
        <v>0</v>
      </c>
      <c r="V370" s="31"/>
      <c r="W370" s="31"/>
    </row>
    <row r="371" spans="1:23" x14ac:dyDescent="0.25">
      <c r="B371" s="8" t="s">
        <v>1115</v>
      </c>
      <c r="C371" s="8" t="s">
        <v>595</v>
      </c>
      <c r="D371" s="8" t="s">
        <v>588</v>
      </c>
      <c r="E371" s="8" t="s">
        <v>1065</v>
      </c>
      <c r="F371" s="31">
        <f t="shared" ref="F371:U371" si="62">IFERROR(((F36/F231)-1),"CHECK")</f>
        <v>0</v>
      </c>
      <c r="G371" s="31">
        <f t="shared" si="62"/>
        <v>0</v>
      </c>
      <c r="H371" s="31">
        <f t="shared" si="62"/>
        <v>0</v>
      </c>
      <c r="I371" s="31">
        <f t="shared" si="62"/>
        <v>0</v>
      </c>
      <c r="J371" s="31">
        <f t="shared" si="62"/>
        <v>0</v>
      </c>
      <c r="K371" s="31">
        <f t="shared" si="62"/>
        <v>0</v>
      </c>
      <c r="L371" s="31">
        <f t="shared" si="62"/>
        <v>0</v>
      </c>
      <c r="M371" s="31">
        <f t="shared" si="62"/>
        <v>0</v>
      </c>
      <c r="N371" s="31">
        <f t="shared" si="62"/>
        <v>0</v>
      </c>
      <c r="O371" s="31">
        <f t="shared" si="62"/>
        <v>0</v>
      </c>
      <c r="P371" s="31">
        <f t="shared" si="62"/>
        <v>0</v>
      </c>
      <c r="Q371" s="31">
        <f t="shared" si="62"/>
        <v>0</v>
      </c>
      <c r="R371" s="31">
        <f t="shared" si="62"/>
        <v>0</v>
      </c>
      <c r="S371" s="31">
        <f t="shared" si="62"/>
        <v>0</v>
      </c>
      <c r="T371" s="31">
        <f t="shared" si="62"/>
        <v>0</v>
      </c>
      <c r="U371" s="31">
        <f t="shared" si="62"/>
        <v>0</v>
      </c>
      <c r="V371" s="31"/>
      <c r="W371" s="31"/>
    </row>
    <row r="372" spans="1:23" s="19" customFormat="1" x14ac:dyDescent="0.25">
      <c r="A372" s="252"/>
      <c r="B372" s="51" t="s">
        <v>610</v>
      </c>
      <c r="C372" s="46"/>
      <c r="D372" s="51" t="s">
        <v>588</v>
      </c>
      <c r="E372" s="46"/>
    </row>
    <row r="373" spans="1:23" x14ac:dyDescent="0.25">
      <c r="B373" s="8" t="s">
        <v>610</v>
      </c>
      <c r="C373" s="8" t="s">
        <v>1117</v>
      </c>
      <c r="D373" s="8" t="s">
        <v>588</v>
      </c>
      <c r="E373" s="8" t="s">
        <v>1065</v>
      </c>
      <c r="F373" s="31">
        <f t="shared" ref="F373:U373" si="63">IFERROR(((F38/F233)-1),"CHECK")</f>
        <v>0</v>
      </c>
      <c r="G373" s="31">
        <f t="shared" si="63"/>
        <v>0</v>
      </c>
      <c r="H373" s="31">
        <f t="shared" si="63"/>
        <v>0</v>
      </c>
      <c r="I373" s="31">
        <f t="shared" si="63"/>
        <v>0</v>
      </c>
      <c r="J373" s="31">
        <f t="shared" si="63"/>
        <v>0</v>
      </c>
      <c r="K373" s="31">
        <f t="shared" si="63"/>
        <v>0</v>
      </c>
      <c r="L373" s="31">
        <f t="shared" si="63"/>
        <v>0</v>
      </c>
      <c r="M373" s="31">
        <f t="shared" si="63"/>
        <v>0</v>
      </c>
      <c r="N373" s="31">
        <f t="shared" si="63"/>
        <v>0</v>
      </c>
      <c r="O373" s="31">
        <f t="shared" si="63"/>
        <v>0</v>
      </c>
      <c r="P373" s="31">
        <f t="shared" si="63"/>
        <v>0</v>
      </c>
      <c r="Q373" s="31">
        <f t="shared" si="63"/>
        <v>0</v>
      </c>
      <c r="R373" s="31">
        <f t="shared" si="63"/>
        <v>0</v>
      </c>
      <c r="S373" s="31">
        <f t="shared" si="63"/>
        <v>0</v>
      </c>
      <c r="T373" s="31">
        <f t="shared" si="63"/>
        <v>0</v>
      </c>
      <c r="U373" s="31">
        <f t="shared" si="63"/>
        <v>0</v>
      </c>
      <c r="V373" s="31"/>
      <c r="W373" s="31"/>
    </row>
    <row r="374" spans="1:23" x14ac:dyDescent="0.25">
      <c r="B374" s="8" t="s">
        <v>610</v>
      </c>
      <c r="C374" s="8" t="s">
        <v>1119</v>
      </c>
      <c r="D374" s="8" t="s">
        <v>588</v>
      </c>
      <c r="E374" s="8" t="s">
        <v>1065</v>
      </c>
      <c r="F374" s="31">
        <f t="shared" ref="F374:U374" si="64">IFERROR(((F39/F234)-1),"CHECK")</f>
        <v>0</v>
      </c>
      <c r="G374" s="31">
        <f t="shared" si="64"/>
        <v>0</v>
      </c>
      <c r="H374" s="31">
        <f t="shared" si="64"/>
        <v>0</v>
      </c>
      <c r="I374" s="31">
        <f t="shared" si="64"/>
        <v>0</v>
      </c>
      <c r="J374" s="31">
        <f t="shared" si="64"/>
        <v>0</v>
      </c>
      <c r="K374" s="31">
        <f t="shared" si="64"/>
        <v>0</v>
      </c>
      <c r="L374" s="31">
        <f t="shared" si="64"/>
        <v>0</v>
      </c>
      <c r="M374" s="31">
        <f t="shared" si="64"/>
        <v>0</v>
      </c>
      <c r="N374" s="31">
        <f t="shared" si="64"/>
        <v>0</v>
      </c>
      <c r="O374" s="31">
        <f t="shared" si="64"/>
        <v>0</v>
      </c>
      <c r="P374" s="31">
        <f t="shared" si="64"/>
        <v>0</v>
      </c>
      <c r="Q374" s="31">
        <f t="shared" si="64"/>
        <v>0</v>
      </c>
      <c r="R374" s="31">
        <f t="shared" si="64"/>
        <v>0</v>
      </c>
      <c r="S374" s="31">
        <f t="shared" si="64"/>
        <v>0</v>
      </c>
      <c r="T374" s="31">
        <f t="shared" si="64"/>
        <v>0</v>
      </c>
      <c r="U374" s="31">
        <f t="shared" si="64"/>
        <v>0</v>
      </c>
      <c r="V374" s="31"/>
      <c r="W374" s="31"/>
    </row>
    <row r="375" spans="1:23" x14ac:dyDescent="0.25">
      <c r="B375" s="8" t="s">
        <v>610</v>
      </c>
      <c r="C375" s="8" t="s">
        <v>1054</v>
      </c>
      <c r="D375" s="8" t="s">
        <v>588</v>
      </c>
      <c r="E375" s="8" t="s">
        <v>1065</v>
      </c>
      <c r="F375" s="31">
        <f t="shared" ref="F375:U375" si="65">IFERROR(((F40/F235)-1),"CHECK")</f>
        <v>0</v>
      </c>
      <c r="G375" s="31">
        <f t="shared" si="65"/>
        <v>0</v>
      </c>
      <c r="H375" s="31">
        <f t="shared" si="65"/>
        <v>0</v>
      </c>
      <c r="I375" s="31">
        <f t="shared" si="65"/>
        <v>0</v>
      </c>
      <c r="J375" s="31">
        <f t="shared" si="65"/>
        <v>0</v>
      </c>
      <c r="K375" s="31">
        <f t="shared" si="65"/>
        <v>0</v>
      </c>
      <c r="L375" s="31">
        <f t="shared" si="65"/>
        <v>0</v>
      </c>
      <c r="M375" s="31">
        <f t="shared" si="65"/>
        <v>0</v>
      </c>
      <c r="N375" s="31">
        <f t="shared" si="65"/>
        <v>0</v>
      </c>
      <c r="O375" s="31">
        <f t="shared" si="65"/>
        <v>0</v>
      </c>
      <c r="P375" s="31">
        <f t="shared" si="65"/>
        <v>0</v>
      </c>
      <c r="Q375" s="31">
        <f t="shared" si="65"/>
        <v>0</v>
      </c>
      <c r="R375" s="31">
        <f t="shared" si="65"/>
        <v>0</v>
      </c>
      <c r="S375" s="31">
        <f t="shared" si="65"/>
        <v>0</v>
      </c>
      <c r="T375" s="31">
        <f t="shared" si="65"/>
        <v>0</v>
      </c>
      <c r="U375" s="31">
        <f t="shared" si="65"/>
        <v>0</v>
      </c>
      <c r="V375" s="31"/>
      <c r="W375" s="31"/>
    </row>
    <row r="376" spans="1:23" x14ac:dyDescent="0.25">
      <c r="B376" s="8" t="s">
        <v>610</v>
      </c>
      <c r="C376" s="8" t="s">
        <v>1055</v>
      </c>
      <c r="D376" s="8" t="s">
        <v>588</v>
      </c>
      <c r="E376" s="8" t="s">
        <v>1065</v>
      </c>
      <c r="F376" s="31">
        <f t="shared" ref="F376:U376" si="66">IFERROR(((F42/F236)-1),"CHECK")</f>
        <v>0</v>
      </c>
      <c r="G376" s="31">
        <f t="shared" si="66"/>
        <v>0</v>
      </c>
      <c r="H376" s="31">
        <f t="shared" si="66"/>
        <v>0</v>
      </c>
      <c r="I376" s="31">
        <f t="shared" si="66"/>
        <v>0</v>
      </c>
      <c r="J376" s="31">
        <f t="shared" si="66"/>
        <v>0</v>
      </c>
      <c r="K376" s="31">
        <f t="shared" si="66"/>
        <v>0</v>
      </c>
      <c r="L376" s="31">
        <f t="shared" si="66"/>
        <v>0</v>
      </c>
      <c r="M376" s="31">
        <f t="shared" si="66"/>
        <v>0</v>
      </c>
      <c r="N376" s="31">
        <f t="shared" si="66"/>
        <v>0</v>
      </c>
      <c r="O376" s="31">
        <f t="shared" si="66"/>
        <v>0</v>
      </c>
      <c r="P376" s="31">
        <f t="shared" si="66"/>
        <v>0</v>
      </c>
      <c r="Q376" s="31">
        <f t="shared" si="66"/>
        <v>0</v>
      </c>
      <c r="R376" s="31">
        <f t="shared" si="66"/>
        <v>0</v>
      </c>
      <c r="S376" s="31">
        <f t="shared" si="66"/>
        <v>0</v>
      </c>
      <c r="T376" s="31">
        <f t="shared" si="66"/>
        <v>0</v>
      </c>
      <c r="U376" s="31">
        <f t="shared" si="66"/>
        <v>0</v>
      </c>
      <c r="V376" s="31"/>
      <c r="W376" s="31"/>
    </row>
    <row r="377" spans="1:23" x14ac:dyDescent="0.25">
      <c r="B377" s="8" t="s">
        <v>610</v>
      </c>
      <c r="C377" s="8" t="s">
        <v>603</v>
      </c>
      <c r="D377" s="8" t="s">
        <v>588</v>
      </c>
      <c r="E377" s="8" t="s">
        <v>1065</v>
      </c>
      <c r="F377" s="31">
        <f t="shared" ref="F377:U377" si="67">IFERROR(((F43/F237)-1),"CHECK")</f>
        <v>0</v>
      </c>
      <c r="G377" s="31">
        <f t="shared" si="67"/>
        <v>0</v>
      </c>
      <c r="H377" s="31">
        <f t="shared" si="67"/>
        <v>0</v>
      </c>
      <c r="I377" s="31">
        <f t="shared" si="67"/>
        <v>0</v>
      </c>
      <c r="J377" s="31">
        <f t="shared" si="67"/>
        <v>0</v>
      </c>
      <c r="K377" s="31">
        <f t="shared" si="67"/>
        <v>0</v>
      </c>
      <c r="L377" s="31">
        <f t="shared" si="67"/>
        <v>0</v>
      </c>
      <c r="M377" s="31">
        <f t="shared" si="67"/>
        <v>0</v>
      </c>
      <c r="N377" s="31">
        <f t="shared" si="67"/>
        <v>0</v>
      </c>
      <c r="O377" s="31">
        <f t="shared" si="67"/>
        <v>0</v>
      </c>
      <c r="P377" s="31">
        <f t="shared" si="67"/>
        <v>0</v>
      </c>
      <c r="Q377" s="31">
        <f t="shared" si="67"/>
        <v>0</v>
      </c>
      <c r="R377" s="31">
        <f t="shared" si="67"/>
        <v>0</v>
      </c>
      <c r="S377" s="31">
        <f t="shared" si="67"/>
        <v>0</v>
      </c>
      <c r="T377" s="31">
        <f t="shared" si="67"/>
        <v>0</v>
      </c>
      <c r="U377" s="31">
        <f t="shared" si="67"/>
        <v>0</v>
      </c>
      <c r="V377" s="31"/>
      <c r="W377" s="31"/>
    </row>
    <row r="378" spans="1:23" s="19" customFormat="1" x14ac:dyDescent="0.25">
      <c r="A378" s="252"/>
      <c r="B378" s="51" t="s">
        <v>612</v>
      </c>
      <c r="C378" s="46"/>
      <c r="D378" s="51" t="s">
        <v>588</v>
      </c>
      <c r="E378" s="46"/>
    </row>
    <row r="379" spans="1:23" x14ac:dyDescent="0.25">
      <c r="B379" s="8" t="s">
        <v>612</v>
      </c>
      <c r="C379" s="8" t="s">
        <v>1054</v>
      </c>
      <c r="D379" s="8" t="s">
        <v>588</v>
      </c>
      <c r="E379" s="8" t="s">
        <v>1065</v>
      </c>
      <c r="F379" s="31">
        <f t="shared" ref="F379:U379" si="68">IFERROR(((F45/F239)-1),"CHECK")</f>
        <v>0</v>
      </c>
      <c r="G379" s="31">
        <f t="shared" si="68"/>
        <v>0</v>
      </c>
      <c r="H379" s="31">
        <f t="shared" si="68"/>
        <v>0</v>
      </c>
      <c r="I379" s="31">
        <f t="shared" si="68"/>
        <v>0</v>
      </c>
      <c r="J379" s="31">
        <f t="shared" si="68"/>
        <v>0</v>
      </c>
      <c r="K379" s="31">
        <f t="shared" si="68"/>
        <v>0</v>
      </c>
      <c r="L379" s="31">
        <f t="shared" si="68"/>
        <v>0</v>
      </c>
      <c r="M379" s="31">
        <f t="shared" si="68"/>
        <v>0</v>
      </c>
      <c r="N379" s="31">
        <f t="shared" si="68"/>
        <v>0</v>
      </c>
      <c r="O379" s="31">
        <f t="shared" si="68"/>
        <v>0</v>
      </c>
      <c r="P379" s="31">
        <f t="shared" si="68"/>
        <v>0</v>
      </c>
      <c r="Q379" s="31">
        <f t="shared" si="68"/>
        <v>0</v>
      </c>
      <c r="R379" s="31">
        <f t="shared" si="68"/>
        <v>0</v>
      </c>
      <c r="S379" s="31">
        <f t="shared" si="68"/>
        <v>0</v>
      </c>
      <c r="T379" s="31">
        <f t="shared" si="68"/>
        <v>0</v>
      </c>
      <c r="U379" s="31">
        <f t="shared" si="68"/>
        <v>0</v>
      </c>
      <c r="V379" s="31"/>
      <c r="W379" s="31"/>
    </row>
    <row r="380" spans="1:23" s="216" customFormat="1" x14ac:dyDescent="0.25">
      <c r="A380" s="250"/>
      <c r="B380" s="8" t="s">
        <v>612</v>
      </c>
      <c r="C380" s="8" t="s">
        <v>1121</v>
      </c>
      <c r="D380" s="8" t="s">
        <v>588</v>
      </c>
      <c r="E380" s="8" t="s">
        <v>1065</v>
      </c>
      <c r="F380" s="31">
        <f t="shared" ref="F380:U380" si="69">IFERROR(((F46/F240)-1),"CHECK")</f>
        <v>0</v>
      </c>
      <c r="G380" s="31">
        <f t="shared" si="69"/>
        <v>0</v>
      </c>
      <c r="H380" s="31">
        <f t="shared" si="69"/>
        <v>0</v>
      </c>
      <c r="I380" s="31">
        <f t="shared" si="69"/>
        <v>0</v>
      </c>
      <c r="J380" s="31">
        <f t="shared" si="69"/>
        <v>0</v>
      </c>
      <c r="K380" s="31">
        <f t="shared" si="69"/>
        <v>0</v>
      </c>
      <c r="L380" s="31">
        <f t="shared" si="69"/>
        <v>0</v>
      </c>
      <c r="M380" s="31">
        <f t="shared" si="69"/>
        <v>0</v>
      </c>
      <c r="N380" s="31">
        <f t="shared" si="69"/>
        <v>0</v>
      </c>
      <c r="O380" s="31">
        <f t="shared" si="69"/>
        <v>0</v>
      </c>
      <c r="P380" s="31">
        <f t="shared" si="69"/>
        <v>0</v>
      </c>
      <c r="Q380" s="31">
        <f t="shared" si="69"/>
        <v>0</v>
      </c>
      <c r="R380" s="31">
        <f t="shared" si="69"/>
        <v>0</v>
      </c>
      <c r="S380" s="31">
        <f t="shared" si="69"/>
        <v>0</v>
      </c>
      <c r="T380" s="31">
        <f t="shared" si="69"/>
        <v>0</v>
      </c>
      <c r="U380" s="31">
        <f t="shared" si="69"/>
        <v>0</v>
      </c>
      <c r="V380" s="31"/>
      <c r="W380" s="31"/>
    </row>
    <row r="381" spans="1:23" s="19" customFormat="1" x14ac:dyDescent="0.25">
      <c r="A381" s="252"/>
      <c r="B381" s="46" t="s">
        <v>1126</v>
      </c>
      <c r="C381" s="46"/>
      <c r="D381" s="46" t="s">
        <v>588</v>
      </c>
      <c r="E381" s="46"/>
      <c r="F381" s="56"/>
      <c r="G381" s="56"/>
      <c r="H381" s="56"/>
      <c r="I381" s="56"/>
      <c r="J381" s="56"/>
      <c r="K381" s="56"/>
      <c r="L381" s="56"/>
      <c r="M381" s="56"/>
      <c r="N381" s="56"/>
      <c r="O381" s="56"/>
      <c r="P381" s="56"/>
      <c r="Q381" s="56"/>
      <c r="R381" s="56"/>
      <c r="S381" s="56"/>
      <c r="T381" s="56"/>
      <c r="U381" s="56"/>
      <c r="V381" s="56"/>
      <c r="W381" s="56"/>
    </row>
    <row r="382" spans="1:23" s="216" customFormat="1" x14ac:dyDescent="0.25">
      <c r="A382" s="250"/>
      <c r="B382" s="8" t="s">
        <v>1123</v>
      </c>
      <c r="C382" s="8" t="s">
        <v>1121</v>
      </c>
      <c r="D382" s="8" t="s">
        <v>588</v>
      </c>
      <c r="E382" s="8" t="s">
        <v>1065</v>
      </c>
      <c r="F382" s="31">
        <f t="shared" ref="F382:U382" si="70">IFERROR(((F48/F242)-1),"CHECK")</f>
        <v>0</v>
      </c>
      <c r="G382" s="31">
        <f t="shared" si="70"/>
        <v>0</v>
      </c>
      <c r="H382" s="31">
        <f t="shared" si="70"/>
        <v>0</v>
      </c>
      <c r="I382" s="31">
        <f t="shared" si="70"/>
        <v>0</v>
      </c>
      <c r="J382" s="31">
        <f t="shared" si="70"/>
        <v>0</v>
      </c>
      <c r="K382" s="31">
        <f t="shared" si="70"/>
        <v>0</v>
      </c>
      <c r="L382" s="31">
        <f t="shared" si="70"/>
        <v>0</v>
      </c>
      <c r="M382" s="31">
        <f t="shared" si="70"/>
        <v>0</v>
      </c>
      <c r="N382" s="31">
        <f t="shared" si="70"/>
        <v>0</v>
      </c>
      <c r="O382" s="31">
        <f t="shared" si="70"/>
        <v>0</v>
      </c>
      <c r="P382" s="31">
        <f t="shared" si="70"/>
        <v>0</v>
      </c>
      <c r="Q382" s="31">
        <f t="shared" si="70"/>
        <v>0</v>
      </c>
      <c r="R382" s="31">
        <f t="shared" si="70"/>
        <v>0</v>
      </c>
      <c r="S382" s="31">
        <f t="shared" si="70"/>
        <v>0</v>
      </c>
      <c r="T382" s="31">
        <f t="shared" si="70"/>
        <v>0</v>
      </c>
      <c r="U382" s="31">
        <f t="shared" si="70"/>
        <v>0</v>
      </c>
      <c r="V382" s="31"/>
      <c r="W382" s="31"/>
    </row>
    <row r="383" spans="1:23" s="216" customFormat="1" x14ac:dyDescent="0.25">
      <c r="A383" s="250"/>
      <c r="B383" s="8" t="s">
        <v>1123</v>
      </c>
      <c r="C383" s="8" t="s">
        <v>1124</v>
      </c>
      <c r="D383" s="8" t="s">
        <v>588</v>
      </c>
      <c r="E383" s="8" t="s">
        <v>1065</v>
      </c>
      <c r="F383" s="31">
        <f t="shared" ref="F383:U383" si="71">IFERROR(((F49/F243)-1),"CHECK")</f>
        <v>0</v>
      </c>
      <c r="G383" s="31">
        <f t="shared" si="71"/>
        <v>0</v>
      </c>
      <c r="H383" s="31">
        <f t="shared" si="71"/>
        <v>0</v>
      </c>
      <c r="I383" s="31">
        <f t="shared" si="71"/>
        <v>0</v>
      </c>
      <c r="J383" s="31">
        <f t="shared" si="71"/>
        <v>0</v>
      </c>
      <c r="K383" s="31">
        <f t="shared" si="71"/>
        <v>0</v>
      </c>
      <c r="L383" s="31">
        <f t="shared" si="71"/>
        <v>0</v>
      </c>
      <c r="M383" s="31">
        <f t="shared" si="71"/>
        <v>0</v>
      </c>
      <c r="N383" s="31">
        <f t="shared" si="71"/>
        <v>0</v>
      </c>
      <c r="O383" s="31">
        <f t="shared" si="71"/>
        <v>0</v>
      </c>
      <c r="P383" s="31">
        <f t="shared" si="71"/>
        <v>0</v>
      </c>
      <c r="Q383" s="31">
        <f t="shared" si="71"/>
        <v>0</v>
      </c>
      <c r="R383" s="31">
        <f t="shared" si="71"/>
        <v>0</v>
      </c>
      <c r="S383" s="31">
        <f t="shared" si="71"/>
        <v>0</v>
      </c>
      <c r="T383" s="31">
        <f t="shared" si="71"/>
        <v>0</v>
      </c>
      <c r="U383" s="31">
        <f t="shared" si="71"/>
        <v>0</v>
      </c>
      <c r="V383" s="31"/>
      <c r="W383" s="31"/>
    </row>
    <row r="384" spans="1:23" s="216" customFormat="1" x14ac:dyDescent="0.25">
      <c r="A384" s="250"/>
      <c r="B384" s="8" t="s">
        <v>1125</v>
      </c>
      <c r="C384" s="8" t="s">
        <v>1121</v>
      </c>
      <c r="D384" s="8" t="s">
        <v>588</v>
      </c>
      <c r="E384" s="8" t="s">
        <v>1065</v>
      </c>
      <c r="F384" s="31">
        <f t="shared" ref="F384:U384" si="72">IFERROR(((F50/F244)-1),"CHECK")</f>
        <v>0</v>
      </c>
      <c r="G384" s="31">
        <f t="shared" si="72"/>
        <v>0</v>
      </c>
      <c r="H384" s="31">
        <f t="shared" si="72"/>
        <v>0</v>
      </c>
      <c r="I384" s="31">
        <f t="shared" si="72"/>
        <v>0</v>
      </c>
      <c r="J384" s="31">
        <f t="shared" si="72"/>
        <v>0</v>
      </c>
      <c r="K384" s="31">
        <f t="shared" si="72"/>
        <v>0</v>
      </c>
      <c r="L384" s="31">
        <f t="shared" si="72"/>
        <v>0</v>
      </c>
      <c r="M384" s="31">
        <f t="shared" si="72"/>
        <v>0</v>
      </c>
      <c r="N384" s="31">
        <f t="shared" si="72"/>
        <v>0</v>
      </c>
      <c r="O384" s="31">
        <f t="shared" si="72"/>
        <v>0</v>
      </c>
      <c r="P384" s="31">
        <f t="shared" si="72"/>
        <v>0</v>
      </c>
      <c r="Q384" s="31">
        <f t="shared" si="72"/>
        <v>0</v>
      </c>
      <c r="R384" s="31">
        <f t="shared" si="72"/>
        <v>0</v>
      </c>
      <c r="S384" s="31">
        <f t="shared" si="72"/>
        <v>0</v>
      </c>
      <c r="T384" s="31">
        <f t="shared" si="72"/>
        <v>0</v>
      </c>
      <c r="U384" s="31">
        <f t="shared" si="72"/>
        <v>0</v>
      </c>
      <c r="V384" s="31"/>
      <c r="W384" s="31"/>
    </row>
    <row r="385" spans="1:23" x14ac:dyDescent="0.25">
      <c r="B385" s="8"/>
      <c r="C385" s="8"/>
      <c r="D385" s="8"/>
      <c r="E385" s="8"/>
      <c r="F385" s="221"/>
      <c r="G385" s="221"/>
      <c r="H385" s="221"/>
      <c r="I385" s="221"/>
      <c r="J385" s="221"/>
      <c r="K385" s="221"/>
      <c r="L385" s="221"/>
      <c r="M385" s="221"/>
      <c r="N385" s="221"/>
      <c r="O385" s="221"/>
      <c r="P385" s="221"/>
      <c r="Q385" s="221"/>
      <c r="R385" s="221"/>
      <c r="S385" s="221"/>
      <c r="T385" s="221"/>
      <c r="U385" s="221"/>
      <c r="V385" s="221"/>
      <c r="W385" s="221"/>
    </row>
    <row r="386" spans="1:23" s="19" customFormat="1" x14ac:dyDescent="0.25">
      <c r="A386" s="252"/>
      <c r="B386" s="51" t="s">
        <v>607</v>
      </c>
      <c r="C386" s="51"/>
      <c r="D386" s="51" t="s">
        <v>590</v>
      </c>
      <c r="E386" s="46"/>
    </row>
    <row r="387" spans="1:23" x14ac:dyDescent="0.25">
      <c r="B387" s="8" t="s">
        <v>1114</v>
      </c>
      <c r="C387" s="8" t="s">
        <v>595</v>
      </c>
      <c r="D387" s="8" t="s">
        <v>590</v>
      </c>
      <c r="E387" s="8" t="s">
        <v>1066</v>
      </c>
      <c r="F387" s="31">
        <f t="shared" ref="F387:U387" si="73">IFERROR(((F53/F247)-1),"CHECK")</f>
        <v>0</v>
      </c>
      <c r="G387" s="31">
        <f t="shared" si="73"/>
        <v>0</v>
      </c>
      <c r="H387" s="31">
        <f t="shared" si="73"/>
        <v>0</v>
      </c>
      <c r="I387" s="31">
        <f t="shared" si="73"/>
        <v>0</v>
      </c>
      <c r="J387" s="31">
        <f t="shared" si="73"/>
        <v>0</v>
      </c>
      <c r="K387" s="31">
        <f t="shared" si="73"/>
        <v>0</v>
      </c>
      <c r="L387" s="31">
        <f t="shared" si="73"/>
        <v>0</v>
      </c>
      <c r="M387" s="31">
        <f t="shared" si="73"/>
        <v>0</v>
      </c>
      <c r="N387" s="31">
        <f t="shared" si="73"/>
        <v>0</v>
      </c>
      <c r="O387" s="31">
        <f t="shared" si="73"/>
        <v>0</v>
      </c>
      <c r="P387" s="31">
        <f t="shared" si="73"/>
        <v>0</v>
      </c>
      <c r="Q387" s="31">
        <f t="shared" si="73"/>
        <v>0</v>
      </c>
      <c r="R387" s="31">
        <f t="shared" si="73"/>
        <v>0</v>
      </c>
      <c r="S387" s="31">
        <f t="shared" si="73"/>
        <v>0</v>
      </c>
      <c r="T387" s="31">
        <f t="shared" si="73"/>
        <v>0</v>
      </c>
      <c r="U387" s="31">
        <f t="shared" si="73"/>
        <v>0</v>
      </c>
      <c r="V387" s="31"/>
      <c r="W387" s="31"/>
    </row>
    <row r="388" spans="1:23" x14ac:dyDescent="0.25">
      <c r="B388" s="8" t="s">
        <v>1115</v>
      </c>
      <c r="C388" s="8" t="s">
        <v>1116</v>
      </c>
      <c r="D388" s="8" t="s">
        <v>590</v>
      </c>
      <c r="E388" s="8" t="s">
        <v>1066</v>
      </c>
      <c r="F388" s="31">
        <f t="shared" ref="F388:U388" si="74">IFERROR(((F54/F248)-1),"CHECK")</f>
        <v>0</v>
      </c>
      <c r="G388" s="31">
        <f t="shared" si="74"/>
        <v>0</v>
      </c>
      <c r="H388" s="31">
        <f t="shared" si="74"/>
        <v>0</v>
      </c>
      <c r="I388" s="31">
        <f t="shared" si="74"/>
        <v>0</v>
      </c>
      <c r="J388" s="31">
        <f t="shared" si="74"/>
        <v>0</v>
      </c>
      <c r="K388" s="31">
        <f t="shared" si="74"/>
        <v>0</v>
      </c>
      <c r="L388" s="31">
        <f t="shared" si="74"/>
        <v>0</v>
      </c>
      <c r="M388" s="31">
        <f t="shared" si="74"/>
        <v>0</v>
      </c>
      <c r="N388" s="31">
        <f t="shared" si="74"/>
        <v>0</v>
      </c>
      <c r="O388" s="31">
        <f t="shared" si="74"/>
        <v>0</v>
      </c>
      <c r="P388" s="31">
        <f t="shared" si="74"/>
        <v>0</v>
      </c>
      <c r="Q388" s="31">
        <f t="shared" si="74"/>
        <v>0</v>
      </c>
      <c r="R388" s="31">
        <f t="shared" si="74"/>
        <v>0</v>
      </c>
      <c r="S388" s="31">
        <f t="shared" si="74"/>
        <v>0</v>
      </c>
      <c r="T388" s="31">
        <f t="shared" si="74"/>
        <v>0</v>
      </c>
      <c r="U388" s="31">
        <f t="shared" si="74"/>
        <v>0</v>
      </c>
      <c r="V388" s="31"/>
      <c r="W388" s="31"/>
    </row>
    <row r="389" spans="1:23" x14ac:dyDescent="0.25">
      <c r="B389" s="8" t="s">
        <v>1115</v>
      </c>
      <c r="C389" s="8" t="s">
        <v>595</v>
      </c>
      <c r="D389" s="8" t="s">
        <v>590</v>
      </c>
      <c r="E389" s="8" t="s">
        <v>1066</v>
      </c>
      <c r="F389" s="31">
        <f t="shared" ref="F389:U389" si="75">IFERROR(((F55/F249)-1),"CHECK")</f>
        <v>0</v>
      </c>
      <c r="G389" s="31">
        <f t="shared" si="75"/>
        <v>0</v>
      </c>
      <c r="H389" s="31">
        <f t="shared" si="75"/>
        <v>0</v>
      </c>
      <c r="I389" s="31">
        <f t="shared" si="75"/>
        <v>0</v>
      </c>
      <c r="J389" s="31">
        <f t="shared" si="75"/>
        <v>0</v>
      </c>
      <c r="K389" s="31">
        <f t="shared" si="75"/>
        <v>0</v>
      </c>
      <c r="L389" s="31">
        <f t="shared" si="75"/>
        <v>0</v>
      </c>
      <c r="M389" s="31">
        <f t="shared" si="75"/>
        <v>0</v>
      </c>
      <c r="N389" s="31">
        <f t="shared" si="75"/>
        <v>0</v>
      </c>
      <c r="O389" s="31">
        <f t="shared" si="75"/>
        <v>0</v>
      </c>
      <c r="P389" s="31">
        <f t="shared" si="75"/>
        <v>0</v>
      </c>
      <c r="Q389" s="31">
        <f t="shared" si="75"/>
        <v>0</v>
      </c>
      <c r="R389" s="31">
        <f t="shared" si="75"/>
        <v>0</v>
      </c>
      <c r="S389" s="31">
        <f t="shared" si="75"/>
        <v>0</v>
      </c>
      <c r="T389" s="31">
        <f t="shared" si="75"/>
        <v>0</v>
      </c>
      <c r="U389" s="31">
        <f t="shared" si="75"/>
        <v>0</v>
      </c>
      <c r="V389" s="31"/>
      <c r="W389" s="31"/>
    </row>
    <row r="390" spans="1:23" s="19" customFormat="1" x14ac:dyDescent="0.25">
      <c r="A390" s="252"/>
      <c r="B390" s="51" t="s">
        <v>610</v>
      </c>
      <c r="C390" s="46"/>
      <c r="D390" s="51" t="s">
        <v>590</v>
      </c>
      <c r="E390" s="46"/>
    </row>
    <row r="391" spans="1:23" x14ac:dyDescent="0.25">
      <c r="B391" s="8" t="s">
        <v>610</v>
      </c>
      <c r="C391" s="8" t="s">
        <v>1117</v>
      </c>
      <c r="D391" s="8" t="s">
        <v>590</v>
      </c>
      <c r="E391" s="8" t="s">
        <v>1066</v>
      </c>
      <c r="F391" s="31">
        <f t="shared" ref="F391:U391" si="76">IFERROR(((F57/F251)-1),"CHECK")</f>
        <v>0</v>
      </c>
      <c r="G391" s="31">
        <f t="shared" si="76"/>
        <v>0</v>
      </c>
      <c r="H391" s="31">
        <f t="shared" si="76"/>
        <v>0</v>
      </c>
      <c r="I391" s="31">
        <f t="shared" si="76"/>
        <v>0</v>
      </c>
      <c r="J391" s="31">
        <f t="shared" si="76"/>
        <v>0</v>
      </c>
      <c r="K391" s="31">
        <f t="shared" si="76"/>
        <v>0</v>
      </c>
      <c r="L391" s="31">
        <f t="shared" si="76"/>
        <v>0</v>
      </c>
      <c r="M391" s="31">
        <f t="shared" si="76"/>
        <v>0</v>
      </c>
      <c r="N391" s="31">
        <f t="shared" si="76"/>
        <v>0</v>
      </c>
      <c r="O391" s="31">
        <f t="shared" si="76"/>
        <v>0</v>
      </c>
      <c r="P391" s="31">
        <f t="shared" si="76"/>
        <v>0</v>
      </c>
      <c r="Q391" s="31">
        <f t="shared" si="76"/>
        <v>0</v>
      </c>
      <c r="R391" s="31">
        <f t="shared" si="76"/>
        <v>0</v>
      </c>
      <c r="S391" s="31">
        <f t="shared" si="76"/>
        <v>0</v>
      </c>
      <c r="T391" s="31">
        <f t="shared" si="76"/>
        <v>0</v>
      </c>
      <c r="U391" s="31">
        <f t="shared" si="76"/>
        <v>0</v>
      </c>
      <c r="V391" s="31"/>
      <c r="W391" s="31"/>
    </row>
    <row r="392" spans="1:23" x14ac:dyDescent="0.25">
      <c r="B392" s="8" t="s">
        <v>610</v>
      </c>
      <c r="C392" s="8" t="s">
        <v>1119</v>
      </c>
      <c r="D392" s="8" t="s">
        <v>590</v>
      </c>
      <c r="E392" s="8" t="s">
        <v>1066</v>
      </c>
      <c r="F392" s="31">
        <f t="shared" ref="F392:U392" si="77">IFERROR(((F58/F252)-1),"CHECK")</f>
        <v>0</v>
      </c>
      <c r="G392" s="31">
        <f t="shared" si="77"/>
        <v>0</v>
      </c>
      <c r="H392" s="31">
        <f t="shared" si="77"/>
        <v>0</v>
      </c>
      <c r="I392" s="31">
        <f t="shared" si="77"/>
        <v>0</v>
      </c>
      <c r="J392" s="31">
        <f t="shared" si="77"/>
        <v>0</v>
      </c>
      <c r="K392" s="31">
        <f t="shared" si="77"/>
        <v>0</v>
      </c>
      <c r="L392" s="31">
        <f t="shared" si="77"/>
        <v>0</v>
      </c>
      <c r="M392" s="31">
        <f t="shared" si="77"/>
        <v>0</v>
      </c>
      <c r="N392" s="31">
        <f t="shared" si="77"/>
        <v>0</v>
      </c>
      <c r="O392" s="31">
        <f t="shared" si="77"/>
        <v>0</v>
      </c>
      <c r="P392" s="31">
        <f t="shared" si="77"/>
        <v>0</v>
      </c>
      <c r="Q392" s="31">
        <f t="shared" si="77"/>
        <v>0</v>
      </c>
      <c r="R392" s="31">
        <f t="shared" si="77"/>
        <v>0</v>
      </c>
      <c r="S392" s="31">
        <f t="shared" si="77"/>
        <v>0</v>
      </c>
      <c r="T392" s="31">
        <f t="shared" si="77"/>
        <v>0</v>
      </c>
      <c r="U392" s="31">
        <f t="shared" si="77"/>
        <v>0</v>
      </c>
      <c r="V392" s="31"/>
      <c r="W392" s="31"/>
    </row>
    <row r="393" spans="1:23" x14ac:dyDescent="0.25">
      <c r="B393" s="8" t="s">
        <v>610</v>
      </c>
      <c r="C393" s="8" t="s">
        <v>1054</v>
      </c>
      <c r="D393" s="8" t="s">
        <v>590</v>
      </c>
      <c r="E393" s="8" t="s">
        <v>1066</v>
      </c>
      <c r="F393" s="31">
        <f t="shared" ref="F393:U393" si="78">IFERROR(((F59/F253)-1),"CHECK")</f>
        <v>0</v>
      </c>
      <c r="G393" s="31">
        <f t="shared" si="78"/>
        <v>0</v>
      </c>
      <c r="H393" s="31">
        <f t="shared" si="78"/>
        <v>0</v>
      </c>
      <c r="I393" s="31">
        <f t="shared" si="78"/>
        <v>0</v>
      </c>
      <c r="J393" s="31">
        <f t="shared" si="78"/>
        <v>0</v>
      </c>
      <c r="K393" s="31">
        <f t="shared" si="78"/>
        <v>0</v>
      </c>
      <c r="L393" s="31">
        <f t="shared" si="78"/>
        <v>0</v>
      </c>
      <c r="M393" s="31">
        <f t="shared" si="78"/>
        <v>0</v>
      </c>
      <c r="N393" s="31">
        <f t="shared" si="78"/>
        <v>0</v>
      </c>
      <c r="O393" s="31">
        <f t="shared" si="78"/>
        <v>0</v>
      </c>
      <c r="P393" s="31">
        <f t="shared" si="78"/>
        <v>0</v>
      </c>
      <c r="Q393" s="31">
        <f t="shared" si="78"/>
        <v>0</v>
      </c>
      <c r="R393" s="31">
        <f t="shared" si="78"/>
        <v>0</v>
      </c>
      <c r="S393" s="31">
        <f t="shared" si="78"/>
        <v>0</v>
      </c>
      <c r="T393" s="31">
        <f t="shared" si="78"/>
        <v>0</v>
      </c>
      <c r="U393" s="31">
        <f t="shared" si="78"/>
        <v>0</v>
      </c>
      <c r="V393" s="31"/>
      <c r="W393" s="31"/>
    </row>
    <row r="394" spans="1:23" x14ac:dyDescent="0.25">
      <c r="B394" s="8" t="s">
        <v>610</v>
      </c>
      <c r="C394" s="8" t="s">
        <v>1055</v>
      </c>
      <c r="D394" s="8" t="s">
        <v>590</v>
      </c>
      <c r="E394" s="8" t="s">
        <v>1066</v>
      </c>
      <c r="F394" s="31">
        <f t="shared" ref="F394:U394" si="79">IFERROR(((F61/F254)-1),"CHECK")</f>
        <v>0</v>
      </c>
      <c r="G394" s="31">
        <f t="shared" si="79"/>
        <v>0</v>
      </c>
      <c r="H394" s="31">
        <f t="shared" si="79"/>
        <v>0</v>
      </c>
      <c r="I394" s="31">
        <f t="shared" si="79"/>
        <v>0</v>
      </c>
      <c r="J394" s="31">
        <f t="shared" si="79"/>
        <v>0</v>
      </c>
      <c r="K394" s="31">
        <f t="shared" si="79"/>
        <v>0</v>
      </c>
      <c r="L394" s="31">
        <f t="shared" si="79"/>
        <v>0</v>
      </c>
      <c r="M394" s="31">
        <f t="shared" si="79"/>
        <v>0</v>
      </c>
      <c r="N394" s="31">
        <f t="shared" si="79"/>
        <v>0</v>
      </c>
      <c r="O394" s="31">
        <f t="shared" si="79"/>
        <v>0</v>
      </c>
      <c r="P394" s="31">
        <f t="shared" si="79"/>
        <v>0</v>
      </c>
      <c r="Q394" s="31">
        <f t="shared" si="79"/>
        <v>0</v>
      </c>
      <c r="R394" s="31">
        <f t="shared" si="79"/>
        <v>0</v>
      </c>
      <c r="S394" s="31">
        <f t="shared" si="79"/>
        <v>0</v>
      </c>
      <c r="T394" s="31">
        <f t="shared" si="79"/>
        <v>0</v>
      </c>
      <c r="U394" s="31">
        <f t="shared" si="79"/>
        <v>0</v>
      </c>
      <c r="V394" s="31"/>
      <c r="W394" s="31"/>
    </row>
    <row r="395" spans="1:23" x14ac:dyDescent="0.25">
      <c r="B395" s="8" t="s">
        <v>610</v>
      </c>
      <c r="C395" s="8" t="s">
        <v>603</v>
      </c>
      <c r="D395" s="8" t="s">
        <v>590</v>
      </c>
      <c r="E395" s="8" t="s">
        <v>1066</v>
      </c>
      <c r="F395" s="31">
        <f t="shared" ref="F395:U395" si="80">IFERROR(((F62/F255)-1),"CHECK")</f>
        <v>0</v>
      </c>
      <c r="G395" s="31">
        <f t="shared" si="80"/>
        <v>0</v>
      </c>
      <c r="H395" s="31">
        <f t="shared" si="80"/>
        <v>0</v>
      </c>
      <c r="I395" s="31">
        <f t="shared" si="80"/>
        <v>0</v>
      </c>
      <c r="J395" s="31">
        <f t="shared" si="80"/>
        <v>0</v>
      </c>
      <c r="K395" s="31">
        <f t="shared" si="80"/>
        <v>0</v>
      </c>
      <c r="L395" s="31">
        <f t="shared" si="80"/>
        <v>0</v>
      </c>
      <c r="M395" s="31">
        <f t="shared" si="80"/>
        <v>0</v>
      </c>
      <c r="N395" s="31">
        <f t="shared" si="80"/>
        <v>0</v>
      </c>
      <c r="O395" s="31">
        <f t="shared" si="80"/>
        <v>0</v>
      </c>
      <c r="P395" s="31">
        <f t="shared" si="80"/>
        <v>0</v>
      </c>
      <c r="Q395" s="31">
        <f t="shared" si="80"/>
        <v>0</v>
      </c>
      <c r="R395" s="31">
        <f t="shared" si="80"/>
        <v>0</v>
      </c>
      <c r="S395" s="31">
        <f t="shared" si="80"/>
        <v>0</v>
      </c>
      <c r="T395" s="31">
        <f t="shared" si="80"/>
        <v>0</v>
      </c>
      <c r="U395" s="31">
        <f t="shared" si="80"/>
        <v>0</v>
      </c>
      <c r="V395" s="31"/>
      <c r="W395" s="31"/>
    </row>
    <row r="396" spans="1:23" s="19" customFormat="1" x14ac:dyDescent="0.25">
      <c r="A396" s="252"/>
      <c r="B396" s="51" t="s">
        <v>612</v>
      </c>
      <c r="C396" s="46"/>
      <c r="D396" s="51" t="s">
        <v>590</v>
      </c>
      <c r="E396" s="46"/>
    </row>
    <row r="397" spans="1:23" x14ac:dyDescent="0.25">
      <c r="B397" s="8" t="s">
        <v>612</v>
      </c>
      <c r="C397" s="8" t="s">
        <v>1054</v>
      </c>
      <c r="D397" s="8" t="s">
        <v>590</v>
      </c>
      <c r="E397" s="8" t="s">
        <v>1066</v>
      </c>
      <c r="F397" s="31">
        <f t="shared" ref="F397:U397" si="81">IFERROR(((F64/F257)-1),"CHECK")</f>
        <v>0</v>
      </c>
      <c r="G397" s="31">
        <f t="shared" si="81"/>
        <v>0</v>
      </c>
      <c r="H397" s="31">
        <f t="shared" si="81"/>
        <v>0</v>
      </c>
      <c r="I397" s="31">
        <f t="shared" si="81"/>
        <v>0</v>
      </c>
      <c r="J397" s="31">
        <f t="shared" si="81"/>
        <v>0</v>
      </c>
      <c r="K397" s="31">
        <f t="shared" si="81"/>
        <v>0</v>
      </c>
      <c r="L397" s="31">
        <f t="shared" si="81"/>
        <v>0</v>
      </c>
      <c r="M397" s="31">
        <f t="shared" si="81"/>
        <v>0</v>
      </c>
      <c r="N397" s="31">
        <f t="shared" si="81"/>
        <v>0</v>
      </c>
      <c r="O397" s="31">
        <f t="shared" si="81"/>
        <v>0</v>
      </c>
      <c r="P397" s="31">
        <f t="shared" si="81"/>
        <v>0</v>
      </c>
      <c r="Q397" s="31">
        <f t="shared" si="81"/>
        <v>0</v>
      </c>
      <c r="R397" s="31">
        <f t="shared" si="81"/>
        <v>0</v>
      </c>
      <c r="S397" s="31">
        <f t="shared" si="81"/>
        <v>0</v>
      </c>
      <c r="T397" s="31">
        <f t="shared" si="81"/>
        <v>0</v>
      </c>
      <c r="U397" s="31">
        <f t="shared" si="81"/>
        <v>0</v>
      </c>
      <c r="V397" s="31"/>
      <c r="W397" s="31"/>
    </row>
    <row r="398" spans="1:23" s="216" customFormat="1" x14ac:dyDescent="0.25">
      <c r="A398" s="250"/>
      <c r="B398" s="8" t="s">
        <v>612</v>
      </c>
      <c r="C398" s="8" t="s">
        <v>1121</v>
      </c>
      <c r="D398" s="8" t="s">
        <v>590</v>
      </c>
      <c r="E398" s="8" t="s">
        <v>1066</v>
      </c>
      <c r="F398" s="31">
        <f t="shared" ref="F398:U398" si="82">IFERROR(((F65/F258)-1),"CHECK")</f>
        <v>0</v>
      </c>
      <c r="G398" s="31">
        <f t="shared" si="82"/>
        <v>0</v>
      </c>
      <c r="H398" s="31">
        <f t="shared" si="82"/>
        <v>0</v>
      </c>
      <c r="I398" s="31">
        <f t="shared" si="82"/>
        <v>0</v>
      </c>
      <c r="J398" s="31">
        <f t="shared" si="82"/>
        <v>0</v>
      </c>
      <c r="K398" s="31">
        <f t="shared" si="82"/>
        <v>0</v>
      </c>
      <c r="L398" s="31">
        <f t="shared" si="82"/>
        <v>0</v>
      </c>
      <c r="M398" s="31">
        <f t="shared" si="82"/>
        <v>0</v>
      </c>
      <c r="N398" s="31">
        <f t="shared" si="82"/>
        <v>0</v>
      </c>
      <c r="O398" s="31">
        <f t="shared" si="82"/>
        <v>0</v>
      </c>
      <c r="P398" s="31">
        <f t="shared" si="82"/>
        <v>0</v>
      </c>
      <c r="Q398" s="31">
        <f t="shared" si="82"/>
        <v>0</v>
      </c>
      <c r="R398" s="31">
        <f t="shared" si="82"/>
        <v>0</v>
      </c>
      <c r="S398" s="31">
        <f t="shared" si="82"/>
        <v>0</v>
      </c>
      <c r="T398" s="31">
        <f t="shared" si="82"/>
        <v>0</v>
      </c>
      <c r="U398" s="31">
        <f t="shared" si="82"/>
        <v>0</v>
      </c>
      <c r="V398" s="31"/>
      <c r="W398" s="31"/>
    </row>
    <row r="399" spans="1:23" s="19" customFormat="1" x14ac:dyDescent="0.25">
      <c r="A399" s="252"/>
      <c r="B399" s="46" t="s">
        <v>1126</v>
      </c>
      <c r="C399" s="46"/>
      <c r="D399" s="46" t="s">
        <v>590</v>
      </c>
      <c r="E399" s="46"/>
      <c r="F399" s="56"/>
      <c r="G399" s="56"/>
      <c r="H399" s="56"/>
      <c r="I399" s="56"/>
      <c r="J399" s="56"/>
      <c r="K399" s="56"/>
      <c r="L399" s="56"/>
      <c r="M399" s="56"/>
      <c r="N399" s="56"/>
      <c r="O399" s="56"/>
      <c r="P399" s="56"/>
      <c r="Q399" s="56"/>
      <c r="R399" s="56"/>
      <c r="S399" s="56"/>
      <c r="T399" s="56"/>
      <c r="U399" s="56"/>
      <c r="V399" s="56"/>
      <c r="W399" s="56"/>
    </row>
    <row r="400" spans="1:23" s="216" customFormat="1" x14ac:dyDescent="0.25">
      <c r="A400" s="250"/>
      <c r="B400" s="8" t="s">
        <v>1123</v>
      </c>
      <c r="C400" s="8" t="s">
        <v>1121</v>
      </c>
      <c r="D400" s="8" t="s">
        <v>590</v>
      </c>
      <c r="E400" s="8" t="s">
        <v>1066</v>
      </c>
      <c r="F400" s="31">
        <f t="shared" ref="F400:U400" si="83">IFERROR(((F67/F260)-1),"CHECK")</f>
        <v>0</v>
      </c>
      <c r="G400" s="31">
        <f t="shared" si="83"/>
        <v>0</v>
      </c>
      <c r="H400" s="31">
        <f t="shared" si="83"/>
        <v>0</v>
      </c>
      <c r="I400" s="31">
        <f t="shared" si="83"/>
        <v>0</v>
      </c>
      <c r="J400" s="31">
        <f t="shared" si="83"/>
        <v>0</v>
      </c>
      <c r="K400" s="31">
        <f t="shared" si="83"/>
        <v>0</v>
      </c>
      <c r="L400" s="31">
        <f t="shared" si="83"/>
        <v>0</v>
      </c>
      <c r="M400" s="31">
        <f t="shared" si="83"/>
        <v>0</v>
      </c>
      <c r="N400" s="31">
        <f t="shared" si="83"/>
        <v>0</v>
      </c>
      <c r="O400" s="31">
        <f t="shared" si="83"/>
        <v>0</v>
      </c>
      <c r="P400" s="31">
        <f t="shared" si="83"/>
        <v>0</v>
      </c>
      <c r="Q400" s="31">
        <f t="shared" si="83"/>
        <v>0</v>
      </c>
      <c r="R400" s="31">
        <f t="shared" si="83"/>
        <v>0</v>
      </c>
      <c r="S400" s="31">
        <f t="shared" si="83"/>
        <v>0</v>
      </c>
      <c r="T400" s="31">
        <f t="shared" si="83"/>
        <v>0</v>
      </c>
      <c r="U400" s="31">
        <f t="shared" si="83"/>
        <v>0</v>
      </c>
      <c r="V400" s="31"/>
      <c r="W400" s="31"/>
    </row>
    <row r="401" spans="1:23" s="216" customFormat="1" x14ac:dyDescent="0.25">
      <c r="A401" s="250"/>
      <c r="B401" s="8" t="s">
        <v>1123</v>
      </c>
      <c r="C401" s="8" t="s">
        <v>1124</v>
      </c>
      <c r="D401" s="8" t="s">
        <v>590</v>
      </c>
      <c r="E401" s="8" t="s">
        <v>1066</v>
      </c>
      <c r="F401" s="31">
        <f t="shared" ref="F401:U401" si="84">IFERROR(((F68/F261)-1),"CHECK")</f>
        <v>0</v>
      </c>
      <c r="G401" s="31">
        <f t="shared" si="84"/>
        <v>0</v>
      </c>
      <c r="H401" s="31">
        <f t="shared" si="84"/>
        <v>0</v>
      </c>
      <c r="I401" s="31">
        <f t="shared" si="84"/>
        <v>0</v>
      </c>
      <c r="J401" s="31">
        <f t="shared" si="84"/>
        <v>0</v>
      </c>
      <c r="K401" s="31">
        <f t="shared" si="84"/>
        <v>0</v>
      </c>
      <c r="L401" s="31">
        <f t="shared" si="84"/>
        <v>0</v>
      </c>
      <c r="M401" s="31">
        <f t="shared" si="84"/>
        <v>0</v>
      </c>
      <c r="N401" s="31">
        <f t="shared" si="84"/>
        <v>0</v>
      </c>
      <c r="O401" s="31">
        <f t="shared" si="84"/>
        <v>0</v>
      </c>
      <c r="P401" s="31">
        <f t="shared" si="84"/>
        <v>0</v>
      </c>
      <c r="Q401" s="31">
        <f t="shared" si="84"/>
        <v>0</v>
      </c>
      <c r="R401" s="31">
        <f t="shared" si="84"/>
        <v>0</v>
      </c>
      <c r="S401" s="31">
        <f t="shared" si="84"/>
        <v>0</v>
      </c>
      <c r="T401" s="31">
        <f t="shared" si="84"/>
        <v>0</v>
      </c>
      <c r="U401" s="31">
        <f t="shared" si="84"/>
        <v>0</v>
      </c>
      <c r="V401" s="31"/>
      <c r="W401" s="31"/>
    </row>
    <row r="402" spans="1:23" s="216" customFormat="1" x14ac:dyDescent="0.25">
      <c r="A402" s="250"/>
      <c r="B402" s="8" t="s">
        <v>1125</v>
      </c>
      <c r="C402" s="8" t="s">
        <v>1121</v>
      </c>
      <c r="D402" s="8" t="s">
        <v>590</v>
      </c>
      <c r="E402" s="8" t="s">
        <v>1066</v>
      </c>
      <c r="F402" s="31">
        <f t="shared" ref="F402:U402" si="85">IFERROR(((F69/F262)-1),"CHECK")</f>
        <v>0</v>
      </c>
      <c r="G402" s="31">
        <f t="shared" si="85"/>
        <v>0</v>
      </c>
      <c r="H402" s="31">
        <f t="shared" si="85"/>
        <v>0</v>
      </c>
      <c r="I402" s="31">
        <f t="shared" si="85"/>
        <v>0</v>
      </c>
      <c r="J402" s="31">
        <f t="shared" si="85"/>
        <v>0</v>
      </c>
      <c r="K402" s="31">
        <f t="shared" si="85"/>
        <v>0</v>
      </c>
      <c r="L402" s="31">
        <f t="shared" si="85"/>
        <v>0</v>
      </c>
      <c r="M402" s="31">
        <f t="shared" si="85"/>
        <v>0</v>
      </c>
      <c r="N402" s="31">
        <f t="shared" si="85"/>
        <v>0</v>
      </c>
      <c r="O402" s="31">
        <f t="shared" si="85"/>
        <v>0</v>
      </c>
      <c r="P402" s="31">
        <f t="shared" si="85"/>
        <v>0</v>
      </c>
      <c r="Q402" s="31">
        <f t="shared" si="85"/>
        <v>0</v>
      </c>
      <c r="R402" s="31">
        <f t="shared" si="85"/>
        <v>0</v>
      </c>
      <c r="S402" s="31">
        <f t="shared" si="85"/>
        <v>0</v>
      </c>
      <c r="T402" s="31">
        <f t="shared" si="85"/>
        <v>0</v>
      </c>
      <c r="U402" s="31">
        <f t="shared" si="85"/>
        <v>0</v>
      </c>
      <c r="V402" s="31"/>
      <c r="W402" s="31"/>
    </row>
    <row r="403" spans="1:23" x14ac:dyDescent="0.25">
      <c r="B403" s="8"/>
      <c r="C403" s="8"/>
      <c r="D403" s="8"/>
      <c r="E403" s="8"/>
      <c r="F403" s="221"/>
      <c r="G403" s="221"/>
      <c r="H403" s="221"/>
      <c r="I403" s="221"/>
      <c r="J403" s="221"/>
      <c r="K403" s="221"/>
      <c r="L403" s="221"/>
      <c r="M403" s="221"/>
      <c r="N403" s="221"/>
      <c r="O403" s="221"/>
      <c r="P403" s="221"/>
      <c r="Q403" s="221"/>
      <c r="R403" s="221"/>
      <c r="S403" s="221"/>
      <c r="T403" s="221"/>
      <c r="U403" s="221"/>
      <c r="V403" s="221"/>
      <c r="W403" s="221"/>
    </row>
    <row r="404" spans="1:23" s="19" customFormat="1" x14ac:dyDescent="0.25">
      <c r="A404" s="252"/>
      <c r="B404" s="51" t="s">
        <v>607</v>
      </c>
      <c r="C404" s="51"/>
      <c r="D404" s="51" t="s">
        <v>593</v>
      </c>
      <c r="E404" s="46"/>
    </row>
    <row r="405" spans="1:23" x14ac:dyDescent="0.25">
      <c r="B405" s="8" t="s">
        <v>1114</v>
      </c>
      <c r="C405" s="8" t="s">
        <v>595</v>
      </c>
      <c r="D405" s="8" t="s">
        <v>593</v>
      </c>
      <c r="E405" s="8" t="s">
        <v>1067</v>
      </c>
      <c r="F405" s="31">
        <f t="shared" ref="F405:U405" si="86">IFERROR(((F72/F265)-1),"CHECK")</f>
        <v>0</v>
      </c>
      <c r="G405" s="31">
        <f t="shared" si="86"/>
        <v>0</v>
      </c>
      <c r="H405" s="31">
        <f t="shared" si="86"/>
        <v>0</v>
      </c>
      <c r="I405" s="31">
        <f t="shared" si="86"/>
        <v>0</v>
      </c>
      <c r="J405" s="31">
        <f t="shared" si="86"/>
        <v>0</v>
      </c>
      <c r="K405" s="31">
        <f t="shared" si="86"/>
        <v>0</v>
      </c>
      <c r="L405" s="31">
        <f t="shared" si="86"/>
        <v>0</v>
      </c>
      <c r="M405" s="31">
        <f t="shared" si="86"/>
        <v>0</v>
      </c>
      <c r="N405" s="31">
        <f t="shared" si="86"/>
        <v>0</v>
      </c>
      <c r="O405" s="31">
        <f t="shared" si="86"/>
        <v>0</v>
      </c>
      <c r="P405" s="31">
        <f t="shared" si="86"/>
        <v>0</v>
      </c>
      <c r="Q405" s="31">
        <f t="shared" si="86"/>
        <v>0</v>
      </c>
      <c r="R405" s="31">
        <f t="shared" si="86"/>
        <v>0</v>
      </c>
      <c r="S405" s="31">
        <f t="shared" si="86"/>
        <v>0</v>
      </c>
      <c r="T405" s="31">
        <f t="shared" si="86"/>
        <v>0</v>
      </c>
      <c r="U405" s="31">
        <f t="shared" si="86"/>
        <v>0</v>
      </c>
      <c r="V405" s="31"/>
      <c r="W405" s="31"/>
    </row>
    <row r="406" spans="1:23" x14ac:dyDescent="0.25">
      <c r="B406" s="8" t="s">
        <v>1115</v>
      </c>
      <c r="C406" s="8" t="s">
        <v>1116</v>
      </c>
      <c r="D406" s="8" t="s">
        <v>593</v>
      </c>
      <c r="E406" s="8" t="s">
        <v>1067</v>
      </c>
      <c r="F406" s="31">
        <f t="shared" ref="F406:U406" si="87">IFERROR(((F73/F266)-1),"CHECK")</f>
        <v>0</v>
      </c>
      <c r="G406" s="31">
        <f t="shared" si="87"/>
        <v>0</v>
      </c>
      <c r="H406" s="31">
        <f t="shared" si="87"/>
        <v>0</v>
      </c>
      <c r="I406" s="31">
        <f t="shared" si="87"/>
        <v>0</v>
      </c>
      <c r="J406" s="31">
        <f t="shared" si="87"/>
        <v>0</v>
      </c>
      <c r="K406" s="31">
        <f t="shared" si="87"/>
        <v>0</v>
      </c>
      <c r="L406" s="31">
        <f t="shared" si="87"/>
        <v>0</v>
      </c>
      <c r="M406" s="31">
        <f t="shared" si="87"/>
        <v>0</v>
      </c>
      <c r="N406" s="31">
        <f t="shared" si="87"/>
        <v>0</v>
      </c>
      <c r="O406" s="31">
        <f t="shared" si="87"/>
        <v>0</v>
      </c>
      <c r="P406" s="31">
        <f t="shared" si="87"/>
        <v>0</v>
      </c>
      <c r="Q406" s="31">
        <f t="shared" si="87"/>
        <v>0</v>
      </c>
      <c r="R406" s="31">
        <f t="shared" si="87"/>
        <v>0</v>
      </c>
      <c r="S406" s="31">
        <f t="shared" si="87"/>
        <v>0</v>
      </c>
      <c r="T406" s="31">
        <f t="shared" si="87"/>
        <v>0</v>
      </c>
      <c r="U406" s="31">
        <f t="shared" si="87"/>
        <v>0</v>
      </c>
      <c r="V406" s="31"/>
      <c r="W406" s="31"/>
    </row>
    <row r="407" spans="1:23" x14ac:dyDescent="0.25">
      <c r="B407" s="8" t="s">
        <v>1115</v>
      </c>
      <c r="C407" s="8" t="s">
        <v>595</v>
      </c>
      <c r="D407" s="8" t="s">
        <v>593</v>
      </c>
      <c r="E407" s="8" t="s">
        <v>1067</v>
      </c>
      <c r="F407" s="31">
        <f t="shared" ref="F407:U407" si="88">IFERROR(((F74/F267)-1),"CHECK")</f>
        <v>0</v>
      </c>
      <c r="G407" s="31">
        <f t="shared" si="88"/>
        <v>0</v>
      </c>
      <c r="H407" s="31">
        <f t="shared" si="88"/>
        <v>0</v>
      </c>
      <c r="I407" s="31">
        <f t="shared" si="88"/>
        <v>0</v>
      </c>
      <c r="J407" s="31">
        <f t="shared" si="88"/>
        <v>0</v>
      </c>
      <c r="K407" s="31">
        <f t="shared" si="88"/>
        <v>0</v>
      </c>
      <c r="L407" s="31">
        <f t="shared" si="88"/>
        <v>0</v>
      </c>
      <c r="M407" s="31">
        <f t="shared" si="88"/>
        <v>0</v>
      </c>
      <c r="N407" s="31">
        <f t="shared" si="88"/>
        <v>0</v>
      </c>
      <c r="O407" s="31">
        <f t="shared" si="88"/>
        <v>0</v>
      </c>
      <c r="P407" s="31">
        <f t="shared" si="88"/>
        <v>0</v>
      </c>
      <c r="Q407" s="31">
        <f t="shared" si="88"/>
        <v>0</v>
      </c>
      <c r="R407" s="31">
        <f t="shared" si="88"/>
        <v>0</v>
      </c>
      <c r="S407" s="31">
        <f t="shared" si="88"/>
        <v>0</v>
      </c>
      <c r="T407" s="31">
        <f t="shared" si="88"/>
        <v>0</v>
      </c>
      <c r="U407" s="31">
        <f t="shared" si="88"/>
        <v>0</v>
      </c>
      <c r="V407" s="31"/>
      <c r="W407" s="31"/>
    </row>
    <row r="408" spans="1:23" s="19" customFormat="1" x14ac:dyDescent="0.25">
      <c r="A408" s="252"/>
      <c r="B408" s="51" t="s">
        <v>610</v>
      </c>
      <c r="C408" s="46"/>
      <c r="D408" s="51" t="s">
        <v>593</v>
      </c>
      <c r="E408" s="46"/>
    </row>
    <row r="409" spans="1:23" x14ac:dyDescent="0.25">
      <c r="B409" s="8" t="s">
        <v>610</v>
      </c>
      <c r="C409" s="8" t="s">
        <v>1117</v>
      </c>
      <c r="D409" s="8" t="s">
        <v>593</v>
      </c>
      <c r="E409" s="8" t="s">
        <v>1067</v>
      </c>
      <c r="F409" s="31">
        <f t="shared" ref="F409:U409" si="89">IFERROR(((F76/F269)-1),"CHECK")</f>
        <v>0</v>
      </c>
      <c r="G409" s="31">
        <f t="shared" si="89"/>
        <v>0</v>
      </c>
      <c r="H409" s="31">
        <f t="shared" si="89"/>
        <v>0</v>
      </c>
      <c r="I409" s="31">
        <f t="shared" si="89"/>
        <v>0</v>
      </c>
      <c r="J409" s="31">
        <f t="shared" si="89"/>
        <v>0</v>
      </c>
      <c r="K409" s="31">
        <f t="shared" si="89"/>
        <v>0</v>
      </c>
      <c r="L409" s="31">
        <f t="shared" si="89"/>
        <v>0</v>
      </c>
      <c r="M409" s="31">
        <f t="shared" si="89"/>
        <v>0</v>
      </c>
      <c r="N409" s="31">
        <f t="shared" si="89"/>
        <v>0</v>
      </c>
      <c r="O409" s="31">
        <f t="shared" si="89"/>
        <v>0</v>
      </c>
      <c r="P409" s="31">
        <f t="shared" si="89"/>
        <v>0</v>
      </c>
      <c r="Q409" s="31">
        <f t="shared" si="89"/>
        <v>0</v>
      </c>
      <c r="R409" s="31">
        <f t="shared" si="89"/>
        <v>0</v>
      </c>
      <c r="S409" s="31">
        <f t="shared" si="89"/>
        <v>0</v>
      </c>
      <c r="T409" s="31">
        <f t="shared" si="89"/>
        <v>0</v>
      </c>
      <c r="U409" s="31">
        <f t="shared" si="89"/>
        <v>0</v>
      </c>
      <c r="V409" s="31"/>
      <c r="W409" s="31"/>
    </row>
    <row r="410" spans="1:23" x14ac:dyDescent="0.25">
      <c r="B410" s="8" t="s">
        <v>610</v>
      </c>
      <c r="C410" s="8" t="s">
        <v>1119</v>
      </c>
      <c r="D410" s="8" t="s">
        <v>593</v>
      </c>
      <c r="E410" s="8" t="s">
        <v>1067</v>
      </c>
      <c r="F410" s="31">
        <f t="shared" ref="F410:U410" si="90">IFERROR(((F77/F270)-1),"CHECK")</f>
        <v>0</v>
      </c>
      <c r="G410" s="31">
        <f t="shared" si="90"/>
        <v>0</v>
      </c>
      <c r="H410" s="31">
        <f t="shared" si="90"/>
        <v>0</v>
      </c>
      <c r="I410" s="31">
        <f t="shared" si="90"/>
        <v>0</v>
      </c>
      <c r="J410" s="31">
        <f t="shared" si="90"/>
        <v>0</v>
      </c>
      <c r="K410" s="31">
        <f t="shared" si="90"/>
        <v>0</v>
      </c>
      <c r="L410" s="31">
        <f t="shared" si="90"/>
        <v>0</v>
      </c>
      <c r="M410" s="31">
        <f t="shared" si="90"/>
        <v>0</v>
      </c>
      <c r="N410" s="31">
        <f t="shared" si="90"/>
        <v>0</v>
      </c>
      <c r="O410" s="31">
        <f t="shared" si="90"/>
        <v>0</v>
      </c>
      <c r="P410" s="31">
        <f t="shared" si="90"/>
        <v>0</v>
      </c>
      <c r="Q410" s="31">
        <f t="shared" si="90"/>
        <v>0</v>
      </c>
      <c r="R410" s="31">
        <f t="shared" si="90"/>
        <v>0</v>
      </c>
      <c r="S410" s="31">
        <f t="shared" si="90"/>
        <v>0</v>
      </c>
      <c r="T410" s="31">
        <f t="shared" si="90"/>
        <v>0</v>
      </c>
      <c r="U410" s="31">
        <f t="shared" si="90"/>
        <v>0</v>
      </c>
      <c r="V410" s="31"/>
      <c r="W410" s="31"/>
    </row>
    <row r="411" spans="1:23" x14ac:dyDescent="0.25">
      <c r="B411" s="8" t="s">
        <v>610</v>
      </c>
      <c r="C411" s="8" t="s">
        <v>1054</v>
      </c>
      <c r="D411" s="8" t="s">
        <v>593</v>
      </c>
      <c r="E411" s="8" t="s">
        <v>1067</v>
      </c>
      <c r="F411" s="31">
        <f t="shared" ref="F411:U411" si="91">IFERROR(((F78/F271)-1),"CHECK")</f>
        <v>0</v>
      </c>
      <c r="G411" s="31">
        <f t="shared" si="91"/>
        <v>0</v>
      </c>
      <c r="H411" s="31">
        <f t="shared" si="91"/>
        <v>0</v>
      </c>
      <c r="I411" s="31">
        <f t="shared" si="91"/>
        <v>0</v>
      </c>
      <c r="J411" s="31">
        <f t="shared" si="91"/>
        <v>0</v>
      </c>
      <c r="K411" s="31">
        <f t="shared" si="91"/>
        <v>0</v>
      </c>
      <c r="L411" s="31">
        <f t="shared" si="91"/>
        <v>0</v>
      </c>
      <c r="M411" s="31">
        <f t="shared" si="91"/>
        <v>0</v>
      </c>
      <c r="N411" s="31">
        <f t="shared" si="91"/>
        <v>0</v>
      </c>
      <c r="O411" s="31">
        <f t="shared" si="91"/>
        <v>0</v>
      </c>
      <c r="P411" s="31">
        <f t="shared" si="91"/>
        <v>0</v>
      </c>
      <c r="Q411" s="31">
        <f t="shared" si="91"/>
        <v>0</v>
      </c>
      <c r="R411" s="31">
        <f t="shared" si="91"/>
        <v>0</v>
      </c>
      <c r="S411" s="31">
        <f t="shared" si="91"/>
        <v>0</v>
      </c>
      <c r="T411" s="31">
        <f t="shared" si="91"/>
        <v>0</v>
      </c>
      <c r="U411" s="31">
        <f t="shared" si="91"/>
        <v>0</v>
      </c>
      <c r="V411" s="31"/>
      <c r="W411" s="31"/>
    </row>
    <row r="412" spans="1:23" x14ac:dyDescent="0.25">
      <c r="B412" s="8" t="s">
        <v>610</v>
      </c>
      <c r="C412" s="8" t="s">
        <v>1055</v>
      </c>
      <c r="D412" s="8" t="s">
        <v>593</v>
      </c>
      <c r="E412" s="8" t="s">
        <v>1067</v>
      </c>
      <c r="F412" s="31">
        <f t="shared" ref="F412:U412" si="92">IFERROR(((F80/F272)-1),"CHECK")</f>
        <v>0</v>
      </c>
      <c r="G412" s="31">
        <f t="shared" si="92"/>
        <v>0</v>
      </c>
      <c r="H412" s="31">
        <f t="shared" si="92"/>
        <v>0</v>
      </c>
      <c r="I412" s="31">
        <f t="shared" si="92"/>
        <v>0</v>
      </c>
      <c r="J412" s="31">
        <f t="shared" si="92"/>
        <v>0</v>
      </c>
      <c r="K412" s="31">
        <f t="shared" si="92"/>
        <v>0</v>
      </c>
      <c r="L412" s="31">
        <f t="shared" si="92"/>
        <v>0</v>
      </c>
      <c r="M412" s="31">
        <f t="shared" si="92"/>
        <v>0</v>
      </c>
      <c r="N412" s="31">
        <f t="shared" si="92"/>
        <v>0</v>
      </c>
      <c r="O412" s="31">
        <f t="shared" si="92"/>
        <v>0</v>
      </c>
      <c r="P412" s="31">
        <f t="shared" si="92"/>
        <v>0</v>
      </c>
      <c r="Q412" s="31">
        <f t="shared" si="92"/>
        <v>0</v>
      </c>
      <c r="R412" s="31">
        <f t="shared" si="92"/>
        <v>0</v>
      </c>
      <c r="S412" s="31">
        <f t="shared" si="92"/>
        <v>0</v>
      </c>
      <c r="T412" s="31">
        <f t="shared" si="92"/>
        <v>0</v>
      </c>
      <c r="U412" s="31">
        <f t="shared" si="92"/>
        <v>0</v>
      </c>
      <c r="V412" s="31"/>
      <c r="W412" s="31"/>
    </row>
    <row r="413" spans="1:23" x14ac:dyDescent="0.25">
      <c r="B413" s="8" t="s">
        <v>610</v>
      </c>
      <c r="C413" s="8" t="s">
        <v>603</v>
      </c>
      <c r="D413" s="8" t="s">
        <v>593</v>
      </c>
      <c r="E413" s="8" t="s">
        <v>1067</v>
      </c>
      <c r="F413" s="31">
        <f t="shared" ref="F413:U413" si="93">IFERROR(((F81/F273)-1),"CHECK")</f>
        <v>0</v>
      </c>
      <c r="G413" s="31">
        <f t="shared" si="93"/>
        <v>0</v>
      </c>
      <c r="H413" s="31">
        <f t="shared" si="93"/>
        <v>0</v>
      </c>
      <c r="I413" s="31">
        <f t="shared" si="93"/>
        <v>0</v>
      </c>
      <c r="J413" s="31">
        <f t="shared" si="93"/>
        <v>0</v>
      </c>
      <c r="K413" s="31">
        <f t="shared" si="93"/>
        <v>0</v>
      </c>
      <c r="L413" s="31">
        <f t="shared" si="93"/>
        <v>0</v>
      </c>
      <c r="M413" s="31">
        <f t="shared" si="93"/>
        <v>0</v>
      </c>
      <c r="N413" s="31">
        <f t="shared" si="93"/>
        <v>0</v>
      </c>
      <c r="O413" s="31">
        <f t="shared" si="93"/>
        <v>0</v>
      </c>
      <c r="P413" s="31">
        <f t="shared" si="93"/>
        <v>0</v>
      </c>
      <c r="Q413" s="31">
        <f t="shared" si="93"/>
        <v>0</v>
      </c>
      <c r="R413" s="31">
        <f t="shared" si="93"/>
        <v>0</v>
      </c>
      <c r="S413" s="31">
        <f t="shared" si="93"/>
        <v>0</v>
      </c>
      <c r="T413" s="31">
        <f t="shared" si="93"/>
        <v>0</v>
      </c>
      <c r="U413" s="31">
        <f t="shared" si="93"/>
        <v>0</v>
      </c>
      <c r="V413" s="31"/>
      <c r="W413" s="31"/>
    </row>
    <row r="414" spans="1:23" s="19" customFormat="1" x14ac:dyDescent="0.25">
      <c r="A414" s="252"/>
      <c r="B414" s="51" t="s">
        <v>612</v>
      </c>
      <c r="C414" s="46"/>
      <c r="D414" s="51" t="s">
        <v>593</v>
      </c>
      <c r="E414" s="46"/>
    </row>
    <row r="415" spans="1:23" x14ac:dyDescent="0.25">
      <c r="B415" s="8" t="s">
        <v>612</v>
      </c>
      <c r="C415" s="8" t="s">
        <v>1054</v>
      </c>
      <c r="D415" s="8" t="s">
        <v>593</v>
      </c>
      <c r="E415" s="8" t="s">
        <v>1067</v>
      </c>
      <c r="F415" s="31">
        <f t="shared" ref="F415:U415" si="94">IFERROR(((F83/F275)-1),"CHECK")</f>
        <v>0</v>
      </c>
      <c r="G415" s="31">
        <f t="shared" si="94"/>
        <v>0</v>
      </c>
      <c r="H415" s="31">
        <f t="shared" si="94"/>
        <v>0</v>
      </c>
      <c r="I415" s="31">
        <f t="shared" si="94"/>
        <v>0</v>
      </c>
      <c r="J415" s="31">
        <f t="shared" si="94"/>
        <v>0</v>
      </c>
      <c r="K415" s="31">
        <f t="shared" si="94"/>
        <v>0</v>
      </c>
      <c r="L415" s="31">
        <f t="shared" si="94"/>
        <v>0</v>
      </c>
      <c r="M415" s="31">
        <f t="shared" si="94"/>
        <v>0</v>
      </c>
      <c r="N415" s="31">
        <f t="shared" si="94"/>
        <v>0</v>
      </c>
      <c r="O415" s="31">
        <f t="shared" si="94"/>
        <v>0</v>
      </c>
      <c r="P415" s="31">
        <f t="shared" si="94"/>
        <v>0</v>
      </c>
      <c r="Q415" s="31">
        <f t="shared" si="94"/>
        <v>0</v>
      </c>
      <c r="R415" s="31">
        <f t="shared" si="94"/>
        <v>0</v>
      </c>
      <c r="S415" s="31">
        <f t="shared" si="94"/>
        <v>0</v>
      </c>
      <c r="T415" s="31">
        <f t="shared" si="94"/>
        <v>0</v>
      </c>
      <c r="U415" s="31">
        <f t="shared" si="94"/>
        <v>0</v>
      </c>
      <c r="V415" s="31"/>
      <c r="W415" s="31"/>
    </row>
    <row r="416" spans="1:23" s="216" customFormat="1" x14ac:dyDescent="0.25">
      <c r="A416" s="250"/>
      <c r="B416" s="8" t="s">
        <v>612</v>
      </c>
      <c r="C416" s="8" t="s">
        <v>1121</v>
      </c>
      <c r="D416" s="8" t="s">
        <v>593</v>
      </c>
      <c r="E416" s="8" t="s">
        <v>1067</v>
      </c>
      <c r="F416" s="31">
        <f t="shared" ref="F416:U416" si="95">IFERROR(((F84/F276)-1),"CHECK")</f>
        <v>0</v>
      </c>
      <c r="G416" s="31">
        <f t="shared" si="95"/>
        <v>0</v>
      </c>
      <c r="H416" s="31">
        <f t="shared" si="95"/>
        <v>0</v>
      </c>
      <c r="I416" s="31">
        <f t="shared" si="95"/>
        <v>0</v>
      </c>
      <c r="J416" s="31">
        <f t="shared" si="95"/>
        <v>0</v>
      </c>
      <c r="K416" s="31">
        <f t="shared" si="95"/>
        <v>0</v>
      </c>
      <c r="L416" s="31">
        <f t="shared" si="95"/>
        <v>0</v>
      </c>
      <c r="M416" s="31">
        <f t="shared" si="95"/>
        <v>0</v>
      </c>
      <c r="N416" s="31">
        <f t="shared" si="95"/>
        <v>0</v>
      </c>
      <c r="O416" s="31">
        <f t="shared" si="95"/>
        <v>0</v>
      </c>
      <c r="P416" s="31">
        <f t="shared" si="95"/>
        <v>0</v>
      </c>
      <c r="Q416" s="31">
        <f t="shared" si="95"/>
        <v>0</v>
      </c>
      <c r="R416" s="31">
        <f t="shared" si="95"/>
        <v>0</v>
      </c>
      <c r="S416" s="31">
        <f t="shared" si="95"/>
        <v>0</v>
      </c>
      <c r="T416" s="31">
        <f t="shared" si="95"/>
        <v>0</v>
      </c>
      <c r="U416" s="31">
        <f t="shared" si="95"/>
        <v>0</v>
      </c>
      <c r="V416" s="31"/>
      <c r="W416" s="31"/>
    </row>
    <row r="417" spans="1:23" s="19" customFormat="1" x14ac:dyDescent="0.25">
      <c r="A417" s="252"/>
      <c r="B417" s="46" t="s">
        <v>1126</v>
      </c>
      <c r="C417" s="46"/>
      <c r="D417" s="46" t="s">
        <v>593</v>
      </c>
      <c r="E417" s="46"/>
      <c r="F417" s="56"/>
      <c r="G417" s="56"/>
      <c r="H417" s="56"/>
      <c r="I417" s="56"/>
      <c r="J417" s="56"/>
      <c r="K417" s="56"/>
      <c r="L417" s="56"/>
      <c r="M417" s="56"/>
      <c r="N417" s="56"/>
      <c r="O417" s="56"/>
      <c r="P417" s="56"/>
      <c r="Q417" s="56"/>
      <c r="R417" s="56"/>
      <c r="S417" s="56"/>
      <c r="T417" s="56"/>
      <c r="U417" s="56"/>
      <c r="V417" s="56"/>
      <c r="W417" s="56"/>
    </row>
    <row r="418" spans="1:23" s="216" customFormat="1" x14ac:dyDescent="0.25">
      <c r="A418" s="250"/>
      <c r="B418" s="8" t="s">
        <v>1123</v>
      </c>
      <c r="C418" s="8" t="s">
        <v>1121</v>
      </c>
      <c r="D418" s="8" t="s">
        <v>593</v>
      </c>
      <c r="E418" s="8" t="s">
        <v>1067</v>
      </c>
      <c r="F418" s="31">
        <f t="shared" ref="F418:U418" si="96">IFERROR(((F86/F278)-1),"CHECK")</f>
        <v>0</v>
      </c>
      <c r="G418" s="31">
        <f t="shared" si="96"/>
        <v>0</v>
      </c>
      <c r="H418" s="31">
        <f t="shared" si="96"/>
        <v>0</v>
      </c>
      <c r="I418" s="31">
        <f t="shared" si="96"/>
        <v>0</v>
      </c>
      <c r="J418" s="31">
        <f t="shared" si="96"/>
        <v>0</v>
      </c>
      <c r="K418" s="31">
        <f t="shared" si="96"/>
        <v>0</v>
      </c>
      <c r="L418" s="31">
        <f t="shared" si="96"/>
        <v>0</v>
      </c>
      <c r="M418" s="31">
        <f t="shared" si="96"/>
        <v>0</v>
      </c>
      <c r="N418" s="31">
        <f t="shared" si="96"/>
        <v>0</v>
      </c>
      <c r="O418" s="31">
        <f t="shared" si="96"/>
        <v>0</v>
      </c>
      <c r="P418" s="31">
        <f t="shared" si="96"/>
        <v>0</v>
      </c>
      <c r="Q418" s="31">
        <f t="shared" si="96"/>
        <v>0</v>
      </c>
      <c r="R418" s="31">
        <f t="shared" si="96"/>
        <v>0</v>
      </c>
      <c r="S418" s="31">
        <f t="shared" si="96"/>
        <v>0</v>
      </c>
      <c r="T418" s="31">
        <f t="shared" si="96"/>
        <v>0</v>
      </c>
      <c r="U418" s="31">
        <f t="shared" si="96"/>
        <v>0</v>
      </c>
      <c r="V418" s="31"/>
      <c r="W418" s="31"/>
    </row>
    <row r="419" spans="1:23" s="216" customFormat="1" x14ac:dyDescent="0.25">
      <c r="A419" s="250"/>
      <c r="B419" s="8" t="s">
        <v>1123</v>
      </c>
      <c r="C419" s="8" t="s">
        <v>1124</v>
      </c>
      <c r="D419" s="8" t="s">
        <v>593</v>
      </c>
      <c r="E419" s="8" t="s">
        <v>1067</v>
      </c>
      <c r="F419" s="31">
        <f t="shared" ref="F419:U419" si="97">IFERROR(((F87/F279)-1),"CHECK")</f>
        <v>0</v>
      </c>
      <c r="G419" s="31">
        <f t="shared" si="97"/>
        <v>0</v>
      </c>
      <c r="H419" s="31">
        <f t="shared" si="97"/>
        <v>0</v>
      </c>
      <c r="I419" s="31">
        <f t="shared" si="97"/>
        <v>0</v>
      </c>
      <c r="J419" s="31">
        <f t="shared" si="97"/>
        <v>0</v>
      </c>
      <c r="K419" s="31">
        <f t="shared" si="97"/>
        <v>0</v>
      </c>
      <c r="L419" s="31">
        <f t="shared" si="97"/>
        <v>0</v>
      </c>
      <c r="M419" s="31">
        <f t="shared" si="97"/>
        <v>0</v>
      </c>
      <c r="N419" s="31">
        <f t="shared" si="97"/>
        <v>0</v>
      </c>
      <c r="O419" s="31">
        <f t="shared" si="97"/>
        <v>0</v>
      </c>
      <c r="P419" s="31">
        <f t="shared" si="97"/>
        <v>0</v>
      </c>
      <c r="Q419" s="31">
        <f t="shared" si="97"/>
        <v>0</v>
      </c>
      <c r="R419" s="31">
        <f t="shared" si="97"/>
        <v>0</v>
      </c>
      <c r="S419" s="31">
        <f t="shared" si="97"/>
        <v>0</v>
      </c>
      <c r="T419" s="31">
        <f t="shared" si="97"/>
        <v>0</v>
      </c>
      <c r="U419" s="31">
        <f t="shared" si="97"/>
        <v>0</v>
      </c>
      <c r="V419" s="31"/>
      <c r="W419" s="31"/>
    </row>
    <row r="420" spans="1:23" s="216" customFormat="1" x14ac:dyDescent="0.25">
      <c r="A420" s="250"/>
      <c r="B420" s="8" t="s">
        <v>1125</v>
      </c>
      <c r="C420" s="8" t="s">
        <v>1121</v>
      </c>
      <c r="D420" s="8" t="s">
        <v>593</v>
      </c>
      <c r="E420" s="8" t="s">
        <v>1067</v>
      </c>
      <c r="F420" s="31">
        <f t="shared" ref="F420:U420" si="98">IFERROR(((F88/F280)-1),"CHECK")</f>
        <v>0</v>
      </c>
      <c r="G420" s="31">
        <f t="shared" si="98"/>
        <v>0</v>
      </c>
      <c r="H420" s="31">
        <f t="shared" si="98"/>
        <v>0</v>
      </c>
      <c r="I420" s="31">
        <f t="shared" si="98"/>
        <v>0</v>
      </c>
      <c r="J420" s="31">
        <f t="shared" si="98"/>
        <v>0</v>
      </c>
      <c r="K420" s="31">
        <f t="shared" si="98"/>
        <v>0</v>
      </c>
      <c r="L420" s="31">
        <f t="shared" si="98"/>
        <v>0</v>
      </c>
      <c r="M420" s="31">
        <f t="shared" si="98"/>
        <v>0</v>
      </c>
      <c r="N420" s="31">
        <f t="shared" si="98"/>
        <v>0</v>
      </c>
      <c r="O420" s="31">
        <f t="shared" si="98"/>
        <v>0</v>
      </c>
      <c r="P420" s="31">
        <f t="shared" si="98"/>
        <v>0</v>
      </c>
      <c r="Q420" s="31">
        <f t="shared" si="98"/>
        <v>0</v>
      </c>
      <c r="R420" s="31">
        <f t="shared" si="98"/>
        <v>0</v>
      </c>
      <c r="S420" s="31">
        <f t="shared" si="98"/>
        <v>0</v>
      </c>
      <c r="T420" s="31">
        <f t="shared" si="98"/>
        <v>0</v>
      </c>
      <c r="U420" s="31">
        <f t="shared" si="98"/>
        <v>0</v>
      </c>
      <c r="V420" s="31"/>
      <c r="W420" s="31"/>
    </row>
    <row r="421" spans="1:23" x14ac:dyDescent="0.25">
      <c r="B421" s="8"/>
      <c r="C421" s="8"/>
      <c r="D421" s="8"/>
      <c r="E421" s="8"/>
      <c r="F421" s="221"/>
      <c r="G421" s="221"/>
      <c r="H421" s="221"/>
      <c r="I421" s="221"/>
      <c r="J421" s="221"/>
      <c r="K421" s="221"/>
      <c r="L421" s="221"/>
      <c r="M421" s="221"/>
      <c r="N421" s="221"/>
      <c r="O421" s="221"/>
      <c r="P421" s="221"/>
      <c r="Q421" s="221"/>
      <c r="R421" s="221"/>
      <c r="S421" s="221"/>
      <c r="T421" s="221"/>
      <c r="U421" s="221"/>
      <c r="V421" s="221"/>
      <c r="W421" s="221"/>
    </row>
    <row r="422" spans="1:23" s="19" customFormat="1" ht="21" x14ac:dyDescent="0.35">
      <c r="A422" s="252"/>
      <c r="B422" s="46"/>
      <c r="C422" s="55" t="s">
        <v>629</v>
      </c>
      <c r="D422" s="46"/>
      <c r="E422" s="46"/>
    </row>
    <row r="423" spans="1:23" x14ac:dyDescent="0.25">
      <c r="B423" s="8"/>
      <c r="C423" s="8"/>
      <c r="D423" s="8"/>
      <c r="E423" s="8"/>
      <c r="F423" s="221"/>
      <c r="G423" s="221"/>
      <c r="H423" s="221"/>
      <c r="I423" s="221"/>
      <c r="J423" s="221"/>
      <c r="K423" s="221"/>
      <c r="L423" s="221"/>
      <c r="M423" s="221"/>
      <c r="N423" s="221"/>
      <c r="O423" s="221"/>
      <c r="P423" s="221"/>
      <c r="Q423" s="221"/>
      <c r="R423" s="221"/>
      <c r="S423" s="221"/>
      <c r="T423" s="221"/>
      <c r="U423" s="221"/>
      <c r="V423" s="221"/>
      <c r="W423" s="221"/>
    </row>
    <row r="424" spans="1:23" s="19" customFormat="1" x14ac:dyDescent="0.25">
      <c r="A424" s="252"/>
      <c r="B424" s="51" t="s">
        <v>607</v>
      </c>
      <c r="C424" s="51"/>
      <c r="D424" s="51" t="s">
        <v>588</v>
      </c>
      <c r="E424" s="46"/>
    </row>
    <row r="425" spans="1:23" x14ac:dyDescent="0.25">
      <c r="B425" s="8" t="s">
        <v>1114</v>
      </c>
      <c r="C425" s="8" t="s">
        <v>595</v>
      </c>
      <c r="D425" s="8" t="s">
        <v>588</v>
      </c>
      <c r="E425" s="8" t="s">
        <v>882</v>
      </c>
      <c r="F425" s="31">
        <f t="shared" ref="F425:U425" si="99">IFERROR(((F93/F285)-1),"CHECK")</f>
        <v>0</v>
      </c>
      <c r="G425" s="31">
        <f t="shared" si="99"/>
        <v>0</v>
      </c>
      <c r="H425" s="31">
        <f t="shared" si="99"/>
        <v>0</v>
      </c>
      <c r="I425" s="31">
        <f t="shared" si="99"/>
        <v>0</v>
      </c>
      <c r="J425" s="31">
        <f t="shared" si="99"/>
        <v>0</v>
      </c>
      <c r="K425" s="31">
        <f t="shared" si="99"/>
        <v>0</v>
      </c>
      <c r="L425" s="31">
        <f t="shared" si="99"/>
        <v>0</v>
      </c>
      <c r="M425" s="31">
        <f t="shared" si="99"/>
        <v>0</v>
      </c>
      <c r="N425" s="31">
        <f t="shared" si="99"/>
        <v>0</v>
      </c>
      <c r="O425" s="31">
        <f t="shared" si="99"/>
        <v>0</v>
      </c>
      <c r="P425" s="31">
        <f t="shared" si="99"/>
        <v>0</v>
      </c>
      <c r="Q425" s="31">
        <f t="shared" si="99"/>
        <v>0</v>
      </c>
      <c r="R425" s="31">
        <f t="shared" si="99"/>
        <v>0</v>
      </c>
      <c r="S425" s="31">
        <f t="shared" si="99"/>
        <v>0</v>
      </c>
      <c r="T425" s="31">
        <f t="shared" si="99"/>
        <v>0</v>
      </c>
      <c r="U425" s="31">
        <f t="shared" si="99"/>
        <v>0</v>
      </c>
      <c r="V425" s="31"/>
      <c r="W425" s="31"/>
    </row>
    <row r="426" spans="1:23" x14ac:dyDescent="0.25">
      <c r="B426" s="8" t="s">
        <v>1115</v>
      </c>
      <c r="C426" s="8" t="s">
        <v>1055</v>
      </c>
      <c r="D426" s="8" t="s">
        <v>588</v>
      </c>
      <c r="E426" s="8" t="s">
        <v>882</v>
      </c>
      <c r="F426" s="31">
        <f t="shared" ref="F426:U426" si="100">IFERROR(((F94/F286)-1),"CHECK")</f>
        <v>0</v>
      </c>
      <c r="G426" s="31">
        <f t="shared" si="100"/>
        <v>0</v>
      </c>
      <c r="H426" s="31">
        <f t="shared" si="100"/>
        <v>0</v>
      </c>
      <c r="I426" s="31">
        <f t="shared" si="100"/>
        <v>0</v>
      </c>
      <c r="J426" s="31">
        <f t="shared" si="100"/>
        <v>0</v>
      </c>
      <c r="K426" s="31">
        <f t="shared" si="100"/>
        <v>0</v>
      </c>
      <c r="L426" s="31">
        <f t="shared" si="100"/>
        <v>0</v>
      </c>
      <c r="M426" s="31">
        <f t="shared" si="100"/>
        <v>0</v>
      </c>
      <c r="N426" s="31">
        <f t="shared" si="100"/>
        <v>0</v>
      </c>
      <c r="O426" s="31">
        <f t="shared" si="100"/>
        <v>0</v>
      </c>
      <c r="P426" s="31">
        <f t="shared" si="100"/>
        <v>0</v>
      </c>
      <c r="Q426" s="31">
        <f t="shared" si="100"/>
        <v>0</v>
      </c>
      <c r="R426" s="31">
        <f t="shared" si="100"/>
        <v>0</v>
      </c>
      <c r="S426" s="31">
        <f t="shared" si="100"/>
        <v>0</v>
      </c>
      <c r="T426" s="31">
        <f t="shared" si="100"/>
        <v>0</v>
      </c>
      <c r="U426" s="31">
        <f t="shared" si="100"/>
        <v>0</v>
      </c>
      <c r="V426" s="31"/>
      <c r="W426" s="31"/>
    </row>
    <row r="427" spans="1:23" x14ac:dyDescent="0.25">
      <c r="B427" s="8" t="s">
        <v>1115</v>
      </c>
      <c r="C427" s="8" t="s">
        <v>595</v>
      </c>
      <c r="D427" s="8" t="s">
        <v>588</v>
      </c>
      <c r="E427" s="8" t="s">
        <v>882</v>
      </c>
      <c r="F427" s="31">
        <f t="shared" ref="F427:U427" si="101">IFERROR(((F95/F287)-1),"CHECK")</f>
        <v>0</v>
      </c>
      <c r="G427" s="31">
        <f t="shared" si="101"/>
        <v>0</v>
      </c>
      <c r="H427" s="31">
        <f t="shared" si="101"/>
        <v>0</v>
      </c>
      <c r="I427" s="31">
        <f t="shared" si="101"/>
        <v>0</v>
      </c>
      <c r="J427" s="31">
        <f t="shared" si="101"/>
        <v>0</v>
      </c>
      <c r="K427" s="31">
        <f t="shared" si="101"/>
        <v>0</v>
      </c>
      <c r="L427" s="31">
        <f t="shared" si="101"/>
        <v>0</v>
      </c>
      <c r="M427" s="31">
        <f t="shared" si="101"/>
        <v>0</v>
      </c>
      <c r="N427" s="31">
        <f t="shared" si="101"/>
        <v>0</v>
      </c>
      <c r="O427" s="31">
        <f t="shared" si="101"/>
        <v>0</v>
      </c>
      <c r="P427" s="31">
        <f t="shared" si="101"/>
        <v>0</v>
      </c>
      <c r="Q427" s="31">
        <f t="shared" si="101"/>
        <v>0</v>
      </c>
      <c r="R427" s="31">
        <f t="shared" si="101"/>
        <v>0</v>
      </c>
      <c r="S427" s="31">
        <f t="shared" si="101"/>
        <v>0</v>
      </c>
      <c r="T427" s="31">
        <f t="shared" si="101"/>
        <v>0</v>
      </c>
      <c r="U427" s="31">
        <f t="shared" si="101"/>
        <v>0</v>
      </c>
      <c r="V427" s="31"/>
      <c r="W427" s="31"/>
    </row>
    <row r="428" spans="1:23" s="19" customFormat="1" x14ac:dyDescent="0.25">
      <c r="A428" s="252"/>
      <c r="B428" s="51" t="s">
        <v>610</v>
      </c>
      <c r="C428" s="46"/>
      <c r="D428" s="51" t="s">
        <v>588</v>
      </c>
      <c r="E428" s="46"/>
    </row>
    <row r="429" spans="1:23" x14ac:dyDescent="0.25">
      <c r="B429" s="8" t="s">
        <v>610</v>
      </c>
      <c r="C429" s="8" t="s">
        <v>1117</v>
      </c>
      <c r="D429" s="8" t="s">
        <v>588</v>
      </c>
      <c r="E429" s="8" t="s">
        <v>882</v>
      </c>
      <c r="F429" s="31">
        <f t="shared" ref="F429:U429" si="102">IFERROR(((F97/F289)-1),"CHECK")</f>
        <v>-0.14529478950831698</v>
      </c>
      <c r="G429" s="31">
        <f t="shared" si="102"/>
        <v>-8.8009820608394573E-2</v>
      </c>
      <c r="H429" s="31">
        <f t="shared" si="102"/>
        <v>-2.4581859420425456E-2</v>
      </c>
      <c r="I429" s="31">
        <f t="shared" si="102"/>
        <v>-1.0072400790834046E-2</v>
      </c>
      <c r="J429" s="31">
        <f t="shared" si="102"/>
        <v>2.7884059026838992E-2</v>
      </c>
      <c r="K429" s="31">
        <f t="shared" si="102"/>
        <v>8.8873935254192293E-2</v>
      </c>
      <c r="L429" s="31">
        <f t="shared" si="102"/>
        <v>0.16221732181358295</v>
      </c>
      <c r="M429" s="31">
        <f t="shared" si="102"/>
        <v>0.20089667804113454</v>
      </c>
      <c r="N429" s="31">
        <f t="shared" si="102"/>
        <v>0.29012506680443706</v>
      </c>
      <c r="O429" s="31">
        <f t="shared" si="102"/>
        <v>0.21003571123470111</v>
      </c>
      <c r="P429" s="31">
        <f t="shared" si="102"/>
        <v>0.17506051093719455</v>
      </c>
      <c r="Q429" s="31">
        <f t="shared" si="102"/>
        <v>0.22438151675576479</v>
      </c>
      <c r="R429" s="31">
        <f t="shared" si="102"/>
        <v>0.28117591559541566</v>
      </c>
      <c r="S429" s="31">
        <f t="shared" si="102"/>
        <v>0.27550371458022305</v>
      </c>
      <c r="T429" s="31">
        <f t="shared" si="102"/>
        <v>0.28416183633507663</v>
      </c>
      <c r="U429" s="31">
        <f t="shared" si="102"/>
        <v>0.28011632401391462</v>
      </c>
      <c r="V429" s="31"/>
      <c r="W429" s="31"/>
    </row>
    <row r="430" spans="1:23" x14ac:dyDescent="0.25">
      <c r="B430" s="8" t="s">
        <v>610</v>
      </c>
      <c r="C430" s="8" t="s">
        <v>1119</v>
      </c>
      <c r="D430" s="8" t="s">
        <v>588</v>
      </c>
      <c r="E430" s="8" t="s">
        <v>882</v>
      </c>
      <c r="F430" s="31">
        <f t="shared" ref="F430:U430" si="103">IFERROR(((F98/F290)-1),"CHECK")</f>
        <v>0</v>
      </c>
      <c r="G430" s="31">
        <f t="shared" si="103"/>
        <v>0</v>
      </c>
      <c r="H430" s="31">
        <f t="shared" si="103"/>
        <v>0</v>
      </c>
      <c r="I430" s="31">
        <f t="shared" si="103"/>
        <v>0</v>
      </c>
      <c r="J430" s="31">
        <f t="shared" si="103"/>
        <v>0</v>
      </c>
      <c r="K430" s="31">
        <f t="shared" si="103"/>
        <v>0</v>
      </c>
      <c r="L430" s="31">
        <f t="shared" si="103"/>
        <v>0</v>
      </c>
      <c r="M430" s="31">
        <f t="shared" si="103"/>
        <v>0</v>
      </c>
      <c r="N430" s="31">
        <f t="shared" si="103"/>
        <v>0</v>
      </c>
      <c r="O430" s="31">
        <f t="shared" si="103"/>
        <v>0</v>
      </c>
      <c r="P430" s="31">
        <f t="shared" si="103"/>
        <v>0</v>
      </c>
      <c r="Q430" s="31">
        <f t="shared" si="103"/>
        <v>0</v>
      </c>
      <c r="R430" s="31">
        <f t="shared" si="103"/>
        <v>0</v>
      </c>
      <c r="S430" s="31">
        <f t="shared" si="103"/>
        <v>0</v>
      </c>
      <c r="T430" s="31">
        <f t="shared" si="103"/>
        <v>0</v>
      </c>
      <c r="U430" s="31">
        <f t="shared" si="103"/>
        <v>0</v>
      </c>
      <c r="V430" s="31"/>
      <c r="W430" s="31"/>
    </row>
    <row r="431" spans="1:23" x14ac:dyDescent="0.25">
      <c r="B431" s="8" t="s">
        <v>610</v>
      </c>
      <c r="C431" s="8" t="s">
        <v>1054</v>
      </c>
      <c r="D431" s="8" t="s">
        <v>588</v>
      </c>
      <c r="E431" s="8" t="s">
        <v>882</v>
      </c>
      <c r="F431" s="31">
        <f t="shared" ref="F431:U431" si="104">IFERROR(((F99/F291)-1),"CHECK")</f>
        <v>0.52651939446793738</v>
      </c>
      <c r="G431" s="31">
        <f t="shared" si="104"/>
        <v>0.43332018279101736</v>
      </c>
      <c r="H431" s="31">
        <f t="shared" si="104"/>
        <v>0.44153853908625695</v>
      </c>
      <c r="I431" s="31">
        <f t="shared" si="104"/>
        <v>0.42797646932698319</v>
      </c>
      <c r="J431" s="31">
        <f t="shared" si="104"/>
        <v>0.47191212563457463</v>
      </c>
      <c r="K431" s="31">
        <f t="shared" si="104"/>
        <v>0.54403212539904344</v>
      </c>
      <c r="L431" s="31">
        <f t="shared" si="104"/>
        <v>0.60919513305250228</v>
      </c>
      <c r="M431" s="31">
        <f t="shared" si="104"/>
        <v>0.60022164242691889</v>
      </c>
      <c r="N431" s="31">
        <f t="shared" si="104"/>
        <v>0.70946885732159104</v>
      </c>
      <c r="O431" s="31">
        <f t="shared" si="104"/>
        <v>0.67053182614575801</v>
      </c>
      <c r="P431" s="31">
        <f t="shared" si="104"/>
        <v>0.64550463601730734</v>
      </c>
      <c r="Q431" s="31">
        <f t="shared" si="104"/>
        <v>0.6620708318959696</v>
      </c>
      <c r="R431" s="31">
        <f t="shared" si="104"/>
        <v>0.73782978441294245</v>
      </c>
      <c r="S431" s="31">
        <f t="shared" si="104"/>
        <v>0.73240691576215511</v>
      </c>
      <c r="T431" s="31">
        <f t="shared" si="104"/>
        <v>0.73660890781128718</v>
      </c>
      <c r="U431" s="31">
        <f t="shared" si="104"/>
        <v>0.72177453259387803</v>
      </c>
      <c r="V431" s="31"/>
      <c r="W431" s="31"/>
    </row>
    <row r="432" spans="1:23" x14ac:dyDescent="0.25">
      <c r="B432" s="8" t="s">
        <v>610</v>
      </c>
      <c r="C432" s="8" t="s">
        <v>1055</v>
      </c>
      <c r="D432" s="8" t="s">
        <v>588</v>
      </c>
      <c r="E432" s="8" t="s">
        <v>882</v>
      </c>
      <c r="F432" s="31">
        <f t="shared" ref="F432:U432" si="105">IFERROR(((F101/F292)-1),"CHECK")</f>
        <v>0</v>
      </c>
      <c r="G432" s="31">
        <f t="shared" si="105"/>
        <v>0</v>
      </c>
      <c r="H432" s="31">
        <f t="shared" si="105"/>
        <v>0</v>
      </c>
      <c r="I432" s="31">
        <f t="shared" si="105"/>
        <v>0</v>
      </c>
      <c r="J432" s="31">
        <f t="shared" si="105"/>
        <v>0</v>
      </c>
      <c r="K432" s="31">
        <f t="shared" si="105"/>
        <v>0</v>
      </c>
      <c r="L432" s="31">
        <f t="shared" si="105"/>
        <v>0</v>
      </c>
      <c r="M432" s="31">
        <f t="shared" si="105"/>
        <v>0</v>
      </c>
      <c r="N432" s="31">
        <f t="shared" si="105"/>
        <v>0</v>
      </c>
      <c r="O432" s="31">
        <f t="shared" si="105"/>
        <v>0</v>
      </c>
      <c r="P432" s="31">
        <f t="shared" si="105"/>
        <v>0</v>
      </c>
      <c r="Q432" s="31">
        <f t="shared" si="105"/>
        <v>0</v>
      </c>
      <c r="R432" s="31">
        <f t="shared" si="105"/>
        <v>0</v>
      </c>
      <c r="S432" s="31">
        <f t="shared" si="105"/>
        <v>0</v>
      </c>
      <c r="T432" s="31">
        <f t="shared" si="105"/>
        <v>0</v>
      </c>
      <c r="U432" s="31">
        <f t="shared" si="105"/>
        <v>0</v>
      </c>
      <c r="V432" s="31"/>
      <c r="W432" s="31"/>
    </row>
    <row r="433" spans="1:24" x14ac:dyDescent="0.25">
      <c r="B433" s="8" t="s">
        <v>610</v>
      </c>
      <c r="C433" s="8" t="s">
        <v>603</v>
      </c>
      <c r="D433" s="8" t="s">
        <v>588</v>
      </c>
      <c r="E433" s="8" t="s">
        <v>882</v>
      </c>
      <c r="F433" s="31">
        <f t="shared" ref="F433:U433" si="106">IFERROR(((F102/F293)-1),"CHECK")</f>
        <v>0</v>
      </c>
      <c r="G433" s="31" t="str">
        <f t="shared" si="106"/>
        <v>CHECK</v>
      </c>
      <c r="H433" s="31" t="str">
        <f t="shared" si="106"/>
        <v>CHECK</v>
      </c>
      <c r="I433" s="31" t="str">
        <f t="shared" si="106"/>
        <v>CHECK</v>
      </c>
      <c r="J433" s="31" t="str">
        <f t="shared" si="106"/>
        <v>CHECK</v>
      </c>
      <c r="K433" s="31">
        <f t="shared" si="106"/>
        <v>0</v>
      </c>
      <c r="L433" s="31" t="str">
        <f t="shared" si="106"/>
        <v>CHECK</v>
      </c>
      <c r="M433" s="31" t="str">
        <f t="shared" si="106"/>
        <v>CHECK</v>
      </c>
      <c r="N433" s="31" t="str">
        <f t="shared" si="106"/>
        <v>CHECK</v>
      </c>
      <c r="O433" s="31" t="str">
        <f t="shared" si="106"/>
        <v>CHECK</v>
      </c>
      <c r="P433" s="31" t="str">
        <f t="shared" si="106"/>
        <v>CHECK</v>
      </c>
      <c r="Q433" s="31" t="str">
        <f t="shared" si="106"/>
        <v>CHECK</v>
      </c>
      <c r="R433" s="31" t="str">
        <f t="shared" si="106"/>
        <v>CHECK</v>
      </c>
      <c r="S433" s="31" t="str">
        <f t="shared" si="106"/>
        <v>CHECK</v>
      </c>
      <c r="T433" s="31" t="str">
        <f t="shared" si="106"/>
        <v>CHECK</v>
      </c>
      <c r="U433" s="31" t="str">
        <f t="shared" si="106"/>
        <v>CHECK</v>
      </c>
      <c r="V433" s="31"/>
      <c r="W433" s="31"/>
      <c r="X433" s="221"/>
    </row>
    <row r="434" spans="1:24" s="19" customFormat="1" x14ac:dyDescent="0.25">
      <c r="A434" s="252"/>
      <c r="B434" s="51" t="s">
        <v>612</v>
      </c>
      <c r="C434" s="46"/>
      <c r="D434" s="51" t="s">
        <v>588</v>
      </c>
      <c r="E434" s="46"/>
    </row>
    <row r="435" spans="1:24" x14ac:dyDescent="0.25">
      <c r="B435" s="8" t="s">
        <v>612</v>
      </c>
      <c r="C435" s="8" t="s">
        <v>1054</v>
      </c>
      <c r="D435" s="8" t="s">
        <v>588</v>
      </c>
      <c r="E435" s="8" t="s">
        <v>882</v>
      </c>
      <c r="F435" s="31">
        <f t="shared" ref="F435:U435" si="107">IFERROR(((F104/F295)-1),"CHECK")</f>
        <v>0</v>
      </c>
      <c r="G435" s="31">
        <f t="shared" si="107"/>
        <v>0</v>
      </c>
      <c r="H435" s="31">
        <f t="shared" si="107"/>
        <v>0</v>
      </c>
      <c r="I435" s="31">
        <f t="shared" si="107"/>
        <v>0</v>
      </c>
      <c r="J435" s="31">
        <f t="shared" si="107"/>
        <v>0</v>
      </c>
      <c r="K435" s="31">
        <f t="shared" si="107"/>
        <v>0</v>
      </c>
      <c r="L435" s="31">
        <f t="shared" si="107"/>
        <v>0</v>
      </c>
      <c r="M435" s="31">
        <f t="shared" si="107"/>
        <v>0</v>
      </c>
      <c r="N435" s="31">
        <f t="shared" si="107"/>
        <v>0</v>
      </c>
      <c r="O435" s="31">
        <f t="shared" si="107"/>
        <v>0</v>
      </c>
      <c r="P435" s="31">
        <f t="shared" si="107"/>
        <v>0</v>
      </c>
      <c r="Q435" s="31">
        <f t="shared" si="107"/>
        <v>0</v>
      </c>
      <c r="R435" s="31">
        <f t="shared" si="107"/>
        <v>0</v>
      </c>
      <c r="S435" s="31">
        <f t="shared" si="107"/>
        <v>0</v>
      </c>
      <c r="T435" s="31">
        <f t="shared" si="107"/>
        <v>0</v>
      </c>
      <c r="U435" s="31">
        <f t="shared" si="107"/>
        <v>0</v>
      </c>
      <c r="V435" s="31"/>
      <c r="W435" s="31"/>
      <c r="X435" s="221"/>
    </row>
    <row r="436" spans="1:24" s="20" customFormat="1" x14ac:dyDescent="0.25">
      <c r="A436" s="253"/>
      <c r="B436" s="26" t="s">
        <v>612</v>
      </c>
      <c r="C436" s="26" t="s">
        <v>1121</v>
      </c>
      <c r="D436" s="26" t="s">
        <v>588</v>
      </c>
      <c r="E436" s="26" t="s">
        <v>882</v>
      </c>
      <c r="F436" s="31" t="str">
        <f t="shared" ref="F436:U436" si="108">IFERROR(((F105/F296)-1),"CHECK")</f>
        <v>CHECK</v>
      </c>
      <c r="G436" s="31" t="str">
        <f t="shared" si="108"/>
        <v>CHECK</v>
      </c>
      <c r="H436" s="31" t="str">
        <f t="shared" si="108"/>
        <v>CHECK</v>
      </c>
      <c r="I436" s="31" t="str">
        <f t="shared" si="108"/>
        <v>CHECK</v>
      </c>
      <c r="J436" s="31" t="str">
        <f t="shared" si="108"/>
        <v>CHECK</v>
      </c>
      <c r="K436" s="31" t="str">
        <f t="shared" si="108"/>
        <v>CHECK</v>
      </c>
      <c r="L436" s="31" t="str">
        <f t="shared" si="108"/>
        <v>CHECK</v>
      </c>
      <c r="M436" s="31">
        <f t="shared" si="108"/>
        <v>0</v>
      </c>
      <c r="N436" s="31">
        <f t="shared" si="108"/>
        <v>0</v>
      </c>
      <c r="O436" s="31">
        <f t="shared" si="108"/>
        <v>0</v>
      </c>
      <c r="P436" s="31">
        <f t="shared" si="108"/>
        <v>0</v>
      </c>
      <c r="Q436" s="31">
        <f t="shared" si="108"/>
        <v>0</v>
      </c>
      <c r="R436" s="31">
        <f t="shared" si="108"/>
        <v>0</v>
      </c>
      <c r="S436" s="31">
        <f t="shared" si="108"/>
        <v>0</v>
      </c>
      <c r="T436" s="31">
        <f t="shared" si="108"/>
        <v>0</v>
      </c>
      <c r="U436" s="31">
        <f t="shared" si="108"/>
        <v>0</v>
      </c>
      <c r="V436" s="31"/>
      <c r="W436" s="31"/>
    </row>
    <row r="437" spans="1:24" s="19" customFormat="1" x14ac:dyDescent="0.25">
      <c r="A437" s="252"/>
      <c r="B437" s="46" t="s">
        <v>1126</v>
      </c>
      <c r="C437" s="46"/>
      <c r="D437" s="46" t="s">
        <v>588</v>
      </c>
      <c r="E437" s="46"/>
      <c r="F437" s="56"/>
      <c r="G437" s="56"/>
      <c r="H437" s="56"/>
      <c r="I437" s="56"/>
      <c r="J437" s="56"/>
      <c r="K437" s="56"/>
      <c r="L437" s="56"/>
      <c r="M437" s="56"/>
      <c r="N437" s="56"/>
      <c r="O437" s="56"/>
      <c r="P437" s="56"/>
      <c r="Q437" s="56"/>
      <c r="R437" s="56"/>
      <c r="S437" s="56"/>
      <c r="T437" s="56"/>
      <c r="U437" s="56"/>
      <c r="V437" s="56"/>
      <c r="W437" s="56"/>
    </row>
    <row r="438" spans="1:24" s="216" customFormat="1" x14ac:dyDescent="0.25">
      <c r="A438" s="250"/>
      <c r="B438" s="8" t="s">
        <v>1123</v>
      </c>
      <c r="C438" s="8" t="s">
        <v>1121</v>
      </c>
      <c r="D438" s="8" t="s">
        <v>588</v>
      </c>
      <c r="E438" s="8" t="s">
        <v>882</v>
      </c>
      <c r="F438" s="31">
        <f t="shared" ref="F438:U438" si="109">IFERROR(((F107/F298)-1),"CHECK")</f>
        <v>0</v>
      </c>
      <c r="G438" s="31">
        <f t="shared" si="109"/>
        <v>0</v>
      </c>
      <c r="H438" s="31">
        <f t="shared" si="109"/>
        <v>0</v>
      </c>
      <c r="I438" s="31">
        <f t="shared" si="109"/>
        <v>0</v>
      </c>
      <c r="J438" s="31">
        <f t="shared" si="109"/>
        <v>0</v>
      </c>
      <c r="K438" s="31">
        <f t="shared" si="109"/>
        <v>0</v>
      </c>
      <c r="L438" s="31">
        <f t="shared" si="109"/>
        <v>0</v>
      </c>
      <c r="M438" s="31">
        <f t="shared" si="109"/>
        <v>0</v>
      </c>
      <c r="N438" s="31">
        <f t="shared" si="109"/>
        <v>0</v>
      </c>
      <c r="O438" s="31">
        <f t="shared" si="109"/>
        <v>0</v>
      </c>
      <c r="P438" s="31">
        <f t="shared" si="109"/>
        <v>0</v>
      </c>
      <c r="Q438" s="31">
        <f t="shared" si="109"/>
        <v>0</v>
      </c>
      <c r="R438" s="31">
        <f t="shared" si="109"/>
        <v>0</v>
      </c>
      <c r="S438" s="31">
        <f t="shared" si="109"/>
        <v>0</v>
      </c>
      <c r="T438" s="31">
        <f t="shared" si="109"/>
        <v>0</v>
      </c>
      <c r="U438" s="31">
        <f t="shared" si="109"/>
        <v>0</v>
      </c>
      <c r="V438" s="31"/>
      <c r="W438" s="31"/>
      <c r="X438" s="221"/>
    </row>
    <row r="439" spans="1:24" s="216" customFormat="1" x14ac:dyDescent="0.25">
      <c r="A439" s="250"/>
      <c r="B439" s="8" t="s">
        <v>1123</v>
      </c>
      <c r="C439" s="8" t="s">
        <v>1124</v>
      </c>
      <c r="D439" s="8" t="s">
        <v>588</v>
      </c>
      <c r="E439" s="8" t="s">
        <v>882</v>
      </c>
      <c r="F439" s="31">
        <f t="shared" ref="F439:U439" si="110">IFERROR(((F108/F299)-1),"CHECK")</f>
        <v>0</v>
      </c>
      <c r="G439" s="31">
        <f t="shared" si="110"/>
        <v>0</v>
      </c>
      <c r="H439" s="31">
        <f t="shared" si="110"/>
        <v>0</v>
      </c>
      <c r="I439" s="31">
        <f t="shared" si="110"/>
        <v>0</v>
      </c>
      <c r="J439" s="31">
        <f t="shared" si="110"/>
        <v>0</v>
      </c>
      <c r="K439" s="31">
        <f t="shared" si="110"/>
        <v>0</v>
      </c>
      <c r="L439" s="31">
        <f t="shared" si="110"/>
        <v>0</v>
      </c>
      <c r="M439" s="31">
        <f t="shared" si="110"/>
        <v>0</v>
      </c>
      <c r="N439" s="31">
        <f t="shared" si="110"/>
        <v>0</v>
      </c>
      <c r="O439" s="31">
        <f t="shared" si="110"/>
        <v>0</v>
      </c>
      <c r="P439" s="31">
        <f t="shared" si="110"/>
        <v>0</v>
      </c>
      <c r="Q439" s="31">
        <f t="shared" si="110"/>
        <v>0</v>
      </c>
      <c r="R439" s="31">
        <f t="shared" si="110"/>
        <v>0</v>
      </c>
      <c r="S439" s="31">
        <f t="shared" si="110"/>
        <v>0</v>
      </c>
      <c r="T439" s="31">
        <f t="shared" si="110"/>
        <v>0</v>
      </c>
      <c r="U439" s="31">
        <f t="shared" si="110"/>
        <v>0</v>
      </c>
      <c r="V439" s="31"/>
      <c r="W439" s="31"/>
      <c r="X439" s="221"/>
    </row>
    <row r="440" spans="1:24" s="216" customFormat="1" x14ac:dyDescent="0.25">
      <c r="A440" s="250"/>
      <c r="B440" s="8" t="s">
        <v>1125</v>
      </c>
      <c r="C440" s="8" t="s">
        <v>1121</v>
      </c>
      <c r="D440" s="8" t="s">
        <v>588</v>
      </c>
      <c r="E440" s="8" t="s">
        <v>882</v>
      </c>
      <c r="F440" s="31">
        <f t="shared" ref="F440:U440" si="111">IFERROR(((F109/F300)-1),"CHECK")</f>
        <v>0</v>
      </c>
      <c r="G440" s="31">
        <f t="shared" si="111"/>
        <v>0</v>
      </c>
      <c r="H440" s="31">
        <f t="shared" si="111"/>
        <v>0</v>
      </c>
      <c r="I440" s="31">
        <f t="shared" si="111"/>
        <v>0</v>
      </c>
      <c r="J440" s="31">
        <f t="shared" si="111"/>
        <v>0</v>
      </c>
      <c r="K440" s="31">
        <f t="shared" si="111"/>
        <v>0</v>
      </c>
      <c r="L440" s="31">
        <f t="shared" si="111"/>
        <v>0</v>
      </c>
      <c r="M440" s="31">
        <f t="shared" si="111"/>
        <v>0</v>
      </c>
      <c r="N440" s="31">
        <f t="shared" si="111"/>
        <v>0</v>
      </c>
      <c r="O440" s="31">
        <f t="shared" si="111"/>
        <v>0</v>
      </c>
      <c r="P440" s="31">
        <f t="shared" si="111"/>
        <v>0</v>
      </c>
      <c r="Q440" s="31">
        <f t="shared" si="111"/>
        <v>0</v>
      </c>
      <c r="R440" s="31">
        <f t="shared" si="111"/>
        <v>0</v>
      </c>
      <c r="S440" s="31">
        <f t="shared" si="111"/>
        <v>0</v>
      </c>
      <c r="T440" s="31">
        <f t="shared" si="111"/>
        <v>0</v>
      </c>
      <c r="U440" s="31">
        <f t="shared" si="111"/>
        <v>0</v>
      </c>
      <c r="V440" s="31"/>
      <c r="W440" s="31"/>
      <c r="X440" s="221"/>
    </row>
    <row r="441" spans="1:24" x14ac:dyDescent="0.25">
      <c r="B441" s="7" t="s">
        <v>945</v>
      </c>
      <c r="C441" s="7" t="s">
        <v>1030</v>
      </c>
      <c r="D441" s="7" t="s">
        <v>588</v>
      </c>
      <c r="E441" s="7" t="s">
        <v>882</v>
      </c>
      <c r="F441" s="31">
        <f t="shared" ref="F441:U441" si="112">IFERROR(((F110/F301)-1),"CHECK")</f>
        <v>3.9021433536770678E-2</v>
      </c>
      <c r="G441" s="31">
        <f t="shared" si="112"/>
        <v>5.6490509340264783E-2</v>
      </c>
      <c r="H441" s="31">
        <f t="shared" si="112"/>
        <v>0.10344941962576093</v>
      </c>
      <c r="I441" s="31">
        <f t="shared" si="112"/>
        <v>0.11143536152762135</v>
      </c>
      <c r="J441" s="31">
        <f t="shared" si="112"/>
        <v>0.14842599998804351</v>
      </c>
      <c r="K441" s="31">
        <f t="shared" si="112"/>
        <v>0.20833914545460286</v>
      </c>
      <c r="L441" s="31">
        <f t="shared" si="112"/>
        <v>0.2790868488664755</v>
      </c>
      <c r="M441" s="31">
        <f t="shared" si="112"/>
        <v>0.3050971881857949</v>
      </c>
      <c r="N441" s="31">
        <f t="shared" si="112"/>
        <v>0.38733185120229785</v>
      </c>
      <c r="O441" s="31">
        <f t="shared" si="112"/>
        <v>0.33018273372911411</v>
      </c>
      <c r="P441" s="31">
        <f t="shared" si="112"/>
        <v>0.30460545066340838</v>
      </c>
      <c r="Q441" s="31">
        <f t="shared" si="112"/>
        <v>0.34496954234018129</v>
      </c>
      <c r="R441" s="31">
        <f t="shared" si="112"/>
        <v>0.40492447102204099</v>
      </c>
      <c r="S441" s="31">
        <f t="shared" si="112"/>
        <v>0.40083601612439135</v>
      </c>
      <c r="T441" s="31">
        <f t="shared" si="112"/>
        <v>0.40867840934152633</v>
      </c>
      <c r="U441" s="31">
        <f t="shared" si="112"/>
        <v>0.40376016731952702</v>
      </c>
      <c r="V441" s="31"/>
      <c r="W441" s="31"/>
      <c r="X441" s="210">
        <f>+AVERAGE(G441:R441)</f>
        <v>0.24869487682880057</v>
      </c>
    </row>
    <row r="442" spans="1:24" x14ac:dyDescent="0.25">
      <c r="B442" s="8"/>
      <c r="C442" s="8"/>
      <c r="D442" s="8"/>
      <c r="E442" s="8"/>
      <c r="F442" s="221"/>
      <c r="G442" s="221"/>
      <c r="H442" s="221"/>
      <c r="I442" s="221"/>
      <c r="J442" s="221"/>
      <c r="K442" s="221"/>
      <c r="L442" s="221"/>
      <c r="M442" s="221"/>
      <c r="N442" s="221"/>
      <c r="O442" s="221"/>
      <c r="P442" s="221"/>
      <c r="Q442" s="221"/>
      <c r="R442" s="221"/>
      <c r="S442" s="221"/>
      <c r="T442" s="221"/>
      <c r="U442" s="221"/>
      <c r="V442" s="221"/>
      <c r="W442" s="221"/>
      <c r="X442" s="221"/>
    </row>
    <row r="443" spans="1:24" s="19" customFormat="1" x14ac:dyDescent="0.25">
      <c r="A443" s="252"/>
      <c r="B443" s="51" t="s">
        <v>607</v>
      </c>
      <c r="C443" s="51"/>
      <c r="D443" s="51" t="s">
        <v>590</v>
      </c>
      <c r="E443" s="46"/>
    </row>
    <row r="444" spans="1:24" x14ac:dyDescent="0.25">
      <c r="B444" s="8" t="s">
        <v>1114</v>
      </c>
      <c r="C444" s="8" t="s">
        <v>595</v>
      </c>
      <c r="D444" s="8" t="s">
        <v>590</v>
      </c>
      <c r="E444" s="8" t="s">
        <v>883</v>
      </c>
      <c r="F444" s="31">
        <f t="shared" ref="F444:U444" si="113">IFERROR(((F113/F304)-1),"CHECK")</f>
        <v>0</v>
      </c>
      <c r="G444" s="31">
        <f t="shared" si="113"/>
        <v>0</v>
      </c>
      <c r="H444" s="31">
        <f t="shared" si="113"/>
        <v>0</v>
      </c>
      <c r="I444" s="31">
        <f t="shared" si="113"/>
        <v>0</v>
      </c>
      <c r="J444" s="31">
        <f t="shared" si="113"/>
        <v>0</v>
      </c>
      <c r="K444" s="31">
        <f t="shared" si="113"/>
        <v>0</v>
      </c>
      <c r="L444" s="31">
        <f t="shared" si="113"/>
        <v>0</v>
      </c>
      <c r="M444" s="31">
        <f t="shared" si="113"/>
        <v>0</v>
      </c>
      <c r="N444" s="31">
        <f t="shared" si="113"/>
        <v>0</v>
      </c>
      <c r="O444" s="31">
        <f t="shared" si="113"/>
        <v>0</v>
      </c>
      <c r="P444" s="31">
        <f t="shared" si="113"/>
        <v>0</v>
      </c>
      <c r="Q444" s="31">
        <f t="shared" si="113"/>
        <v>0</v>
      </c>
      <c r="R444" s="31">
        <f t="shared" si="113"/>
        <v>0</v>
      </c>
      <c r="S444" s="31">
        <f t="shared" si="113"/>
        <v>0</v>
      </c>
      <c r="T444" s="31">
        <f t="shared" si="113"/>
        <v>0</v>
      </c>
      <c r="U444" s="31">
        <f t="shared" si="113"/>
        <v>0</v>
      </c>
      <c r="V444" s="31"/>
      <c r="W444" s="31"/>
      <c r="X444" s="221"/>
    </row>
    <row r="445" spans="1:24" x14ac:dyDescent="0.25">
      <c r="B445" s="8" t="s">
        <v>1115</v>
      </c>
      <c r="C445" s="8" t="s">
        <v>1055</v>
      </c>
      <c r="D445" s="8" t="s">
        <v>590</v>
      </c>
      <c r="E445" s="8" t="s">
        <v>883</v>
      </c>
      <c r="F445" s="31">
        <f t="shared" ref="F445:U445" si="114">IFERROR(((F114/F305)-1),"CHECK")</f>
        <v>0</v>
      </c>
      <c r="G445" s="31">
        <f t="shared" si="114"/>
        <v>0</v>
      </c>
      <c r="H445" s="31">
        <f t="shared" si="114"/>
        <v>0</v>
      </c>
      <c r="I445" s="31">
        <f t="shared" si="114"/>
        <v>0</v>
      </c>
      <c r="J445" s="31">
        <f t="shared" si="114"/>
        <v>0</v>
      </c>
      <c r="K445" s="31">
        <f t="shared" si="114"/>
        <v>0</v>
      </c>
      <c r="L445" s="31">
        <f t="shared" si="114"/>
        <v>0</v>
      </c>
      <c r="M445" s="31">
        <f t="shared" si="114"/>
        <v>0</v>
      </c>
      <c r="N445" s="31">
        <f t="shared" si="114"/>
        <v>0</v>
      </c>
      <c r="O445" s="31">
        <f t="shared" si="114"/>
        <v>0</v>
      </c>
      <c r="P445" s="31">
        <f t="shared" si="114"/>
        <v>0</v>
      </c>
      <c r="Q445" s="31">
        <f t="shared" si="114"/>
        <v>0</v>
      </c>
      <c r="R445" s="31">
        <f t="shared" si="114"/>
        <v>0</v>
      </c>
      <c r="S445" s="31">
        <f t="shared" si="114"/>
        <v>0</v>
      </c>
      <c r="T445" s="31">
        <f t="shared" si="114"/>
        <v>0</v>
      </c>
      <c r="U445" s="31">
        <f t="shared" si="114"/>
        <v>0</v>
      </c>
      <c r="V445" s="31"/>
      <c r="W445" s="31"/>
      <c r="X445" s="221"/>
    </row>
    <row r="446" spans="1:24" x14ac:dyDescent="0.25">
      <c r="B446" s="8" t="s">
        <v>1115</v>
      </c>
      <c r="C446" s="8" t="s">
        <v>1056</v>
      </c>
      <c r="D446" s="8" t="s">
        <v>590</v>
      </c>
      <c r="E446" s="8" t="s">
        <v>883</v>
      </c>
      <c r="F446" s="31">
        <f t="shared" ref="F446:U446" si="115">IFERROR(((F115/F306)-1),"CHECK")</f>
        <v>0</v>
      </c>
      <c r="G446" s="31">
        <f t="shared" si="115"/>
        <v>0</v>
      </c>
      <c r="H446" s="31">
        <f t="shared" si="115"/>
        <v>0</v>
      </c>
      <c r="I446" s="31">
        <f t="shared" si="115"/>
        <v>0</v>
      </c>
      <c r="J446" s="31">
        <f t="shared" si="115"/>
        <v>0</v>
      </c>
      <c r="K446" s="31">
        <f t="shared" si="115"/>
        <v>0</v>
      </c>
      <c r="L446" s="31">
        <f t="shared" si="115"/>
        <v>0</v>
      </c>
      <c r="M446" s="31">
        <f t="shared" si="115"/>
        <v>0</v>
      </c>
      <c r="N446" s="31">
        <f t="shared" si="115"/>
        <v>0</v>
      </c>
      <c r="O446" s="31">
        <f t="shared" si="115"/>
        <v>0</v>
      </c>
      <c r="P446" s="31">
        <f t="shared" si="115"/>
        <v>0</v>
      </c>
      <c r="Q446" s="31">
        <f t="shared" si="115"/>
        <v>0</v>
      </c>
      <c r="R446" s="31">
        <f t="shared" si="115"/>
        <v>0</v>
      </c>
      <c r="S446" s="31">
        <f t="shared" si="115"/>
        <v>0</v>
      </c>
      <c r="T446" s="31">
        <f t="shared" si="115"/>
        <v>0</v>
      </c>
      <c r="U446" s="31">
        <f t="shared" si="115"/>
        <v>0</v>
      </c>
      <c r="V446" s="31"/>
      <c r="W446" s="31"/>
      <c r="X446" s="221"/>
    </row>
    <row r="447" spans="1:24" s="19" customFormat="1" x14ac:dyDescent="0.25">
      <c r="A447" s="252"/>
      <c r="B447" s="51" t="s">
        <v>610</v>
      </c>
      <c r="C447" s="46"/>
      <c r="D447" s="51" t="s">
        <v>590</v>
      </c>
      <c r="E447" s="46"/>
    </row>
    <row r="448" spans="1:24" x14ac:dyDescent="0.25">
      <c r="B448" s="8" t="s">
        <v>610</v>
      </c>
      <c r="C448" s="8" t="s">
        <v>1117</v>
      </c>
      <c r="D448" s="8" t="s">
        <v>590</v>
      </c>
      <c r="E448" s="8" t="s">
        <v>883</v>
      </c>
      <c r="F448" s="31">
        <f t="shared" ref="F448:U448" si="116">IFERROR(((F117/F308)-1),"CHECK")</f>
        <v>-0.14529478950831709</v>
      </c>
      <c r="G448" s="31">
        <f t="shared" si="116"/>
        <v>-8.8009820608394351E-2</v>
      </c>
      <c r="H448" s="31">
        <f t="shared" si="116"/>
        <v>-2.4581859420425678E-2</v>
      </c>
      <c r="I448" s="31">
        <f t="shared" si="116"/>
        <v>-1.0072400790834157E-2</v>
      </c>
      <c r="J448" s="31">
        <f t="shared" si="116"/>
        <v>2.7884059026838992E-2</v>
      </c>
      <c r="K448" s="31">
        <f t="shared" si="116"/>
        <v>8.8873935254192293E-2</v>
      </c>
      <c r="L448" s="31">
        <f t="shared" si="116"/>
        <v>0.16221732181358317</v>
      </c>
      <c r="M448" s="31">
        <f t="shared" si="116"/>
        <v>0.20089667804113431</v>
      </c>
      <c r="N448" s="31">
        <f t="shared" si="116"/>
        <v>0.29012506680443684</v>
      </c>
      <c r="O448" s="31">
        <f t="shared" si="116"/>
        <v>0.21003571123470111</v>
      </c>
      <c r="P448" s="31">
        <f t="shared" si="116"/>
        <v>0.17506051093719432</v>
      </c>
      <c r="Q448" s="31">
        <f t="shared" si="116"/>
        <v>0.22438151675576479</v>
      </c>
      <c r="R448" s="31">
        <f t="shared" si="116"/>
        <v>0.28117591559541588</v>
      </c>
      <c r="S448" s="31">
        <f t="shared" si="116"/>
        <v>0.27550371458022349</v>
      </c>
      <c r="T448" s="31">
        <f t="shared" si="116"/>
        <v>0.28416183633507686</v>
      </c>
      <c r="U448" s="31">
        <f t="shared" si="116"/>
        <v>0.28011632401391462</v>
      </c>
      <c r="V448" s="31"/>
      <c r="W448" s="31"/>
      <c r="X448" s="221"/>
    </row>
    <row r="449" spans="1:23" x14ac:dyDescent="0.25">
      <c r="B449" s="8" t="s">
        <v>610</v>
      </c>
      <c r="C449" s="8" t="s">
        <v>1119</v>
      </c>
      <c r="D449" s="8" t="s">
        <v>590</v>
      </c>
      <c r="E449" s="8" t="s">
        <v>883</v>
      </c>
      <c r="F449" s="31">
        <f t="shared" ref="F449:U449" si="117">IFERROR(((F118/F309)-1),"CHECK")</f>
        <v>0</v>
      </c>
      <c r="G449" s="31">
        <f t="shared" si="117"/>
        <v>0</v>
      </c>
      <c r="H449" s="31">
        <f t="shared" si="117"/>
        <v>0</v>
      </c>
      <c r="I449" s="31">
        <f t="shared" si="117"/>
        <v>0</v>
      </c>
      <c r="J449" s="31">
        <f t="shared" si="117"/>
        <v>0</v>
      </c>
      <c r="K449" s="31">
        <f t="shared" si="117"/>
        <v>0</v>
      </c>
      <c r="L449" s="31">
        <f t="shared" si="117"/>
        <v>0</v>
      </c>
      <c r="M449" s="31">
        <f t="shared" si="117"/>
        <v>0</v>
      </c>
      <c r="N449" s="31">
        <f t="shared" si="117"/>
        <v>0</v>
      </c>
      <c r="O449" s="31">
        <f t="shared" si="117"/>
        <v>0</v>
      </c>
      <c r="P449" s="31">
        <f t="shared" si="117"/>
        <v>0</v>
      </c>
      <c r="Q449" s="31">
        <f t="shared" si="117"/>
        <v>0</v>
      </c>
      <c r="R449" s="31">
        <f t="shared" si="117"/>
        <v>0</v>
      </c>
      <c r="S449" s="31">
        <f t="shared" si="117"/>
        <v>0</v>
      </c>
      <c r="T449" s="31">
        <f t="shared" si="117"/>
        <v>0</v>
      </c>
      <c r="U449" s="31">
        <f t="shared" si="117"/>
        <v>0</v>
      </c>
      <c r="V449" s="31"/>
      <c r="W449" s="31"/>
    </row>
    <row r="450" spans="1:23" x14ac:dyDescent="0.25">
      <c r="B450" s="8" t="s">
        <v>610</v>
      </c>
      <c r="C450" s="8" t="s">
        <v>1054</v>
      </c>
      <c r="D450" s="8" t="s">
        <v>590</v>
      </c>
      <c r="E450" s="8" t="s">
        <v>883</v>
      </c>
      <c r="F450" s="31">
        <f t="shared" ref="F450:U450" si="118">IFERROR(((F119/F310)-1),"CHECK")</f>
        <v>0.52651939446793738</v>
      </c>
      <c r="G450" s="31">
        <f t="shared" si="118"/>
        <v>0.43332018279101781</v>
      </c>
      <c r="H450" s="31">
        <f t="shared" si="118"/>
        <v>0.44153853908625673</v>
      </c>
      <c r="I450" s="31">
        <f t="shared" si="118"/>
        <v>0.42797646932698297</v>
      </c>
      <c r="J450" s="31">
        <f t="shared" si="118"/>
        <v>0.47191212563457463</v>
      </c>
      <c r="K450" s="31">
        <f t="shared" si="118"/>
        <v>0.54403212539904344</v>
      </c>
      <c r="L450" s="31">
        <f t="shared" si="118"/>
        <v>0.60919513305250228</v>
      </c>
      <c r="M450" s="31">
        <f t="shared" si="118"/>
        <v>0.60022164242691889</v>
      </c>
      <c r="N450" s="31">
        <f t="shared" si="118"/>
        <v>0.70946885732159126</v>
      </c>
      <c r="O450" s="31">
        <f t="shared" si="118"/>
        <v>0.67053182614575801</v>
      </c>
      <c r="P450" s="31">
        <f t="shared" si="118"/>
        <v>0.64550463601730779</v>
      </c>
      <c r="Q450" s="31">
        <f t="shared" si="118"/>
        <v>0.6620708318959696</v>
      </c>
      <c r="R450" s="31">
        <f t="shared" si="118"/>
        <v>0.73782978441294222</v>
      </c>
      <c r="S450" s="31">
        <f t="shared" si="118"/>
        <v>0.73240691576215511</v>
      </c>
      <c r="T450" s="31">
        <f t="shared" si="118"/>
        <v>0.73660890781128741</v>
      </c>
      <c r="U450" s="31">
        <f t="shared" si="118"/>
        <v>0.72177453259387803</v>
      </c>
      <c r="V450" s="31"/>
      <c r="W450" s="31"/>
    </row>
    <row r="451" spans="1:23" x14ac:dyDescent="0.25">
      <c r="B451" s="8" t="s">
        <v>610</v>
      </c>
      <c r="C451" s="8" t="s">
        <v>1055</v>
      </c>
      <c r="D451" s="8" t="s">
        <v>590</v>
      </c>
      <c r="E451" s="8" t="s">
        <v>883</v>
      </c>
      <c r="F451" s="31">
        <f t="shared" ref="F451:U451" si="119">IFERROR(((F121/F311)-1),"CHECK")</f>
        <v>0</v>
      </c>
      <c r="G451" s="31">
        <f t="shared" si="119"/>
        <v>0</v>
      </c>
      <c r="H451" s="31">
        <f t="shared" si="119"/>
        <v>0</v>
      </c>
      <c r="I451" s="31">
        <f t="shared" si="119"/>
        <v>0</v>
      </c>
      <c r="J451" s="31">
        <f t="shared" si="119"/>
        <v>0</v>
      </c>
      <c r="K451" s="31">
        <f t="shared" si="119"/>
        <v>0</v>
      </c>
      <c r="L451" s="31">
        <f t="shared" si="119"/>
        <v>0</v>
      </c>
      <c r="M451" s="31">
        <f t="shared" si="119"/>
        <v>0</v>
      </c>
      <c r="N451" s="31">
        <f t="shared" si="119"/>
        <v>0</v>
      </c>
      <c r="O451" s="31">
        <f t="shared" si="119"/>
        <v>0</v>
      </c>
      <c r="P451" s="31">
        <f t="shared" si="119"/>
        <v>0</v>
      </c>
      <c r="Q451" s="31">
        <f t="shared" si="119"/>
        <v>0</v>
      </c>
      <c r="R451" s="31">
        <f t="shared" si="119"/>
        <v>0</v>
      </c>
      <c r="S451" s="31">
        <f t="shared" si="119"/>
        <v>0</v>
      </c>
      <c r="T451" s="31">
        <f t="shared" si="119"/>
        <v>0</v>
      </c>
      <c r="U451" s="31">
        <f t="shared" si="119"/>
        <v>0</v>
      </c>
      <c r="V451" s="31"/>
      <c r="W451" s="31"/>
    </row>
    <row r="452" spans="1:23" x14ac:dyDescent="0.25">
      <c r="B452" s="8" t="s">
        <v>610</v>
      </c>
      <c r="C452" s="8" t="s">
        <v>603</v>
      </c>
      <c r="D452" s="8" t="s">
        <v>590</v>
      </c>
      <c r="E452" s="8" t="s">
        <v>883</v>
      </c>
      <c r="F452" s="31">
        <f t="shared" ref="F452:U452" si="120">IFERROR(((F122/F312)-1),"CHECK")</f>
        <v>0</v>
      </c>
      <c r="G452" s="31" t="str">
        <f t="shared" si="120"/>
        <v>CHECK</v>
      </c>
      <c r="H452" s="31" t="str">
        <f t="shared" si="120"/>
        <v>CHECK</v>
      </c>
      <c r="I452" s="31" t="str">
        <f t="shared" si="120"/>
        <v>CHECK</v>
      </c>
      <c r="J452" s="31" t="str">
        <f t="shared" si="120"/>
        <v>CHECK</v>
      </c>
      <c r="K452" s="31">
        <f t="shared" si="120"/>
        <v>0</v>
      </c>
      <c r="L452" s="31" t="str">
        <f t="shared" si="120"/>
        <v>CHECK</v>
      </c>
      <c r="M452" s="31" t="str">
        <f t="shared" si="120"/>
        <v>CHECK</v>
      </c>
      <c r="N452" s="31" t="str">
        <f t="shared" si="120"/>
        <v>CHECK</v>
      </c>
      <c r="O452" s="31" t="str">
        <f t="shared" si="120"/>
        <v>CHECK</v>
      </c>
      <c r="P452" s="31" t="str">
        <f t="shared" si="120"/>
        <v>CHECK</v>
      </c>
      <c r="Q452" s="31" t="str">
        <f t="shared" si="120"/>
        <v>CHECK</v>
      </c>
      <c r="R452" s="31" t="str">
        <f t="shared" si="120"/>
        <v>CHECK</v>
      </c>
      <c r="S452" s="31" t="str">
        <f t="shared" si="120"/>
        <v>CHECK</v>
      </c>
      <c r="T452" s="31" t="str">
        <f t="shared" si="120"/>
        <v>CHECK</v>
      </c>
      <c r="U452" s="31" t="str">
        <f t="shared" si="120"/>
        <v>CHECK</v>
      </c>
      <c r="V452" s="31"/>
      <c r="W452" s="31"/>
    </row>
    <row r="453" spans="1:23" s="19" customFormat="1" x14ac:dyDescent="0.25">
      <c r="A453" s="252"/>
      <c r="B453" s="51" t="s">
        <v>612</v>
      </c>
      <c r="C453" s="46"/>
      <c r="D453" s="51" t="s">
        <v>590</v>
      </c>
      <c r="E453" s="46"/>
    </row>
    <row r="454" spans="1:23" x14ac:dyDescent="0.25">
      <c r="B454" s="8" t="s">
        <v>612</v>
      </c>
      <c r="C454" s="8" t="s">
        <v>1054</v>
      </c>
      <c r="D454" s="8" t="s">
        <v>590</v>
      </c>
      <c r="E454" s="8" t="s">
        <v>883</v>
      </c>
      <c r="F454" s="31">
        <f t="shared" ref="F454:U454" si="121">IFERROR(((F124/F314)-1),"CHECK")</f>
        <v>0</v>
      </c>
      <c r="G454" s="31">
        <f t="shared" si="121"/>
        <v>0</v>
      </c>
      <c r="H454" s="31">
        <f t="shared" si="121"/>
        <v>0</v>
      </c>
      <c r="I454" s="31">
        <f t="shared" si="121"/>
        <v>0</v>
      </c>
      <c r="J454" s="31">
        <f t="shared" si="121"/>
        <v>0</v>
      </c>
      <c r="K454" s="31">
        <f t="shared" si="121"/>
        <v>0</v>
      </c>
      <c r="L454" s="31">
        <f t="shared" si="121"/>
        <v>0</v>
      </c>
      <c r="M454" s="31">
        <f t="shared" si="121"/>
        <v>0</v>
      </c>
      <c r="N454" s="31">
        <f t="shared" si="121"/>
        <v>0</v>
      </c>
      <c r="O454" s="31">
        <f t="shared" si="121"/>
        <v>0</v>
      </c>
      <c r="P454" s="31">
        <f t="shared" si="121"/>
        <v>0</v>
      </c>
      <c r="Q454" s="31">
        <f t="shared" si="121"/>
        <v>0</v>
      </c>
      <c r="R454" s="31">
        <f t="shared" si="121"/>
        <v>0</v>
      </c>
      <c r="S454" s="31">
        <f t="shared" si="121"/>
        <v>0</v>
      </c>
      <c r="T454" s="31">
        <f t="shared" si="121"/>
        <v>0</v>
      </c>
      <c r="U454" s="31">
        <f t="shared" si="121"/>
        <v>0</v>
      </c>
      <c r="V454" s="31"/>
      <c r="W454" s="31"/>
    </row>
    <row r="455" spans="1:23" s="20" customFormat="1" x14ac:dyDescent="0.25">
      <c r="A455" s="253"/>
      <c r="B455" s="26" t="s">
        <v>612</v>
      </c>
      <c r="C455" s="26" t="s">
        <v>1121</v>
      </c>
      <c r="D455" s="26" t="s">
        <v>590</v>
      </c>
      <c r="E455" s="26" t="s">
        <v>883</v>
      </c>
      <c r="F455" s="31" t="str">
        <f t="shared" ref="F455:U455" si="122">IFERROR(((F125/F315)-1),"CHECK")</f>
        <v>CHECK</v>
      </c>
      <c r="G455" s="31" t="str">
        <f t="shared" si="122"/>
        <v>CHECK</v>
      </c>
      <c r="H455" s="31" t="str">
        <f t="shared" si="122"/>
        <v>CHECK</v>
      </c>
      <c r="I455" s="31" t="str">
        <f t="shared" si="122"/>
        <v>CHECK</v>
      </c>
      <c r="J455" s="31" t="str">
        <f t="shared" si="122"/>
        <v>CHECK</v>
      </c>
      <c r="K455" s="31" t="str">
        <f t="shared" si="122"/>
        <v>CHECK</v>
      </c>
      <c r="L455" s="31" t="str">
        <f t="shared" si="122"/>
        <v>CHECK</v>
      </c>
      <c r="M455" s="31">
        <f t="shared" si="122"/>
        <v>0</v>
      </c>
      <c r="N455" s="31">
        <f t="shared" si="122"/>
        <v>0</v>
      </c>
      <c r="O455" s="31">
        <f t="shared" si="122"/>
        <v>0</v>
      </c>
      <c r="P455" s="31">
        <f t="shared" si="122"/>
        <v>0</v>
      </c>
      <c r="Q455" s="31">
        <f t="shared" si="122"/>
        <v>0</v>
      </c>
      <c r="R455" s="31">
        <f t="shared" si="122"/>
        <v>0</v>
      </c>
      <c r="S455" s="31">
        <f t="shared" si="122"/>
        <v>0</v>
      </c>
      <c r="T455" s="31">
        <f t="shared" si="122"/>
        <v>0</v>
      </c>
      <c r="U455" s="31">
        <f t="shared" si="122"/>
        <v>0</v>
      </c>
      <c r="V455" s="31"/>
      <c r="W455" s="31"/>
    </row>
    <row r="456" spans="1:23" s="19" customFormat="1" x14ac:dyDescent="0.25">
      <c r="A456" s="252"/>
      <c r="B456" s="46" t="s">
        <v>1126</v>
      </c>
      <c r="C456" s="46"/>
      <c r="D456" s="46" t="s">
        <v>590</v>
      </c>
      <c r="E456" s="46"/>
      <c r="F456" s="56"/>
      <c r="G456" s="56"/>
      <c r="H456" s="56"/>
      <c r="I456" s="56"/>
      <c r="J456" s="56"/>
      <c r="K456" s="56"/>
      <c r="L456" s="56"/>
      <c r="M456" s="56"/>
      <c r="N456" s="56"/>
      <c r="O456" s="56"/>
      <c r="P456" s="56"/>
      <c r="Q456" s="56"/>
      <c r="R456" s="56"/>
      <c r="S456" s="56"/>
      <c r="T456" s="56"/>
      <c r="U456" s="56"/>
      <c r="V456" s="56"/>
      <c r="W456" s="56"/>
    </row>
    <row r="457" spans="1:23" s="216" customFormat="1" x14ac:dyDescent="0.25">
      <c r="A457" s="250"/>
      <c r="B457" s="8" t="s">
        <v>1123</v>
      </c>
      <c r="C457" s="8" t="s">
        <v>1121</v>
      </c>
      <c r="D457" s="8" t="s">
        <v>590</v>
      </c>
      <c r="E457" s="8" t="s">
        <v>883</v>
      </c>
      <c r="F457" s="31">
        <f t="shared" ref="F457:U457" si="123">IFERROR(((F127/F317)-1),"CHECK")</f>
        <v>0</v>
      </c>
      <c r="G457" s="31">
        <f t="shared" si="123"/>
        <v>0</v>
      </c>
      <c r="H457" s="31">
        <f t="shared" si="123"/>
        <v>0</v>
      </c>
      <c r="I457" s="31">
        <f t="shared" si="123"/>
        <v>0</v>
      </c>
      <c r="J457" s="31">
        <f t="shared" si="123"/>
        <v>0</v>
      </c>
      <c r="K457" s="31">
        <f t="shared" si="123"/>
        <v>0</v>
      </c>
      <c r="L457" s="31">
        <f t="shared" si="123"/>
        <v>0</v>
      </c>
      <c r="M457" s="31">
        <f t="shared" si="123"/>
        <v>0</v>
      </c>
      <c r="N457" s="31">
        <f t="shared" si="123"/>
        <v>0</v>
      </c>
      <c r="O457" s="31">
        <f t="shared" si="123"/>
        <v>0</v>
      </c>
      <c r="P457" s="31">
        <f t="shared" si="123"/>
        <v>0</v>
      </c>
      <c r="Q457" s="31">
        <f t="shared" si="123"/>
        <v>0</v>
      </c>
      <c r="R457" s="31">
        <f t="shared" si="123"/>
        <v>0</v>
      </c>
      <c r="S457" s="31">
        <f t="shared" si="123"/>
        <v>0</v>
      </c>
      <c r="T457" s="31">
        <f t="shared" si="123"/>
        <v>0</v>
      </c>
      <c r="U457" s="31">
        <f t="shared" si="123"/>
        <v>0</v>
      </c>
      <c r="V457" s="31"/>
      <c r="W457" s="31"/>
    </row>
    <row r="458" spans="1:23" s="216" customFormat="1" x14ac:dyDescent="0.25">
      <c r="A458" s="250"/>
      <c r="B458" s="8" t="s">
        <v>1123</v>
      </c>
      <c r="C458" s="8" t="s">
        <v>1124</v>
      </c>
      <c r="D458" s="8" t="s">
        <v>590</v>
      </c>
      <c r="E458" s="8" t="s">
        <v>883</v>
      </c>
      <c r="F458" s="31">
        <f t="shared" ref="F458:U458" si="124">IFERROR(((F128/F318)-1),"CHECK")</f>
        <v>0</v>
      </c>
      <c r="G458" s="31">
        <f t="shared" si="124"/>
        <v>0</v>
      </c>
      <c r="H458" s="31">
        <f t="shared" si="124"/>
        <v>0</v>
      </c>
      <c r="I458" s="31">
        <f t="shared" si="124"/>
        <v>0</v>
      </c>
      <c r="J458" s="31">
        <f t="shared" si="124"/>
        <v>0</v>
      </c>
      <c r="K458" s="31">
        <f t="shared" si="124"/>
        <v>0</v>
      </c>
      <c r="L458" s="31">
        <f t="shared" si="124"/>
        <v>0</v>
      </c>
      <c r="M458" s="31">
        <f t="shared" si="124"/>
        <v>0</v>
      </c>
      <c r="N458" s="31">
        <f t="shared" si="124"/>
        <v>0</v>
      </c>
      <c r="O458" s="31">
        <f t="shared" si="124"/>
        <v>0</v>
      </c>
      <c r="P458" s="31">
        <f t="shared" si="124"/>
        <v>0</v>
      </c>
      <c r="Q458" s="31">
        <f t="shared" si="124"/>
        <v>0</v>
      </c>
      <c r="R458" s="31">
        <f t="shared" si="124"/>
        <v>0</v>
      </c>
      <c r="S458" s="31">
        <f t="shared" si="124"/>
        <v>0</v>
      </c>
      <c r="T458" s="31">
        <f t="shared" si="124"/>
        <v>0</v>
      </c>
      <c r="U458" s="31">
        <f t="shared" si="124"/>
        <v>0</v>
      </c>
      <c r="V458" s="31"/>
      <c r="W458" s="31"/>
    </row>
    <row r="459" spans="1:23" s="216" customFormat="1" x14ac:dyDescent="0.25">
      <c r="A459" s="250"/>
      <c r="B459" s="8" t="s">
        <v>1125</v>
      </c>
      <c r="C459" s="8" t="s">
        <v>1121</v>
      </c>
      <c r="D459" s="8" t="s">
        <v>590</v>
      </c>
      <c r="E459" s="8" t="s">
        <v>883</v>
      </c>
      <c r="F459" s="31">
        <f t="shared" ref="F459:U459" si="125">IFERROR(((F129/F319)-1),"CHECK")</f>
        <v>0</v>
      </c>
      <c r="G459" s="31">
        <f t="shared" si="125"/>
        <v>0</v>
      </c>
      <c r="H459" s="31">
        <f t="shared" si="125"/>
        <v>0</v>
      </c>
      <c r="I459" s="31">
        <f t="shared" si="125"/>
        <v>0</v>
      </c>
      <c r="J459" s="31">
        <f t="shared" si="125"/>
        <v>0</v>
      </c>
      <c r="K459" s="31">
        <f t="shared" si="125"/>
        <v>0</v>
      </c>
      <c r="L459" s="31">
        <f t="shared" si="125"/>
        <v>0</v>
      </c>
      <c r="M459" s="31">
        <f t="shared" si="125"/>
        <v>0</v>
      </c>
      <c r="N459" s="31">
        <f t="shared" si="125"/>
        <v>0</v>
      </c>
      <c r="O459" s="31">
        <f t="shared" si="125"/>
        <v>0</v>
      </c>
      <c r="P459" s="31">
        <f t="shared" si="125"/>
        <v>0</v>
      </c>
      <c r="Q459" s="31">
        <f t="shared" si="125"/>
        <v>0</v>
      </c>
      <c r="R459" s="31">
        <f t="shared" si="125"/>
        <v>0</v>
      </c>
      <c r="S459" s="31">
        <f t="shared" si="125"/>
        <v>0</v>
      </c>
      <c r="T459" s="31">
        <f t="shared" si="125"/>
        <v>0</v>
      </c>
      <c r="U459" s="31">
        <f t="shared" si="125"/>
        <v>0</v>
      </c>
      <c r="V459" s="31"/>
      <c r="W459" s="31"/>
    </row>
    <row r="460" spans="1:23" x14ac:dyDescent="0.25">
      <c r="B460" s="7" t="s">
        <v>945</v>
      </c>
      <c r="C460" s="7" t="s">
        <v>1082</v>
      </c>
      <c r="D460" s="7" t="s">
        <v>590</v>
      </c>
      <c r="E460" s="7" t="s">
        <v>1083</v>
      </c>
      <c r="F460" s="31">
        <f t="shared" ref="F460:U460" si="126">IFERROR(((F130/F320)-1),"CHECK")</f>
        <v>-0.11483182642454048</v>
      </c>
      <c r="G460" s="31">
        <f t="shared" si="126"/>
        <v>-6.4128089062522431E-2</v>
      </c>
      <c r="H460" s="31">
        <f t="shared" si="126"/>
        <v>-3.3220393802340098E-3</v>
      </c>
      <c r="I460" s="31">
        <f t="shared" si="126"/>
        <v>1.022464199661921E-2</v>
      </c>
      <c r="J460" s="31">
        <f t="shared" si="126"/>
        <v>4.8209994788878108E-2</v>
      </c>
      <c r="K460" s="31">
        <f t="shared" si="126"/>
        <v>0.10923743774853167</v>
      </c>
      <c r="L460" s="31">
        <f t="shared" si="126"/>
        <v>0.18238505798271221</v>
      </c>
      <c r="M460" s="31">
        <f t="shared" si="126"/>
        <v>0.21951371154636079</v>
      </c>
      <c r="N460" s="31">
        <f t="shared" si="126"/>
        <v>0.30758025171616277</v>
      </c>
      <c r="O460" s="31">
        <f t="shared" si="126"/>
        <v>0.23149364843374975</v>
      </c>
      <c r="P460" s="31">
        <f t="shared" si="126"/>
        <v>0.19855314047301054</v>
      </c>
      <c r="Q460" s="31">
        <f t="shared" si="126"/>
        <v>0.24628182410126409</v>
      </c>
      <c r="R460" s="31">
        <f t="shared" si="126"/>
        <v>0.30361901705071626</v>
      </c>
      <c r="S460" s="31">
        <f t="shared" si="126"/>
        <v>0.29872183856937928</v>
      </c>
      <c r="T460" s="31">
        <f t="shared" si="126"/>
        <v>0.30743252032509161</v>
      </c>
      <c r="U460" s="31">
        <f t="shared" si="126"/>
        <v>0.30340135854541517</v>
      </c>
      <c r="V460" s="31"/>
      <c r="W460" s="31"/>
    </row>
    <row r="461" spans="1:23" x14ac:dyDescent="0.25">
      <c r="B461" s="8"/>
      <c r="C461" s="8"/>
      <c r="D461" s="8"/>
      <c r="E461" s="8"/>
      <c r="F461" s="221"/>
      <c r="G461" s="221"/>
      <c r="H461" s="221"/>
      <c r="I461" s="221"/>
      <c r="J461" s="221"/>
      <c r="K461" s="221"/>
      <c r="L461" s="221"/>
      <c r="M461" s="221"/>
      <c r="N461" s="221"/>
      <c r="O461" s="221"/>
      <c r="P461" s="221"/>
      <c r="Q461" s="221"/>
      <c r="R461" s="221"/>
      <c r="S461" s="221"/>
      <c r="T461" s="221"/>
      <c r="U461" s="221"/>
      <c r="V461" s="221"/>
      <c r="W461" s="221"/>
    </row>
    <row r="462" spans="1:23" s="19" customFormat="1" x14ac:dyDescent="0.25">
      <c r="A462" s="252"/>
      <c r="B462" s="51" t="s">
        <v>607</v>
      </c>
      <c r="C462" s="51"/>
      <c r="D462" s="51" t="s">
        <v>593</v>
      </c>
      <c r="E462" s="46"/>
    </row>
    <row r="463" spans="1:23" x14ac:dyDescent="0.25">
      <c r="B463" s="8" t="s">
        <v>1114</v>
      </c>
      <c r="C463" s="8" t="s">
        <v>595</v>
      </c>
      <c r="D463" s="8" t="s">
        <v>593</v>
      </c>
      <c r="E463" s="8" t="s">
        <v>884</v>
      </c>
      <c r="F463" s="31">
        <f t="shared" ref="F463:U463" si="127">IFERROR(((F133/F323)-1),"CHECK")</f>
        <v>0</v>
      </c>
      <c r="G463" s="31">
        <f t="shared" si="127"/>
        <v>0</v>
      </c>
      <c r="H463" s="31">
        <f t="shared" si="127"/>
        <v>0</v>
      </c>
      <c r="I463" s="31">
        <f t="shared" si="127"/>
        <v>0</v>
      </c>
      <c r="J463" s="31">
        <f t="shared" si="127"/>
        <v>0</v>
      </c>
      <c r="K463" s="31">
        <f t="shared" si="127"/>
        <v>0</v>
      </c>
      <c r="L463" s="31">
        <f t="shared" si="127"/>
        <v>0</v>
      </c>
      <c r="M463" s="31">
        <f t="shared" si="127"/>
        <v>0</v>
      </c>
      <c r="N463" s="31">
        <f t="shared" si="127"/>
        <v>0</v>
      </c>
      <c r="O463" s="31">
        <f t="shared" si="127"/>
        <v>0</v>
      </c>
      <c r="P463" s="31">
        <f t="shared" si="127"/>
        <v>0</v>
      </c>
      <c r="Q463" s="31">
        <f t="shared" si="127"/>
        <v>0</v>
      </c>
      <c r="R463" s="31">
        <f t="shared" si="127"/>
        <v>0</v>
      </c>
      <c r="S463" s="31">
        <f t="shared" si="127"/>
        <v>0</v>
      </c>
      <c r="T463" s="31">
        <f t="shared" si="127"/>
        <v>0</v>
      </c>
      <c r="U463" s="31">
        <f t="shared" si="127"/>
        <v>0</v>
      </c>
      <c r="V463" s="31"/>
      <c r="W463" s="31"/>
    </row>
    <row r="464" spans="1:23" x14ac:dyDescent="0.25">
      <c r="B464" s="8" t="s">
        <v>1115</v>
      </c>
      <c r="C464" s="8" t="s">
        <v>1055</v>
      </c>
      <c r="D464" s="8" t="s">
        <v>593</v>
      </c>
      <c r="E464" s="8" t="s">
        <v>884</v>
      </c>
      <c r="F464" s="31">
        <f t="shared" ref="F464:U464" si="128">IFERROR(((F134/F324)-1),"CHECK")</f>
        <v>0</v>
      </c>
      <c r="G464" s="31">
        <f t="shared" si="128"/>
        <v>0</v>
      </c>
      <c r="H464" s="31">
        <f t="shared" si="128"/>
        <v>0</v>
      </c>
      <c r="I464" s="31">
        <f t="shared" si="128"/>
        <v>0</v>
      </c>
      <c r="J464" s="31">
        <f t="shared" si="128"/>
        <v>0</v>
      </c>
      <c r="K464" s="31">
        <f t="shared" si="128"/>
        <v>0</v>
      </c>
      <c r="L464" s="31">
        <f t="shared" si="128"/>
        <v>0</v>
      </c>
      <c r="M464" s="31">
        <f t="shared" si="128"/>
        <v>0</v>
      </c>
      <c r="N464" s="31">
        <f t="shared" si="128"/>
        <v>0</v>
      </c>
      <c r="O464" s="31">
        <f t="shared" si="128"/>
        <v>0</v>
      </c>
      <c r="P464" s="31">
        <f t="shared" si="128"/>
        <v>0</v>
      </c>
      <c r="Q464" s="31">
        <f t="shared" si="128"/>
        <v>0</v>
      </c>
      <c r="R464" s="31">
        <f t="shared" si="128"/>
        <v>0</v>
      </c>
      <c r="S464" s="31">
        <f t="shared" si="128"/>
        <v>0</v>
      </c>
      <c r="T464" s="31">
        <f t="shared" si="128"/>
        <v>0</v>
      </c>
      <c r="U464" s="31">
        <f t="shared" si="128"/>
        <v>0</v>
      </c>
      <c r="V464" s="31"/>
      <c r="W464" s="31"/>
    </row>
    <row r="465" spans="1:23" x14ac:dyDescent="0.25">
      <c r="B465" s="8" t="s">
        <v>1115</v>
      </c>
      <c r="C465" s="8" t="s">
        <v>1056</v>
      </c>
      <c r="D465" s="8" t="s">
        <v>593</v>
      </c>
      <c r="E465" s="8" t="s">
        <v>884</v>
      </c>
      <c r="F465" s="31">
        <f t="shared" ref="F465:U465" si="129">IFERROR(((F135/F325)-1),"CHECK")</f>
        <v>0</v>
      </c>
      <c r="G465" s="31">
        <f t="shared" si="129"/>
        <v>0</v>
      </c>
      <c r="H465" s="31">
        <f t="shared" si="129"/>
        <v>0</v>
      </c>
      <c r="I465" s="31">
        <f t="shared" si="129"/>
        <v>0</v>
      </c>
      <c r="J465" s="31">
        <f t="shared" si="129"/>
        <v>0</v>
      </c>
      <c r="K465" s="31">
        <f t="shared" si="129"/>
        <v>0</v>
      </c>
      <c r="L465" s="31">
        <f t="shared" si="129"/>
        <v>0</v>
      </c>
      <c r="M465" s="31">
        <f t="shared" si="129"/>
        <v>0</v>
      </c>
      <c r="N465" s="31">
        <f t="shared" si="129"/>
        <v>0</v>
      </c>
      <c r="O465" s="31">
        <f t="shared" si="129"/>
        <v>0</v>
      </c>
      <c r="P465" s="31">
        <f t="shared" si="129"/>
        <v>0</v>
      </c>
      <c r="Q465" s="31">
        <f t="shared" si="129"/>
        <v>0</v>
      </c>
      <c r="R465" s="31">
        <f t="shared" si="129"/>
        <v>0</v>
      </c>
      <c r="S465" s="31">
        <f t="shared" si="129"/>
        <v>0</v>
      </c>
      <c r="T465" s="31">
        <f t="shared" si="129"/>
        <v>0</v>
      </c>
      <c r="U465" s="31">
        <f t="shared" si="129"/>
        <v>0</v>
      </c>
      <c r="V465" s="31"/>
      <c r="W465" s="31"/>
    </row>
    <row r="466" spans="1:23" s="19" customFormat="1" x14ac:dyDescent="0.25">
      <c r="A466" s="252"/>
      <c r="B466" s="51" t="s">
        <v>610</v>
      </c>
      <c r="C466" s="46"/>
      <c r="D466" s="51" t="s">
        <v>593</v>
      </c>
      <c r="E466" s="46"/>
    </row>
    <row r="467" spans="1:23" x14ac:dyDescent="0.25">
      <c r="B467" s="8" t="s">
        <v>610</v>
      </c>
      <c r="C467" s="8" t="s">
        <v>1117</v>
      </c>
      <c r="D467" s="8" t="s">
        <v>593</v>
      </c>
      <c r="E467" s="8" t="s">
        <v>884</v>
      </c>
      <c r="F467" s="31">
        <f t="shared" ref="F467:U467" si="130">IFERROR(((F137/F327)-1),"CHECK")</f>
        <v>-0.14529478950831687</v>
      </c>
      <c r="G467" s="31">
        <f t="shared" si="130"/>
        <v>-8.8009820608394462E-2</v>
      </c>
      <c r="H467" s="31">
        <f t="shared" si="130"/>
        <v>-2.4581859420425567E-2</v>
      </c>
      <c r="I467" s="31">
        <f t="shared" si="130"/>
        <v>-1.0072400790834157E-2</v>
      </c>
      <c r="J467" s="31">
        <f t="shared" si="130"/>
        <v>2.7884059026838992E-2</v>
      </c>
      <c r="K467" s="31">
        <f t="shared" si="130"/>
        <v>8.8873935254192293E-2</v>
      </c>
      <c r="L467" s="31">
        <f t="shared" si="130"/>
        <v>0.16221732181358317</v>
      </c>
      <c r="M467" s="31">
        <f t="shared" si="130"/>
        <v>0.20089667804113454</v>
      </c>
      <c r="N467" s="31">
        <f t="shared" si="130"/>
        <v>0.29012506680443728</v>
      </c>
      <c r="O467" s="31">
        <f t="shared" si="130"/>
        <v>0.21003571123470111</v>
      </c>
      <c r="P467" s="31">
        <f t="shared" si="130"/>
        <v>0.17506051093719455</v>
      </c>
      <c r="Q467" s="31">
        <f t="shared" si="130"/>
        <v>0.22438151675576501</v>
      </c>
      <c r="R467" s="31">
        <f t="shared" si="130"/>
        <v>0.2811759155954161</v>
      </c>
      <c r="S467" s="31">
        <f t="shared" si="130"/>
        <v>0.27550371458022349</v>
      </c>
      <c r="T467" s="31">
        <f t="shared" si="130"/>
        <v>0.28416183633507663</v>
      </c>
      <c r="U467" s="31">
        <f t="shared" si="130"/>
        <v>0.28011632401391462</v>
      </c>
      <c r="V467" s="31"/>
      <c r="W467" s="31"/>
    </row>
    <row r="468" spans="1:23" x14ac:dyDescent="0.25">
      <c r="B468" s="8" t="s">
        <v>610</v>
      </c>
      <c r="C468" s="8" t="s">
        <v>1119</v>
      </c>
      <c r="D468" s="8" t="s">
        <v>593</v>
      </c>
      <c r="E468" s="8" t="s">
        <v>884</v>
      </c>
      <c r="F468" s="31">
        <f t="shared" ref="F468:U468" si="131">IFERROR(((F138/F328)-1),"CHECK")</f>
        <v>0</v>
      </c>
      <c r="G468" s="31">
        <f t="shared" si="131"/>
        <v>0</v>
      </c>
      <c r="H468" s="31">
        <f t="shared" si="131"/>
        <v>0</v>
      </c>
      <c r="I468" s="31">
        <f t="shared" si="131"/>
        <v>0</v>
      </c>
      <c r="J468" s="31">
        <f t="shared" si="131"/>
        <v>0</v>
      </c>
      <c r="K468" s="31">
        <f t="shared" si="131"/>
        <v>0</v>
      </c>
      <c r="L468" s="31">
        <f t="shared" si="131"/>
        <v>0</v>
      </c>
      <c r="M468" s="31">
        <f t="shared" si="131"/>
        <v>0</v>
      </c>
      <c r="N468" s="31">
        <f t="shared" si="131"/>
        <v>0</v>
      </c>
      <c r="O468" s="31">
        <f t="shared" si="131"/>
        <v>0</v>
      </c>
      <c r="P468" s="31">
        <f t="shared" si="131"/>
        <v>0</v>
      </c>
      <c r="Q468" s="31">
        <f t="shared" si="131"/>
        <v>0</v>
      </c>
      <c r="R468" s="31">
        <f t="shared" si="131"/>
        <v>0</v>
      </c>
      <c r="S468" s="31">
        <f t="shared" si="131"/>
        <v>0</v>
      </c>
      <c r="T468" s="31">
        <f t="shared" si="131"/>
        <v>0</v>
      </c>
      <c r="U468" s="31">
        <f t="shared" si="131"/>
        <v>0</v>
      </c>
      <c r="V468" s="31"/>
      <c r="W468" s="31"/>
    </row>
    <row r="469" spans="1:23" x14ac:dyDescent="0.25">
      <c r="B469" s="8" t="s">
        <v>610</v>
      </c>
      <c r="C469" s="8" t="s">
        <v>1054</v>
      </c>
      <c r="D469" s="8" t="s">
        <v>593</v>
      </c>
      <c r="E469" s="8" t="s">
        <v>884</v>
      </c>
      <c r="F469" s="31">
        <f t="shared" ref="F469:U469" si="132">IFERROR(((F139/F329)-1),"CHECK")</f>
        <v>0.52651939446793738</v>
      </c>
      <c r="G469" s="31">
        <f t="shared" si="132"/>
        <v>0.43332018279101781</v>
      </c>
      <c r="H469" s="31">
        <f t="shared" si="132"/>
        <v>0.44153853908625673</v>
      </c>
      <c r="I469" s="31">
        <f t="shared" si="132"/>
        <v>0.42797646932698297</v>
      </c>
      <c r="J469" s="31">
        <f t="shared" si="132"/>
        <v>0.47191212563457463</v>
      </c>
      <c r="K469" s="31">
        <f t="shared" si="132"/>
        <v>0.54403212539904344</v>
      </c>
      <c r="L469" s="31">
        <f t="shared" si="132"/>
        <v>0.60919513305250228</v>
      </c>
      <c r="M469" s="31">
        <f t="shared" si="132"/>
        <v>0.60022164242691889</v>
      </c>
      <c r="N469" s="31">
        <f t="shared" si="132"/>
        <v>0.70946885732159126</v>
      </c>
      <c r="O469" s="31">
        <f t="shared" si="132"/>
        <v>0.67053182614575801</v>
      </c>
      <c r="P469" s="31">
        <f t="shared" si="132"/>
        <v>0.64550463601730779</v>
      </c>
      <c r="Q469" s="31">
        <f t="shared" si="132"/>
        <v>0.6620708318959696</v>
      </c>
      <c r="R469" s="31">
        <f t="shared" si="132"/>
        <v>0.73782978441294222</v>
      </c>
      <c r="S469" s="31">
        <f t="shared" si="132"/>
        <v>0.73240691576215511</v>
      </c>
      <c r="T469" s="31">
        <f t="shared" si="132"/>
        <v>0.73660890781128741</v>
      </c>
      <c r="U469" s="31">
        <f t="shared" si="132"/>
        <v>0.72177453259387803</v>
      </c>
      <c r="V469" s="31"/>
      <c r="W469" s="31"/>
    </row>
    <row r="470" spans="1:23" x14ac:dyDescent="0.25">
      <c r="B470" s="8" t="s">
        <v>610</v>
      </c>
      <c r="C470" s="8" t="s">
        <v>1055</v>
      </c>
      <c r="D470" s="8" t="s">
        <v>593</v>
      </c>
      <c r="E470" s="8" t="s">
        <v>884</v>
      </c>
      <c r="F470" s="31">
        <f t="shared" ref="F470:U470" si="133">IFERROR(((F141/F330)-1),"CHECK")</f>
        <v>0</v>
      </c>
      <c r="G470" s="31">
        <f t="shared" si="133"/>
        <v>0</v>
      </c>
      <c r="H470" s="31">
        <f t="shared" si="133"/>
        <v>0</v>
      </c>
      <c r="I470" s="31">
        <f t="shared" si="133"/>
        <v>0</v>
      </c>
      <c r="J470" s="31">
        <f t="shared" si="133"/>
        <v>0</v>
      </c>
      <c r="K470" s="31">
        <f t="shared" si="133"/>
        <v>0</v>
      </c>
      <c r="L470" s="31">
        <f t="shared" si="133"/>
        <v>0</v>
      </c>
      <c r="M470" s="31">
        <f t="shared" si="133"/>
        <v>0</v>
      </c>
      <c r="N470" s="31">
        <f t="shared" si="133"/>
        <v>0</v>
      </c>
      <c r="O470" s="31">
        <f t="shared" si="133"/>
        <v>0</v>
      </c>
      <c r="P470" s="31">
        <f t="shared" si="133"/>
        <v>0</v>
      </c>
      <c r="Q470" s="31">
        <f t="shared" si="133"/>
        <v>0</v>
      </c>
      <c r="R470" s="31">
        <f t="shared" si="133"/>
        <v>0</v>
      </c>
      <c r="S470" s="31">
        <f t="shared" si="133"/>
        <v>0</v>
      </c>
      <c r="T470" s="31">
        <f t="shared" si="133"/>
        <v>0</v>
      </c>
      <c r="U470" s="31">
        <f t="shared" si="133"/>
        <v>0</v>
      </c>
      <c r="V470" s="31"/>
      <c r="W470" s="31"/>
    </row>
    <row r="471" spans="1:23" x14ac:dyDescent="0.25">
      <c r="B471" s="8" t="s">
        <v>610</v>
      </c>
      <c r="C471" s="8" t="s">
        <v>603</v>
      </c>
      <c r="D471" s="8" t="s">
        <v>593</v>
      </c>
      <c r="E471" s="8" t="s">
        <v>884</v>
      </c>
      <c r="F471" s="31">
        <f t="shared" ref="F471:U471" si="134">IFERROR(((F142/F331)-1),"CHECK")</f>
        <v>0</v>
      </c>
      <c r="G471" s="31" t="str">
        <f t="shared" si="134"/>
        <v>CHECK</v>
      </c>
      <c r="H471" s="31" t="str">
        <f t="shared" si="134"/>
        <v>CHECK</v>
      </c>
      <c r="I471" s="31" t="str">
        <f t="shared" si="134"/>
        <v>CHECK</v>
      </c>
      <c r="J471" s="31" t="str">
        <f t="shared" si="134"/>
        <v>CHECK</v>
      </c>
      <c r="K471" s="31">
        <f t="shared" si="134"/>
        <v>0</v>
      </c>
      <c r="L471" s="31" t="str">
        <f t="shared" si="134"/>
        <v>CHECK</v>
      </c>
      <c r="M471" s="31" t="str">
        <f t="shared" si="134"/>
        <v>CHECK</v>
      </c>
      <c r="N471" s="31" t="str">
        <f t="shared" si="134"/>
        <v>CHECK</v>
      </c>
      <c r="O471" s="31" t="str">
        <f t="shared" si="134"/>
        <v>CHECK</v>
      </c>
      <c r="P471" s="31" t="str">
        <f t="shared" si="134"/>
        <v>CHECK</v>
      </c>
      <c r="Q471" s="31" t="str">
        <f t="shared" si="134"/>
        <v>CHECK</v>
      </c>
      <c r="R471" s="31" t="str">
        <f t="shared" si="134"/>
        <v>CHECK</v>
      </c>
      <c r="S471" s="31" t="str">
        <f t="shared" si="134"/>
        <v>CHECK</v>
      </c>
      <c r="T471" s="31" t="str">
        <f t="shared" si="134"/>
        <v>CHECK</v>
      </c>
      <c r="U471" s="31" t="str">
        <f t="shared" si="134"/>
        <v>CHECK</v>
      </c>
      <c r="V471" s="31"/>
      <c r="W471" s="31"/>
    </row>
    <row r="472" spans="1:23" s="19" customFormat="1" x14ac:dyDescent="0.25">
      <c r="A472" s="252"/>
      <c r="B472" s="51" t="s">
        <v>612</v>
      </c>
      <c r="C472" s="46"/>
      <c r="D472" s="51" t="s">
        <v>593</v>
      </c>
      <c r="E472" s="46"/>
    </row>
    <row r="473" spans="1:23" x14ac:dyDescent="0.25">
      <c r="B473" s="8" t="s">
        <v>612</v>
      </c>
      <c r="C473" s="8" t="s">
        <v>1054</v>
      </c>
      <c r="D473" s="8" t="s">
        <v>593</v>
      </c>
      <c r="E473" s="8" t="s">
        <v>884</v>
      </c>
      <c r="F473" s="31">
        <f t="shared" ref="F473:U473" si="135">IFERROR(((F144/F333)-1),"CHECK")</f>
        <v>0</v>
      </c>
      <c r="G473" s="31">
        <f t="shared" si="135"/>
        <v>0</v>
      </c>
      <c r="H473" s="31">
        <f t="shared" si="135"/>
        <v>0</v>
      </c>
      <c r="I473" s="31">
        <f t="shared" si="135"/>
        <v>0</v>
      </c>
      <c r="J473" s="31">
        <f t="shared" si="135"/>
        <v>0</v>
      </c>
      <c r="K473" s="31">
        <f t="shared" si="135"/>
        <v>0</v>
      </c>
      <c r="L473" s="31">
        <f t="shared" si="135"/>
        <v>0</v>
      </c>
      <c r="M473" s="31">
        <f t="shared" si="135"/>
        <v>0</v>
      </c>
      <c r="N473" s="31">
        <f t="shared" si="135"/>
        <v>0</v>
      </c>
      <c r="O473" s="31">
        <f t="shared" si="135"/>
        <v>0</v>
      </c>
      <c r="P473" s="31">
        <f t="shared" si="135"/>
        <v>0</v>
      </c>
      <c r="Q473" s="31">
        <f t="shared" si="135"/>
        <v>0</v>
      </c>
      <c r="R473" s="31">
        <f t="shared" si="135"/>
        <v>0</v>
      </c>
      <c r="S473" s="31">
        <f t="shared" si="135"/>
        <v>0</v>
      </c>
      <c r="T473" s="31">
        <f t="shared" si="135"/>
        <v>0</v>
      </c>
      <c r="U473" s="31">
        <f t="shared" si="135"/>
        <v>0</v>
      </c>
      <c r="V473" s="31"/>
      <c r="W473" s="31"/>
    </row>
    <row r="474" spans="1:23" s="20" customFormat="1" x14ac:dyDescent="0.25">
      <c r="A474" s="253"/>
      <c r="B474" s="26" t="s">
        <v>612</v>
      </c>
      <c r="C474" s="26" t="s">
        <v>1121</v>
      </c>
      <c r="D474" s="26" t="s">
        <v>593</v>
      </c>
      <c r="E474" s="26" t="s">
        <v>884</v>
      </c>
      <c r="F474" s="31" t="str">
        <f t="shared" ref="F474:U474" si="136">IFERROR(((F145/F334)-1),"CHECK")</f>
        <v>CHECK</v>
      </c>
      <c r="G474" s="31" t="str">
        <f t="shared" si="136"/>
        <v>CHECK</v>
      </c>
      <c r="H474" s="31" t="str">
        <f t="shared" si="136"/>
        <v>CHECK</v>
      </c>
      <c r="I474" s="31" t="str">
        <f t="shared" si="136"/>
        <v>CHECK</v>
      </c>
      <c r="J474" s="31" t="str">
        <f t="shared" si="136"/>
        <v>CHECK</v>
      </c>
      <c r="K474" s="31" t="str">
        <f t="shared" si="136"/>
        <v>CHECK</v>
      </c>
      <c r="L474" s="31" t="str">
        <f t="shared" si="136"/>
        <v>CHECK</v>
      </c>
      <c r="M474" s="31">
        <f t="shared" si="136"/>
        <v>0</v>
      </c>
      <c r="N474" s="31">
        <f t="shared" si="136"/>
        <v>0</v>
      </c>
      <c r="O474" s="31">
        <f t="shared" si="136"/>
        <v>0</v>
      </c>
      <c r="P474" s="31">
        <f t="shared" si="136"/>
        <v>0</v>
      </c>
      <c r="Q474" s="31">
        <f t="shared" si="136"/>
        <v>0</v>
      </c>
      <c r="R474" s="31">
        <f t="shared" si="136"/>
        <v>0</v>
      </c>
      <c r="S474" s="31">
        <f t="shared" si="136"/>
        <v>0</v>
      </c>
      <c r="T474" s="31">
        <f t="shared" si="136"/>
        <v>0</v>
      </c>
      <c r="U474" s="31">
        <f t="shared" si="136"/>
        <v>0</v>
      </c>
      <c r="V474" s="31"/>
      <c r="W474" s="31"/>
    </row>
    <row r="475" spans="1:23" s="19" customFormat="1" x14ac:dyDescent="0.25">
      <c r="A475" s="252"/>
      <c r="B475" s="46" t="s">
        <v>1126</v>
      </c>
      <c r="C475" s="46"/>
      <c r="D475" s="46" t="s">
        <v>593</v>
      </c>
      <c r="E475" s="46"/>
      <c r="F475" s="56"/>
      <c r="G475" s="56"/>
      <c r="H475" s="56"/>
      <c r="I475" s="56"/>
      <c r="J475" s="56"/>
      <c r="K475" s="56"/>
      <c r="L475" s="56"/>
      <c r="M475" s="56"/>
      <c r="N475" s="56"/>
      <c r="O475" s="56"/>
      <c r="P475" s="56"/>
      <c r="Q475" s="56"/>
      <c r="R475" s="56"/>
      <c r="S475" s="56"/>
      <c r="T475" s="56"/>
      <c r="U475" s="56"/>
      <c r="V475" s="56"/>
      <c r="W475" s="56"/>
    </row>
    <row r="476" spans="1:23" s="216" customFormat="1" x14ac:dyDescent="0.25">
      <c r="A476" s="250"/>
      <c r="B476" s="8" t="s">
        <v>1123</v>
      </c>
      <c r="C476" s="8" t="s">
        <v>1121</v>
      </c>
      <c r="D476" s="8" t="s">
        <v>593</v>
      </c>
      <c r="E476" s="8" t="s">
        <v>884</v>
      </c>
      <c r="F476" s="31">
        <f t="shared" ref="F476:U476" si="137">IFERROR(((F147/F336)-1),"CHECK")</f>
        <v>0</v>
      </c>
      <c r="G476" s="31">
        <f t="shared" si="137"/>
        <v>0</v>
      </c>
      <c r="H476" s="31">
        <f t="shared" si="137"/>
        <v>0</v>
      </c>
      <c r="I476" s="31">
        <f t="shared" si="137"/>
        <v>0</v>
      </c>
      <c r="J476" s="31">
        <f t="shared" si="137"/>
        <v>0</v>
      </c>
      <c r="K476" s="31">
        <f t="shared" si="137"/>
        <v>0</v>
      </c>
      <c r="L476" s="31">
        <f t="shared" si="137"/>
        <v>0</v>
      </c>
      <c r="M476" s="31">
        <f t="shared" si="137"/>
        <v>0</v>
      </c>
      <c r="N476" s="31">
        <f t="shared" si="137"/>
        <v>0</v>
      </c>
      <c r="O476" s="31">
        <f t="shared" si="137"/>
        <v>0</v>
      </c>
      <c r="P476" s="31">
        <f t="shared" si="137"/>
        <v>0</v>
      </c>
      <c r="Q476" s="31">
        <f t="shared" si="137"/>
        <v>0</v>
      </c>
      <c r="R476" s="31">
        <f t="shared" si="137"/>
        <v>0</v>
      </c>
      <c r="S476" s="31">
        <f t="shared" si="137"/>
        <v>0</v>
      </c>
      <c r="T476" s="31">
        <f t="shared" si="137"/>
        <v>0</v>
      </c>
      <c r="U476" s="31">
        <f t="shared" si="137"/>
        <v>0</v>
      </c>
      <c r="V476" s="31"/>
      <c r="W476" s="31"/>
    </row>
    <row r="477" spans="1:23" s="216" customFormat="1" x14ac:dyDescent="0.25">
      <c r="A477" s="250"/>
      <c r="B477" s="8" t="s">
        <v>1123</v>
      </c>
      <c r="C477" s="8" t="s">
        <v>1124</v>
      </c>
      <c r="D477" s="8" t="s">
        <v>593</v>
      </c>
      <c r="E477" s="8" t="s">
        <v>884</v>
      </c>
      <c r="F477" s="31">
        <f t="shared" ref="F477:U477" si="138">IFERROR(((F148/F337)-1),"CHECK")</f>
        <v>0</v>
      </c>
      <c r="G477" s="31">
        <f t="shared" si="138"/>
        <v>0</v>
      </c>
      <c r="H477" s="31">
        <f t="shared" si="138"/>
        <v>0</v>
      </c>
      <c r="I477" s="31">
        <f t="shared" si="138"/>
        <v>0</v>
      </c>
      <c r="J477" s="31">
        <f t="shared" si="138"/>
        <v>0</v>
      </c>
      <c r="K477" s="31">
        <f t="shared" si="138"/>
        <v>0</v>
      </c>
      <c r="L477" s="31">
        <f t="shared" si="138"/>
        <v>0</v>
      </c>
      <c r="M477" s="31">
        <f t="shared" si="138"/>
        <v>0</v>
      </c>
      <c r="N477" s="31">
        <f t="shared" si="138"/>
        <v>0</v>
      </c>
      <c r="O477" s="31">
        <f t="shared" si="138"/>
        <v>0</v>
      </c>
      <c r="P477" s="31">
        <f t="shared" si="138"/>
        <v>0</v>
      </c>
      <c r="Q477" s="31">
        <f t="shared" si="138"/>
        <v>0</v>
      </c>
      <c r="R477" s="31">
        <f t="shared" si="138"/>
        <v>0</v>
      </c>
      <c r="S477" s="31">
        <f t="shared" si="138"/>
        <v>0</v>
      </c>
      <c r="T477" s="31">
        <f t="shared" si="138"/>
        <v>0</v>
      </c>
      <c r="U477" s="31">
        <f t="shared" si="138"/>
        <v>0</v>
      </c>
      <c r="V477" s="31"/>
      <c r="W477" s="31"/>
    </row>
    <row r="478" spans="1:23" s="216" customFormat="1" x14ac:dyDescent="0.25">
      <c r="A478" s="250"/>
      <c r="B478" s="8" t="s">
        <v>1125</v>
      </c>
      <c r="C478" s="8" t="s">
        <v>1121</v>
      </c>
      <c r="D478" s="8" t="s">
        <v>593</v>
      </c>
      <c r="E478" s="8" t="s">
        <v>884</v>
      </c>
      <c r="F478" s="31">
        <f t="shared" ref="F478:U478" si="139">IFERROR(((F149/F338)-1),"CHECK")</f>
        <v>0</v>
      </c>
      <c r="G478" s="31">
        <f t="shared" si="139"/>
        <v>0</v>
      </c>
      <c r="H478" s="31">
        <f t="shared" si="139"/>
        <v>0</v>
      </c>
      <c r="I478" s="31">
        <f t="shared" si="139"/>
        <v>0</v>
      </c>
      <c r="J478" s="31">
        <f t="shared" si="139"/>
        <v>0</v>
      </c>
      <c r="K478" s="31">
        <f t="shared" si="139"/>
        <v>0</v>
      </c>
      <c r="L478" s="31">
        <f t="shared" si="139"/>
        <v>0</v>
      </c>
      <c r="M478" s="31">
        <f t="shared" si="139"/>
        <v>0</v>
      </c>
      <c r="N478" s="31">
        <f t="shared" si="139"/>
        <v>0</v>
      </c>
      <c r="O478" s="31">
        <f t="shared" si="139"/>
        <v>0</v>
      </c>
      <c r="P478" s="31">
        <f t="shared" si="139"/>
        <v>0</v>
      </c>
      <c r="Q478" s="31">
        <f t="shared" si="139"/>
        <v>0</v>
      </c>
      <c r="R478" s="31">
        <f t="shared" si="139"/>
        <v>0</v>
      </c>
      <c r="S478" s="31">
        <f t="shared" si="139"/>
        <v>0</v>
      </c>
      <c r="T478" s="31">
        <f t="shared" si="139"/>
        <v>0</v>
      </c>
      <c r="U478" s="31">
        <f t="shared" si="139"/>
        <v>0</v>
      </c>
      <c r="V478" s="31"/>
      <c r="W478" s="31"/>
    </row>
    <row r="479" spans="1:23" x14ac:dyDescent="0.25">
      <c r="B479" s="7" t="s">
        <v>945</v>
      </c>
      <c r="C479" s="7" t="s">
        <v>1032</v>
      </c>
      <c r="D479" s="7" t="s">
        <v>593</v>
      </c>
      <c r="E479" s="7" t="s">
        <v>1083</v>
      </c>
      <c r="F479" s="31">
        <f t="shared" ref="F479:U479" si="140">IFERROR(((F150/F339)-1),"CHECK")</f>
        <v>5.3401780739851024E-2</v>
      </c>
      <c r="G479" s="31">
        <f t="shared" si="140"/>
        <v>6.703967020249646E-2</v>
      </c>
      <c r="H479" s="31">
        <f t="shared" si="140"/>
        <v>0.11179068765425937</v>
      </c>
      <c r="I479" s="31">
        <f t="shared" si="140"/>
        <v>0.12028028951728587</v>
      </c>
      <c r="J479" s="31">
        <f t="shared" si="140"/>
        <v>0.15732134295851496</v>
      </c>
      <c r="K479" s="31">
        <f t="shared" si="140"/>
        <v>0.21820828813491744</v>
      </c>
      <c r="L479" s="31">
        <f t="shared" si="140"/>
        <v>0.2893966510219752</v>
      </c>
      <c r="M479" s="31">
        <f t="shared" si="140"/>
        <v>0.31610186292123621</v>
      </c>
      <c r="N479" s="31">
        <f t="shared" si="140"/>
        <v>0.40461268672024375</v>
      </c>
      <c r="O479" s="31">
        <f t="shared" si="140"/>
        <v>0.34607551483383769</v>
      </c>
      <c r="P479" s="31">
        <f t="shared" si="140"/>
        <v>0.32439456785474174</v>
      </c>
      <c r="Q479" s="31">
        <f t="shared" si="140"/>
        <v>0.36369916683777848</v>
      </c>
      <c r="R479" s="31">
        <f t="shared" si="140"/>
        <v>0.42491204530514159</v>
      </c>
      <c r="S479" s="31">
        <f t="shared" si="140"/>
        <v>0.42394421738426447</v>
      </c>
      <c r="T479" s="31">
        <f t="shared" si="140"/>
        <v>0.42762480321435725</v>
      </c>
      <c r="U479" s="31">
        <f t="shared" si="140"/>
        <v>0.42422387018007823</v>
      </c>
      <c r="V479" s="31"/>
      <c r="W479" s="31"/>
    </row>
    <row r="480" spans="1:23" x14ac:dyDescent="0.25">
      <c r="B480" s="7"/>
      <c r="C480" s="7"/>
      <c r="D480" s="7"/>
      <c r="E480" s="7"/>
      <c r="F480" s="31" t="str">
        <f t="shared" ref="F480:U480" si="141">IFERROR(((F151/F340)-1),"CHECK")</f>
        <v>CHECK</v>
      </c>
      <c r="G480" s="31" t="str">
        <f t="shared" si="141"/>
        <v>CHECK</v>
      </c>
      <c r="H480" s="31" t="str">
        <f t="shared" si="141"/>
        <v>CHECK</v>
      </c>
      <c r="I480" s="31" t="str">
        <f t="shared" si="141"/>
        <v>CHECK</v>
      </c>
      <c r="J480" s="31" t="str">
        <f t="shared" si="141"/>
        <v>CHECK</v>
      </c>
      <c r="K480" s="31" t="str">
        <f t="shared" si="141"/>
        <v>CHECK</v>
      </c>
      <c r="L480" s="31" t="str">
        <f t="shared" si="141"/>
        <v>CHECK</v>
      </c>
      <c r="M480" s="31" t="str">
        <f t="shared" si="141"/>
        <v>CHECK</v>
      </c>
      <c r="N480" s="31" t="str">
        <f t="shared" si="141"/>
        <v>CHECK</v>
      </c>
      <c r="O480" s="31" t="str">
        <f t="shared" si="141"/>
        <v>CHECK</v>
      </c>
      <c r="P480" s="31" t="str">
        <f t="shared" si="141"/>
        <v>CHECK</v>
      </c>
      <c r="Q480" s="31" t="str">
        <f t="shared" si="141"/>
        <v>CHECK</v>
      </c>
      <c r="R480" s="31" t="str">
        <f t="shared" si="141"/>
        <v>CHECK</v>
      </c>
      <c r="S480" s="31" t="str">
        <f t="shared" si="141"/>
        <v>CHECK</v>
      </c>
      <c r="T480" s="31" t="str">
        <f t="shared" si="141"/>
        <v>CHECK</v>
      </c>
      <c r="U480" s="31" t="str">
        <f t="shared" si="141"/>
        <v>CHECK</v>
      </c>
      <c r="V480" s="31"/>
      <c r="W480" s="31"/>
    </row>
    <row r="481" spans="2:24" x14ac:dyDescent="0.25">
      <c r="B481" s="221" t="s">
        <v>945</v>
      </c>
      <c r="C481" s="221" t="s">
        <v>1090</v>
      </c>
      <c r="D481" s="221" t="s">
        <v>588</v>
      </c>
      <c r="E481" s="221" t="s">
        <v>1091</v>
      </c>
      <c r="F481" s="221"/>
      <c r="G481" s="221"/>
      <c r="H481" s="221"/>
      <c r="I481" s="221"/>
      <c r="J481" s="221"/>
      <c r="K481" s="221"/>
      <c r="L481" s="221"/>
      <c r="M481" s="221"/>
      <c r="N481" s="221"/>
      <c r="O481" s="221"/>
      <c r="P481" s="221"/>
      <c r="Q481" s="221"/>
      <c r="R481" s="221"/>
      <c r="S481" s="221"/>
      <c r="T481" s="221"/>
      <c r="U481" s="221"/>
      <c r="V481" s="221"/>
      <c r="W481" s="221"/>
      <c r="X481" s="221"/>
    </row>
    <row r="483" spans="2:24" x14ac:dyDescent="0.25">
      <c r="B483" s="49" t="s">
        <v>1098</v>
      </c>
      <c r="C483" s="49"/>
      <c r="D483" s="49"/>
      <c r="E483" s="49"/>
      <c r="F483" s="49"/>
      <c r="G483" s="49"/>
      <c r="H483" s="49"/>
      <c r="I483" s="49"/>
      <c r="J483" s="49"/>
      <c r="K483" s="49"/>
      <c r="L483" s="49"/>
      <c r="M483" s="49"/>
      <c r="N483" s="49"/>
      <c r="O483" s="49"/>
      <c r="P483" s="49"/>
      <c r="Q483" s="49"/>
      <c r="R483" s="49"/>
      <c r="S483" s="49"/>
      <c r="T483" s="49"/>
      <c r="U483" s="49"/>
      <c r="V483" s="49"/>
      <c r="W483" s="49"/>
      <c r="X483" s="21"/>
    </row>
    <row r="484" spans="2:24" x14ac:dyDescent="0.25">
      <c r="B484" s="221"/>
      <c r="C484" s="221" t="s">
        <v>786</v>
      </c>
      <c r="D484" s="221" t="s">
        <v>881</v>
      </c>
      <c r="E484" s="221"/>
      <c r="F484" s="221">
        <v>0</v>
      </c>
      <c r="G484" s="221">
        <v>0</v>
      </c>
      <c r="H484" s="221">
        <v>0</v>
      </c>
      <c r="I484" s="221">
        <v>0</v>
      </c>
      <c r="J484" s="221">
        <v>0</v>
      </c>
      <c r="K484" s="221">
        <v>0</v>
      </c>
      <c r="L484" s="221">
        <v>0</v>
      </c>
      <c r="M484" s="221">
        <v>0</v>
      </c>
      <c r="N484" s="221">
        <v>0</v>
      </c>
      <c r="O484" s="221">
        <v>0</v>
      </c>
      <c r="P484" s="221">
        <v>0</v>
      </c>
      <c r="Q484" s="221">
        <v>0</v>
      </c>
      <c r="R484" s="221">
        <v>0</v>
      </c>
      <c r="S484" s="221">
        <v>0</v>
      </c>
      <c r="T484" s="221">
        <v>0</v>
      </c>
      <c r="U484" s="221">
        <v>0</v>
      </c>
      <c r="V484" s="221">
        <v>0</v>
      </c>
      <c r="W484" s="221">
        <v>0</v>
      </c>
      <c r="X484" s="221"/>
    </row>
    <row r="485" spans="2:24" x14ac:dyDescent="0.25">
      <c r="B485" s="221"/>
      <c r="C485" s="221" t="s">
        <v>1099</v>
      </c>
      <c r="D485" s="221" t="s">
        <v>881</v>
      </c>
      <c r="E485" s="221"/>
      <c r="F485" s="275">
        <f>+F15+F16+F18+F19+F20+F22+F23+F25+F26+F30</f>
        <v>533860.88644816191</v>
      </c>
      <c r="G485" s="275">
        <f t="shared" ref="G485:U485" si="142">+G15+G16+G18+G19+G20+G22+G23+G25+G26+G30</f>
        <v>544663.67529319576</v>
      </c>
      <c r="H485" s="275">
        <f t="shared" si="142"/>
        <v>576661.45324884064</v>
      </c>
      <c r="I485" s="275">
        <f t="shared" si="142"/>
        <v>604639.5875048656</v>
      </c>
      <c r="J485" s="275">
        <f t="shared" si="142"/>
        <v>652021.65438108437</v>
      </c>
      <c r="K485" s="275">
        <f t="shared" si="142"/>
        <v>708687.84560079221</v>
      </c>
      <c r="L485" s="275">
        <f t="shared" si="142"/>
        <v>765112.58985595766</v>
      </c>
      <c r="M485" s="275">
        <f t="shared" si="142"/>
        <v>827964.59956226882</v>
      </c>
      <c r="N485" s="275">
        <f t="shared" si="142"/>
        <v>871077.53600837942</v>
      </c>
      <c r="O485" s="275">
        <f t="shared" si="142"/>
        <v>842706.6290974454</v>
      </c>
      <c r="P485" s="275">
        <f t="shared" si="142"/>
        <v>882052.8564852014</v>
      </c>
      <c r="Q485" s="275">
        <f t="shared" si="142"/>
        <v>923507.12350925978</v>
      </c>
      <c r="R485" s="275">
        <f t="shared" si="142"/>
        <v>951065.13750210998</v>
      </c>
      <c r="S485" s="275">
        <f t="shared" si="142"/>
        <v>991505.92449980404</v>
      </c>
      <c r="T485" s="275">
        <f t="shared" si="142"/>
        <v>1020586.698740614</v>
      </c>
      <c r="U485" s="275">
        <f t="shared" si="142"/>
        <v>1038483.1253089859</v>
      </c>
      <c r="V485" s="221">
        <f>+V15+V16+V18+V19+V20+V22+V23+V25</f>
        <v>1023056.6211699009</v>
      </c>
      <c r="W485" s="221">
        <f>+W15+W16+W18+W19+W20+W22+W23+W25</f>
        <v>1044651.7409011928</v>
      </c>
      <c r="X485" s="221"/>
    </row>
    <row r="486" spans="2:24" x14ac:dyDescent="0.25">
      <c r="B486" s="221"/>
      <c r="C486" s="221" t="s">
        <v>1100</v>
      </c>
      <c r="D486" s="221" t="s">
        <v>881</v>
      </c>
      <c r="E486" s="221"/>
      <c r="F486" s="275">
        <f>F21</f>
        <v>0</v>
      </c>
      <c r="G486" s="275">
        <f t="shared" ref="G486:W486" si="143">G21</f>
        <v>0</v>
      </c>
      <c r="H486" s="275">
        <f t="shared" si="143"/>
        <v>0</v>
      </c>
      <c r="I486" s="275">
        <f t="shared" si="143"/>
        <v>0</v>
      </c>
      <c r="J486" s="275">
        <f t="shared" si="143"/>
        <v>0</v>
      </c>
      <c r="K486" s="275">
        <f t="shared" si="143"/>
        <v>0</v>
      </c>
      <c r="L486" s="275">
        <f t="shared" si="143"/>
        <v>0</v>
      </c>
      <c r="M486" s="275">
        <f t="shared" si="143"/>
        <v>0</v>
      </c>
      <c r="N486" s="275">
        <f t="shared" si="143"/>
        <v>0</v>
      </c>
      <c r="O486" s="275">
        <f t="shared" si="143"/>
        <v>0</v>
      </c>
      <c r="P486" s="275">
        <f t="shared" si="143"/>
        <v>0</v>
      </c>
      <c r="Q486" s="275">
        <f t="shared" si="143"/>
        <v>59.999999999999993</v>
      </c>
      <c r="R486" s="275">
        <f t="shared" si="143"/>
        <v>180</v>
      </c>
      <c r="S486" s="275">
        <f t="shared" si="143"/>
        <v>340</v>
      </c>
      <c r="T486" s="275">
        <f t="shared" si="143"/>
        <v>550</v>
      </c>
      <c r="U486" s="275">
        <f t="shared" si="143"/>
        <v>760</v>
      </c>
      <c r="V486" s="275">
        <f t="shared" si="143"/>
        <v>949.99999999999977</v>
      </c>
      <c r="W486" s="275">
        <f t="shared" si="143"/>
        <v>1259.9999999999998</v>
      </c>
      <c r="X486" s="221"/>
    </row>
    <row r="487" spans="2:24" x14ac:dyDescent="0.25">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row>
    <row r="488" spans="2:24" x14ac:dyDescent="0.25">
      <c r="B488" s="221"/>
      <c r="C488" s="221" t="s">
        <v>786</v>
      </c>
      <c r="D488" s="221" t="s">
        <v>882</v>
      </c>
      <c r="E488" s="221"/>
      <c r="F488" s="221">
        <v>0</v>
      </c>
      <c r="G488" s="221">
        <v>0</v>
      </c>
      <c r="H488" s="221">
        <v>0</v>
      </c>
      <c r="I488" s="221">
        <v>0</v>
      </c>
      <c r="J488" s="221">
        <v>0</v>
      </c>
      <c r="K488" s="221">
        <v>0</v>
      </c>
      <c r="L488" s="221">
        <v>0</v>
      </c>
      <c r="M488" s="221">
        <v>0</v>
      </c>
      <c r="N488" s="221">
        <v>0</v>
      </c>
      <c r="O488" s="221">
        <v>0</v>
      </c>
      <c r="P488" s="221">
        <v>0</v>
      </c>
      <c r="Q488" s="221">
        <v>0</v>
      </c>
      <c r="R488" s="221">
        <v>0</v>
      </c>
      <c r="S488" s="221">
        <v>0</v>
      </c>
      <c r="T488" s="221">
        <v>0</v>
      </c>
      <c r="U488" s="221">
        <v>0</v>
      </c>
      <c r="V488" s="221">
        <v>0</v>
      </c>
      <c r="W488" s="221">
        <v>0</v>
      </c>
      <c r="X488" s="221"/>
    </row>
    <row r="489" spans="2:24" x14ac:dyDescent="0.25">
      <c r="B489" s="221"/>
      <c r="C489" s="221" t="s">
        <v>1099</v>
      </c>
      <c r="D489" s="221" t="s">
        <v>882</v>
      </c>
      <c r="E489" s="221"/>
      <c r="F489" s="221">
        <f>+F94+F95+F97+F98+F99+F101+F102+F104+F105+F109</f>
        <v>38161.511909009518</v>
      </c>
      <c r="G489" s="221">
        <f t="shared" ref="G489:W489" si="144">+G94+G95+G97+G98+G99+G101+G102+G104+G105+G109</f>
        <v>38869.214730175809</v>
      </c>
      <c r="H489" s="221">
        <f t="shared" si="144"/>
        <v>41129.21004073909</v>
      </c>
      <c r="I489" s="221">
        <f t="shared" si="144"/>
        <v>43101.060200590546</v>
      </c>
      <c r="J489" s="221">
        <f t="shared" si="144"/>
        <v>46496.71819979835</v>
      </c>
      <c r="K489" s="221">
        <f t="shared" si="144"/>
        <v>50548.335734072702</v>
      </c>
      <c r="L489" s="221">
        <f t="shared" si="144"/>
        <v>54573.33331432446</v>
      </c>
      <c r="M489" s="221">
        <f t="shared" si="144"/>
        <v>59140.908002710115</v>
      </c>
      <c r="N489" s="221">
        <f t="shared" si="144"/>
        <v>62316.422756516906</v>
      </c>
      <c r="O489" s="221">
        <f t="shared" si="144"/>
        <v>60266.58647870073</v>
      </c>
      <c r="P489" s="221">
        <f t="shared" si="144"/>
        <v>63163.946213196075</v>
      </c>
      <c r="Q489" s="221">
        <f t="shared" si="144"/>
        <v>66110.580054211518</v>
      </c>
      <c r="R489" s="221">
        <f t="shared" si="144"/>
        <v>68080.282356576237</v>
      </c>
      <c r="S489" s="221">
        <f t="shared" si="144"/>
        <v>70996.719900002034</v>
      </c>
      <c r="T489" s="221">
        <f t="shared" si="144"/>
        <v>73102.911314216079</v>
      </c>
      <c r="U489" s="221">
        <f t="shared" si="144"/>
        <v>74404.545559318503</v>
      </c>
      <c r="V489" s="221">
        <f t="shared" si="144"/>
        <v>74813.784608689646</v>
      </c>
      <c r="W489" s="221">
        <f t="shared" si="144"/>
        <v>76405.419620778368</v>
      </c>
      <c r="X489" s="221"/>
    </row>
    <row r="490" spans="2:24" x14ac:dyDescent="0.25">
      <c r="B490" s="221"/>
      <c r="C490" s="221" t="s">
        <v>1100</v>
      </c>
      <c r="D490" s="221" t="s">
        <v>882</v>
      </c>
      <c r="E490" s="221"/>
      <c r="F490" s="221">
        <f>F100</f>
        <v>0</v>
      </c>
      <c r="G490" s="221">
        <f t="shared" ref="G490:W490" si="145">G100</f>
        <v>0</v>
      </c>
      <c r="H490" s="221">
        <f t="shared" si="145"/>
        <v>0</v>
      </c>
      <c r="I490" s="221">
        <f t="shared" si="145"/>
        <v>0</v>
      </c>
      <c r="J490" s="221">
        <f t="shared" si="145"/>
        <v>0</v>
      </c>
      <c r="K490" s="221">
        <f t="shared" si="145"/>
        <v>0</v>
      </c>
      <c r="L490" s="221">
        <f t="shared" si="145"/>
        <v>0</v>
      </c>
      <c r="M490" s="221">
        <f t="shared" si="145"/>
        <v>0</v>
      </c>
      <c r="N490" s="221">
        <f t="shared" si="145"/>
        <v>0</v>
      </c>
      <c r="O490" s="221">
        <f t="shared" si="145"/>
        <v>0</v>
      </c>
      <c r="P490" s="221">
        <f t="shared" si="145"/>
        <v>0</v>
      </c>
      <c r="Q490" s="221">
        <f t="shared" si="145"/>
        <v>3.3659999999999997</v>
      </c>
      <c r="R490" s="221">
        <f t="shared" si="145"/>
        <v>10.098000000000001</v>
      </c>
      <c r="S490" s="221">
        <f t="shared" si="145"/>
        <v>19.074000000000002</v>
      </c>
      <c r="T490" s="221">
        <f t="shared" si="145"/>
        <v>30.855</v>
      </c>
      <c r="U490" s="221">
        <f t="shared" si="145"/>
        <v>42.636000000000003</v>
      </c>
      <c r="V490" s="221">
        <f t="shared" si="145"/>
        <v>53.294999999999987</v>
      </c>
      <c r="W490" s="221">
        <f t="shared" si="145"/>
        <v>70.685999999999979</v>
      </c>
      <c r="X490" s="221"/>
    </row>
  </sheetData>
  <mergeCells count="2">
    <mergeCell ref="D1:K1"/>
    <mergeCell ref="D2:K2"/>
  </mergeCells>
  <conditionalFormatting sqref="L2">
    <cfRule type="expression" dxfId="11" priority="116">
      <formula>(UPPER(LEFT(SUBSTITUTE($AA2,"#",""),5))="FIXCH")</formula>
    </cfRule>
    <cfRule type="expression" dxfId="10" priority="117">
      <formula>(UPPER(SUBSTITUTE($AA2,"#",""))="OK")</formula>
    </cfRule>
  </conditionalFormatting>
  <conditionalFormatting sqref="F348:X348">
    <cfRule type="colorScale" priority="118">
      <colorScale>
        <cfvo type="min"/>
        <cfvo type="num" val="0"/>
        <cfvo type="max"/>
        <color theme="3" tint="0.59999389629810485"/>
        <color theme="0"/>
        <color rgb="FFEE9CA4"/>
      </colorScale>
    </cfRule>
  </conditionalFormatting>
  <conditionalFormatting sqref="F349:U351">
    <cfRule type="colorScale" priority="93">
      <colorScale>
        <cfvo type="min"/>
        <cfvo type="num" val="0"/>
        <cfvo type="max"/>
        <color theme="3" tint="0.59999389629810485"/>
        <color theme="0"/>
        <color rgb="FFEE9CA4"/>
      </colorScale>
    </cfRule>
  </conditionalFormatting>
  <conditionalFormatting sqref="F361">
    <cfRule type="colorScale" priority="70">
      <colorScale>
        <cfvo type="min"/>
        <cfvo type="num" val="0"/>
        <cfvo type="max"/>
        <color theme="3" tint="0.59999389629810485"/>
        <color theme="0"/>
        <color rgb="FFEE9CA4"/>
      </colorScale>
    </cfRule>
  </conditionalFormatting>
  <conditionalFormatting sqref="G349:W351">
    <cfRule type="colorScale" priority="69">
      <colorScale>
        <cfvo type="min"/>
        <cfvo type="num" val="0"/>
        <cfvo type="max"/>
        <color theme="3" tint="0.59999389629810485"/>
        <color theme="0"/>
        <color rgb="FFEE9CA4"/>
      </colorScale>
    </cfRule>
  </conditionalFormatting>
  <conditionalFormatting sqref="V353:W357">
    <cfRule type="colorScale" priority="68">
      <colorScale>
        <cfvo type="min"/>
        <cfvo type="num" val="0"/>
        <cfvo type="max"/>
        <color theme="3" tint="0.59999389629810485"/>
        <color theme="0"/>
        <color rgb="FFEE9CA4"/>
      </colorScale>
    </cfRule>
  </conditionalFormatting>
  <conditionalFormatting sqref="G361:W361 V359:W360 V362:W364">
    <cfRule type="colorScale" priority="67">
      <colorScale>
        <cfvo type="min"/>
        <cfvo type="num" val="0"/>
        <cfvo type="max"/>
        <color theme="3" tint="0.59999389629810485"/>
        <color theme="0"/>
        <color rgb="FFEE9CA4"/>
      </colorScale>
    </cfRule>
  </conditionalFormatting>
  <conditionalFormatting sqref="F381">
    <cfRule type="colorScale" priority="64">
      <colorScale>
        <cfvo type="min"/>
        <cfvo type="num" val="0"/>
        <cfvo type="max"/>
        <color theme="3" tint="0.59999389629810485"/>
        <color theme="0"/>
        <color rgb="FFEE9CA4"/>
      </colorScale>
    </cfRule>
  </conditionalFormatting>
  <conditionalFormatting sqref="F399">
    <cfRule type="colorScale" priority="61">
      <colorScale>
        <cfvo type="min"/>
        <cfvo type="num" val="0"/>
        <cfvo type="max"/>
        <color theme="3" tint="0.59999389629810485"/>
        <color theme="0"/>
        <color rgb="FFEE9CA4"/>
      </colorScale>
    </cfRule>
  </conditionalFormatting>
  <conditionalFormatting sqref="V369:W371">
    <cfRule type="colorScale" priority="47">
      <colorScale>
        <cfvo type="min"/>
        <cfvo type="num" val="0"/>
        <cfvo type="max"/>
        <color theme="3" tint="0.59999389629810485"/>
        <color theme="0"/>
        <color rgb="FFEE9CA4"/>
      </colorScale>
    </cfRule>
  </conditionalFormatting>
  <conditionalFormatting sqref="V373:W377">
    <cfRule type="colorScale" priority="46">
      <colorScale>
        <cfvo type="min"/>
        <cfvo type="num" val="0"/>
        <cfvo type="max"/>
        <color theme="3" tint="0.59999389629810485"/>
        <color theme="0"/>
        <color rgb="FFEE9CA4"/>
      </colorScale>
    </cfRule>
  </conditionalFormatting>
  <conditionalFormatting sqref="G381:W381 V379:W380 V382:W384">
    <cfRule type="colorScale" priority="45">
      <colorScale>
        <cfvo type="min"/>
        <cfvo type="num" val="0"/>
        <cfvo type="max"/>
        <color theme="3" tint="0.59999389629810485"/>
        <color theme="0"/>
        <color rgb="FFEE9CA4"/>
      </colorScale>
    </cfRule>
  </conditionalFormatting>
  <conditionalFormatting sqref="V387:W389">
    <cfRule type="colorScale" priority="44">
      <colorScale>
        <cfvo type="min"/>
        <cfvo type="num" val="0"/>
        <cfvo type="max"/>
        <color theme="3" tint="0.59999389629810485"/>
        <color theme="0"/>
        <color rgb="FFEE9CA4"/>
      </colorScale>
    </cfRule>
  </conditionalFormatting>
  <conditionalFormatting sqref="V391:W395">
    <cfRule type="colorScale" priority="43">
      <colorScale>
        <cfvo type="min"/>
        <cfvo type="num" val="0"/>
        <cfvo type="max"/>
        <color theme="3" tint="0.59999389629810485"/>
        <color theme="0"/>
        <color rgb="FFEE9CA4"/>
      </colorScale>
    </cfRule>
  </conditionalFormatting>
  <conditionalFormatting sqref="G399:W399 V397:W398 V400:W402">
    <cfRule type="colorScale" priority="42">
      <colorScale>
        <cfvo type="min"/>
        <cfvo type="num" val="0"/>
        <cfvo type="max"/>
        <color theme="3" tint="0.59999389629810485"/>
        <color theme="0"/>
        <color rgb="FFEE9CA4"/>
      </colorScale>
    </cfRule>
  </conditionalFormatting>
  <conditionalFormatting sqref="V405:W407">
    <cfRule type="colorScale" priority="41">
      <colorScale>
        <cfvo type="min"/>
        <cfvo type="num" val="0"/>
        <cfvo type="max"/>
        <color theme="3" tint="0.59999389629810485"/>
        <color theme="0"/>
        <color rgb="FFEE9CA4"/>
      </colorScale>
    </cfRule>
  </conditionalFormatting>
  <conditionalFormatting sqref="V409:W413">
    <cfRule type="colorScale" priority="40">
      <colorScale>
        <cfvo type="min"/>
        <cfvo type="num" val="0"/>
        <cfvo type="max"/>
        <color theme="3" tint="0.59999389629810485"/>
        <color theme="0"/>
        <color rgb="FFEE9CA4"/>
      </colorScale>
    </cfRule>
  </conditionalFormatting>
  <conditionalFormatting sqref="V425:W427">
    <cfRule type="colorScale" priority="38">
      <colorScale>
        <cfvo type="min"/>
        <cfvo type="num" val="0"/>
        <cfvo type="max"/>
        <color theme="3" tint="0.59999389629810485"/>
        <color theme="0"/>
        <color rgb="FFEE9CA4"/>
      </colorScale>
    </cfRule>
  </conditionalFormatting>
  <conditionalFormatting sqref="V429:W433">
    <cfRule type="colorScale" priority="37">
      <colorScale>
        <cfvo type="min"/>
        <cfvo type="num" val="0"/>
        <cfvo type="max"/>
        <color theme="3" tint="0.59999389629810485"/>
        <color theme="0"/>
        <color rgb="FFEE9CA4"/>
      </colorScale>
    </cfRule>
  </conditionalFormatting>
  <conditionalFormatting sqref="V444:W446">
    <cfRule type="colorScale" priority="35">
      <colorScale>
        <cfvo type="min"/>
        <cfvo type="num" val="0"/>
        <cfvo type="max"/>
        <color theme="3" tint="0.59999389629810485"/>
        <color theme="0"/>
        <color rgb="FFEE9CA4"/>
      </colorScale>
    </cfRule>
  </conditionalFormatting>
  <conditionalFormatting sqref="V448:W452">
    <cfRule type="colorScale" priority="34">
      <colorScale>
        <cfvo type="min"/>
        <cfvo type="num" val="0"/>
        <cfvo type="max"/>
        <color theme="3" tint="0.59999389629810485"/>
        <color theme="0"/>
        <color rgb="FFEE9CA4"/>
      </colorScale>
    </cfRule>
  </conditionalFormatting>
  <conditionalFormatting sqref="V463:W465">
    <cfRule type="colorScale" priority="32">
      <colorScale>
        <cfvo type="min"/>
        <cfvo type="num" val="0"/>
        <cfvo type="max"/>
        <color theme="3" tint="0.59999389629810485"/>
        <color theme="0"/>
        <color rgb="FFEE9CA4"/>
      </colorScale>
    </cfRule>
  </conditionalFormatting>
  <conditionalFormatting sqref="V467:W471">
    <cfRule type="colorScale" priority="31">
      <colorScale>
        <cfvo type="min"/>
        <cfvo type="num" val="0"/>
        <cfvo type="max"/>
        <color theme="3" tint="0.59999389629810485"/>
        <color theme="0"/>
        <color rgb="FFEE9CA4"/>
      </colorScale>
    </cfRule>
  </conditionalFormatting>
  <conditionalFormatting sqref="V480:W480">
    <cfRule type="colorScale" priority="29">
      <colorScale>
        <cfvo type="min"/>
        <cfvo type="num" val="0"/>
        <cfvo type="max"/>
        <color theme="3" tint="0.59999389629810485"/>
        <color theme="0"/>
        <color rgb="FFEE9CA4"/>
      </colorScale>
    </cfRule>
  </conditionalFormatting>
  <conditionalFormatting sqref="F417">
    <cfRule type="colorScale" priority="158">
      <colorScale>
        <cfvo type="min"/>
        <cfvo type="num" val="0"/>
        <cfvo type="max"/>
        <color theme="3" tint="0.59999389629810485"/>
        <color theme="0"/>
        <color rgb="FFEE9CA4"/>
      </colorScale>
    </cfRule>
  </conditionalFormatting>
  <conditionalFormatting sqref="G417:W417 V415:W416 V418:W420">
    <cfRule type="colorScale" priority="159">
      <colorScale>
        <cfvo type="min"/>
        <cfvo type="num" val="0"/>
        <cfvo type="max"/>
        <color theme="3" tint="0.59999389629810485"/>
        <color theme="0"/>
        <color rgb="FFEE9CA4"/>
      </colorScale>
    </cfRule>
  </conditionalFormatting>
  <conditionalFormatting sqref="F435 F437">
    <cfRule type="colorScale" priority="160">
      <colorScale>
        <cfvo type="min"/>
        <cfvo type="num" val="0"/>
        <cfvo type="max"/>
        <color theme="3" tint="0.59999389629810485"/>
        <color theme="0"/>
        <color rgb="FFEE9CA4"/>
      </colorScale>
    </cfRule>
  </conditionalFormatting>
  <conditionalFormatting sqref="G437:W437 G435:T435 V435:W436 V438:W441">
    <cfRule type="colorScale" priority="162">
      <colorScale>
        <cfvo type="min"/>
        <cfvo type="num" val="0"/>
        <cfvo type="max"/>
        <color theme="3" tint="0.59999389629810485"/>
        <color theme="0"/>
        <color rgb="FFEE9CA4"/>
      </colorScale>
    </cfRule>
  </conditionalFormatting>
  <conditionalFormatting sqref="F456">
    <cfRule type="colorScale" priority="163">
      <colorScale>
        <cfvo type="min"/>
        <cfvo type="num" val="0"/>
        <cfvo type="max"/>
        <color theme="3" tint="0.59999389629810485"/>
        <color theme="0"/>
        <color rgb="FFEE9CA4"/>
      </colorScale>
    </cfRule>
  </conditionalFormatting>
  <conditionalFormatting sqref="G456:W456 V454:W455 V457:W460">
    <cfRule type="colorScale" priority="165">
      <colorScale>
        <cfvo type="min"/>
        <cfvo type="num" val="0"/>
        <cfvo type="max"/>
        <color theme="3" tint="0.59999389629810485"/>
        <color theme="0"/>
        <color rgb="FFEE9CA4"/>
      </colorScale>
    </cfRule>
  </conditionalFormatting>
  <conditionalFormatting sqref="F475">
    <cfRule type="colorScale" priority="166">
      <colorScale>
        <cfvo type="min"/>
        <cfvo type="num" val="0"/>
        <cfvo type="max"/>
        <color theme="3" tint="0.59999389629810485"/>
        <color theme="0"/>
        <color rgb="FFEE9CA4"/>
      </colorScale>
    </cfRule>
  </conditionalFormatting>
  <conditionalFormatting sqref="G475:W475 V473:W474 V476:W479">
    <cfRule type="colorScale" priority="168">
      <colorScale>
        <cfvo type="min"/>
        <cfvo type="num" val="0"/>
        <cfvo type="max"/>
        <color theme="3" tint="0.59999389629810485"/>
        <color theme="0"/>
        <color rgb="FFEE9CA4"/>
      </colorScale>
    </cfRule>
  </conditionalFormatting>
  <conditionalFormatting sqref="F353:U357">
    <cfRule type="colorScale" priority="28">
      <colorScale>
        <cfvo type="min"/>
        <cfvo type="num" val="0"/>
        <cfvo type="max"/>
        <color theme="3" tint="0.59999389629810485"/>
        <color theme="0"/>
        <color rgb="FFEE9CA4"/>
      </colorScale>
    </cfRule>
  </conditionalFormatting>
  <conditionalFormatting sqref="F359:U360">
    <cfRule type="colorScale" priority="27">
      <colorScale>
        <cfvo type="min"/>
        <cfvo type="num" val="0"/>
        <cfvo type="max"/>
        <color theme="3" tint="0.59999389629810485"/>
        <color theme="0"/>
        <color rgb="FFEE9CA4"/>
      </colorScale>
    </cfRule>
  </conditionalFormatting>
  <conditionalFormatting sqref="F362:U364">
    <cfRule type="colorScale" priority="26">
      <colorScale>
        <cfvo type="min"/>
        <cfvo type="num" val="0"/>
        <cfvo type="max"/>
        <color theme="3" tint="0.59999389629810485"/>
        <color theme="0"/>
        <color rgb="FFEE9CA4"/>
      </colorScale>
    </cfRule>
  </conditionalFormatting>
  <conditionalFormatting sqref="F369:U371">
    <cfRule type="colorScale" priority="25">
      <colorScale>
        <cfvo type="min"/>
        <cfvo type="num" val="0"/>
        <cfvo type="max"/>
        <color theme="3" tint="0.59999389629810485"/>
        <color theme="0"/>
        <color rgb="FFEE9CA4"/>
      </colorScale>
    </cfRule>
  </conditionalFormatting>
  <conditionalFormatting sqref="F373:U377">
    <cfRule type="colorScale" priority="24">
      <colorScale>
        <cfvo type="min"/>
        <cfvo type="num" val="0"/>
        <cfvo type="max"/>
        <color theme="3" tint="0.59999389629810485"/>
        <color theme="0"/>
        <color rgb="FFEE9CA4"/>
      </colorScale>
    </cfRule>
  </conditionalFormatting>
  <conditionalFormatting sqref="F379:U380">
    <cfRule type="colorScale" priority="23">
      <colorScale>
        <cfvo type="min"/>
        <cfvo type="num" val="0"/>
        <cfvo type="max"/>
        <color theme="3" tint="0.59999389629810485"/>
        <color theme="0"/>
        <color rgb="FFEE9CA4"/>
      </colorScale>
    </cfRule>
  </conditionalFormatting>
  <conditionalFormatting sqref="F382:U384">
    <cfRule type="colorScale" priority="22">
      <colorScale>
        <cfvo type="min"/>
        <cfvo type="num" val="0"/>
        <cfvo type="max"/>
        <color theme="3" tint="0.59999389629810485"/>
        <color theme="0"/>
        <color rgb="FFEE9CA4"/>
      </colorScale>
    </cfRule>
  </conditionalFormatting>
  <conditionalFormatting sqref="F387:U389">
    <cfRule type="colorScale" priority="21">
      <colorScale>
        <cfvo type="min"/>
        <cfvo type="num" val="0"/>
        <cfvo type="max"/>
        <color theme="3" tint="0.59999389629810485"/>
        <color theme="0"/>
        <color rgb="FFEE9CA4"/>
      </colorScale>
    </cfRule>
  </conditionalFormatting>
  <conditionalFormatting sqref="F391:U395">
    <cfRule type="colorScale" priority="20">
      <colorScale>
        <cfvo type="min"/>
        <cfvo type="num" val="0"/>
        <cfvo type="max"/>
        <color theme="3" tint="0.59999389629810485"/>
        <color theme="0"/>
        <color rgb="FFEE9CA4"/>
      </colorScale>
    </cfRule>
  </conditionalFormatting>
  <conditionalFormatting sqref="F397:U398">
    <cfRule type="colorScale" priority="19">
      <colorScale>
        <cfvo type="min"/>
        <cfvo type="num" val="0"/>
        <cfvo type="max"/>
        <color theme="3" tint="0.59999389629810485"/>
        <color theme="0"/>
        <color rgb="FFEE9CA4"/>
      </colorScale>
    </cfRule>
  </conditionalFormatting>
  <conditionalFormatting sqref="F400:U402">
    <cfRule type="colorScale" priority="18">
      <colorScale>
        <cfvo type="min"/>
        <cfvo type="num" val="0"/>
        <cfvo type="max"/>
        <color theme="3" tint="0.59999389629810485"/>
        <color theme="0"/>
        <color rgb="FFEE9CA4"/>
      </colorScale>
    </cfRule>
  </conditionalFormatting>
  <conditionalFormatting sqref="F405:U407">
    <cfRule type="colorScale" priority="17">
      <colorScale>
        <cfvo type="min"/>
        <cfvo type="num" val="0"/>
        <cfvo type="max"/>
        <color theme="3" tint="0.59999389629810485"/>
        <color theme="0"/>
        <color rgb="FFEE9CA4"/>
      </colorScale>
    </cfRule>
  </conditionalFormatting>
  <conditionalFormatting sqref="F409:U413">
    <cfRule type="colorScale" priority="16">
      <colorScale>
        <cfvo type="min"/>
        <cfvo type="num" val="0"/>
        <cfvo type="max"/>
        <color theme="3" tint="0.59999389629810485"/>
        <color theme="0"/>
        <color rgb="FFEE9CA4"/>
      </colorScale>
    </cfRule>
  </conditionalFormatting>
  <conditionalFormatting sqref="F415:U416">
    <cfRule type="colorScale" priority="15">
      <colorScale>
        <cfvo type="min"/>
        <cfvo type="num" val="0"/>
        <cfvo type="max"/>
        <color theme="3" tint="0.59999389629810485"/>
        <color theme="0"/>
        <color rgb="FFEE9CA4"/>
      </colorScale>
    </cfRule>
  </conditionalFormatting>
  <conditionalFormatting sqref="F418:U420">
    <cfRule type="colorScale" priority="14">
      <colorScale>
        <cfvo type="min"/>
        <cfvo type="num" val="0"/>
        <cfvo type="max"/>
        <color theme="3" tint="0.59999389629810485"/>
        <color theme="0"/>
        <color rgb="FFEE9CA4"/>
      </colorScale>
    </cfRule>
  </conditionalFormatting>
  <conditionalFormatting sqref="F425:U427">
    <cfRule type="colorScale" priority="13">
      <colorScale>
        <cfvo type="min"/>
        <cfvo type="num" val="0"/>
        <cfvo type="max"/>
        <color theme="3" tint="0.59999389629810485"/>
        <color theme="0"/>
        <color rgb="FFEE9CA4"/>
      </colorScale>
    </cfRule>
  </conditionalFormatting>
  <conditionalFormatting sqref="F429:U433">
    <cfRule type="colorScale" priority="12">
      <colorScale>
        <cfvo type="min"/>
        <cfvo type="num" val="0"/>
        <cfvo type="max"/>
        <color theme="3" tint="0.59999389629810485"/>
        <color theme="0"/>
        <color rgb="FFEE9CA4"/>
      </colorScale>
    </cfRule>
  </conditionalFormatting>
  <conditionalFormatting sqref="U435">
    <cfRule type="colorScale" priority="11">
      <colorScale>
        <cfvo type="min"/>
        <cfvo type="num" val="0"/>
        <cfvo type="max"/>
        <color theme="3" tint="0.59999389629810485"/>
        <color theme="0"/>
        <color rgb="FFEE9CA4"/>
      </colorScale>
    </cfRule>
  </conditionalFormatting>
  <conditionalFormatting sqref="F436:U436">
    <cfRule type="colorScale" priority="10">
      <colorScale>
        <cfvo type="min"/>
        <cfvo type="num" val="0"/>
        <cfvo type="max"/>
        <color theme="3" tint="0.59999389629810485"/>
        <color theme="0"/>
        <color rgb="FFEE9CA4"/>
      </colorScale>
    </cfRule>
  </conditionalFormatting>
  <conditionalFormatting sqref="F438:U441">
    <cfRule type="colorScale" priority="9">
      <colorScale>
        <cfvo type="min"/>
        <cfvo type="num" val="0"/>
        <cfvo type="max"/>
        <color theme="3" tint="0.59999389629810485"/>
        <color theme="0"/>
        <color rgb="FFEE9CA4"/>
      </colorScale>
    </cfRule>
  </conditionalFormatting>
  <conditionalFormatting sqref="F444:U446">
    <cfRule type="colorScale" priority="8">
      <colorScale>
        <cfvo type="min"/>
        <cfvo type="num" val="0"/>
        <cfvo type="max"/>
        <color theme="3" tint="0.59999389629810485"/>
        <color theme="0"/>
        <color rgb="FFEE9CA4"/>
      </colorScale>
    </cfRule>
  </conditionalFormatting>
  <conditionalFormatting sqref="F448:U452">
    <cfRule type="colorScale" priority="7">
      <colorScale>
        <cfvo type="min"/>
        <cfvo type="num" val="0"/>
        <cfvo type="max"/>
        <color theme="3" tint="0.59999389629810485"/>
        <color theme="0"/>
        <color rgb="FFEE9CA4"/>
      </colorScale>
    </cfRule>
  </conditionalFormatting>
  <conditionalFormatting sqref="F454:U455">
    <cfRule type="colorScale" priority="6">
      <colorScale>
        <cfvo type="min"/>
        <cfvo type="num" val="0"/>
        <cfvo type="max"/>
        <color theme="3" tint="0.59999389629810485"/>
        <color theme="0"/>
        <color rgb="FFEE9CA4"/>
      </colorScale>
    </cfRule>
  </conditionalFormatting>
  <conditionalFormatting sqref="F457:U460">
    <cfRule type="colorScale" priority="5">
      <colorScale>
        <cfvo type="min"/>
        <cfvo type="num" val="0"/>
        <cfvo type="max"/>
        <color theme="3" tint="0.59999389629810485"/>
        <color theme="0"/>
        <color rgb="FFEE9CA4"/>
      </colorScale>
    </cfRule>
  </conditionalFormatting>
  <conditionalFormatting sqref="F463:U465">
    <cfRule type="colorScale" priority="4">
      <colorScale>
        <cfvo type="min"/>
        <cfvo type="num" val="0"/>
        <cfvo type="max"/>
        <color theme="3" tint="0.59999389629810485"/>
        <color theme="0"/>
        <color rgb="FFEE9CA4"/>
      </colorScale>
    </cfRule>
  </conditionalFormatting>
  <conditionalFormatting sqref="F467:U471">
    <cfRule type="colorScale" priority="3">
      <colorScale>
        <cfvo type="min"/>
        <cfvo type="num" val="0"/>
        <cfvo type="max"/>
        <color theme="3" tint="0.59999389629810485"/>
        <color theme="0"/>
        <color rgb="FFEE9CA4"/>
      </colorScale>
    </cfRule>
  </conditionalFormatting>
  <conditionalFormatting sqref="F473:U474">
    <cfRule type="colorScale" priority="2">
      <colorScale>
        <cfvo type="min"/>
        <cfvo type="num" val="0"/>
        <cfvo type="max"/>
        <color theme="3" tint="0.59999389629810485"/>
        <color theme="0"/>
        <color rgb="FFEE9CA4"/>
      </colorScale>
    </cfRule>
  </conditionalFormatting>
  <conditionalFormatting sqref="F476:U480">
    <cfRule type="colorScale" priority="1">
      <colorScale>
        <cfvo type="min"/>
        <cfvo type="num" val="0"/>
        <cfvo type="max"/>
        <color theme="3" tint="0.59999389629810485"/>
        <color theme="0"/>
        <color rgb="FFEE9CA4"/>
      </colorScale>
    </cfRule>
  </conditionalFormatting>
  <dataValidations disablePrompts="1" count="1">
    <dataValidation type="list" allowBlank="1" showInputMessage="1" showErrorMessage="1" sqref="C8" xr:uid="{00000000-0002-0000-1400-000000000000}">
      <formula1>"Draft - not checked, Undergoing QA/QC, Checked, Final"</formula1>
    </dataValidation>
  </dataValidations>
  <pageMargins left="0.7" right="0.7" top="0.75" bottom="0.75" header="0.3" footer="0.3"/>
  <pageSetup paperSize="9" orientation="portrait" r:id="rId1"/>
  <drawing r:id="rId2"/>
  <legacyDrawing r:id="rId3"/>
  <extLst>
    <ext xmlns:x14="http://schemas.microsoft.com/office/spreadsheetml/2009/9/main" uri="{05C60535-1F16-4fd2-B633-F4F36F0B64E0}">
      <x14:sparklineGroups xmlns:xm="http://schemas.microsoft.com/office/excel/2006/main">
        <x14:sparklineGroup manualMax="0" manualMin="0" displayEmptyCellsAs="gap" xr2:uid="{00000000-0003-0000-1400-00007E000000}">
          <x14:colorSeries rgb="FF376092"/>
          <x14:colorNegative rgb="FFD00000"/>
          <x14:colorAxis rgb="FF000000"/>
          <x14:colorMarkers rgb="FFD00000"/>
          <x14:colorFirst rgb="FFD00000"/>
          <x14:colorLast rgb="FFD00000"/>
          <x14:colorHigh rgb="FFD00000"/>
          <x14:colorLow rgb="FFD00000"/>
          <x14:sparklines>
            <x14:sparkline>
              <xm:f>'1A3 Transport'!F154:W154</xm:f>
              <xm:sqref>X154</xm:sqref>
            </x14:sparkline>
          </x14:sparklines>
        </x14:sparklineGroup>
        <x14:sparklineGroup manualMax="0" manualMin="0" displayEmptyCellsAs="gap" xr2:uid="{00000000-0003-0000-1400-00007D000000}">
          <x14:colorSeries rgb="FF376092"/>
          <x14:colorNegative rgb="FFD00000"/>
          <x14:colorAxis rgb="FF000000"/>
          <x14:colorMarkers rgb="FFD00000"/>
          <x14:colorFirst rgb="FFD00000"/>
          <x14:colorLast rgb="FFD00000"/>
          <x14:colorHigh rgb="FFD00000"/>
          <x14:colorLow rgb="FFD00000"/>
          <x14:sparklines>
            <x14:sparkline>
              <xm:f>'1A3 Transport'!F52:R52</xm:f>
              <xm:sqref>X52</xm:sqref>
            </x14:sparkline>
          </x14:sparklines>
        </x14:sparklineGroup>
        <x14:sparklineGroup manualMax="0" manualMin="0" displayEmptyCellsAs="gap" xr2:uid="{00000000-0003-0000-1400-00007C000000}">
          <x14:colorSeries rgb="FF376092"/>
          <x14:colorNegative rgb="FFD00000"/>
          <x14:colorAxis rgb="FF000000"/>
          <x14:colorMarkers rgb="FFD00000"/>
          <x14:colorFirst rgb="FFD00000"/>
          <x14:colorLast rgb="FFD00000"/>
          <x14:colorHigh rgb="FFD00000"/>
          <x14:colorLow rgb="FFD00000"/>
          <x14:sparklines>
            <x14:sparkline>
              <xm:f>'1A3 Transport'!F51:R51</xm:f>
              <xm:sqref>X51</xm:sqref>
            </x14:sparkline>
          </x14:sparklines>
        </x14:sparklineGroup>
        <x14:sparklineGroup manualMax="0" manualMin="0" displayEmptyCellsAs="gap" xr2:uid="{00000000-0003-0000-1400-00007B000000}">
          <x14:colorSeries rgb="FF376092"/>
          <x14:colorNegative rgb="FFD00000"/>
          <x14:colorAxis rgb="FF000000"/>
          <x14:colorMarkers rgb="FFD00000"/>
          <x14:colorFirst rgb="FFD00000"/>
          <x14:colorLast rgb="FFD00000"/>
          <x14:colorHigh rgb="FFD00000"/>
          <x14:colorLow rgb="FFD00000"/>
          <x14:sparklines>
            <x14:sparkline>
              <xm:f>'1A3 Transport'!F229:R229</xm:f>
              <xm:sqref>X229</xm:sqref>
            </x14:sparkline>
            <x14:sparkline>
              <xm:f>'1A3 Transport'!F230:R230</xm:f>
              <xm:sqref>X230</xm:sqref>
            </x14:sparkline>
            <x14:sparkline>
              <xm:f>'1A3 Transport'!F231:R231</xm:f>
              <xm:sqref>X231</xm:sqref>
            </x14:sparkline>
            <x14:sparkline>
              <xm:f>'1A3 Transport'!F232:R232</xm:f>
              <xm:sqref>X232</xm:sqref>
            </x14:sparkline>
            <x14:sparkline>
              <xm:f>'1A3 Transport'!F233:R233</xm:f>
              <xm:sqref>X233</xm:sqref>
            </x14:sparkline>
            <x14:sparkline>
              <xm:f>'1A3 Transport'!F234:R234</xm:f>
              <xm:sqref>X234</xm:sqref>
            </x14:sparkline>
            <x14:sparkline>
              <xm:f>'1A3 Transport'!F235:R235</xm:f>
              <xm:sqref>X235</xm:sqref>
            </x14:sparkline>
            <x14:sparkline>
              <xm:f>'1A3 Transport'!F236:R236</xm:f>
              <xm:sqref>X236</xm:sqref>
            </x14:sparkline>
            <x14:sparkline>
              <xm:f>'1A3 Transport'!F237:R237</xm:f>
              <xm:sqref>X237</xm:sqref>
            </x14:sparkline>
            <x14:sparkline>
              <xm:f>'1A3 Transport'!F238:R238</xm:f>
              <xm:sqref>X238</xm:sqref>
            </x14:sparkline>
            <x14:sparkline>
              <xm:f>'1A3 Transport'!F239:R239</xm:f>
              <xm:sqref>X239</xm:sqref>
            </x14:sparkline>
            <x14:sparkline>
              <xm:f>'1A3 Transport'!F240:R240</xm:f>
              <xm:sqref>X240</xm:sqref>
            </x14:sparkline>
            <x14:sparkline>
              <xm:f>'1A3 Transport'!F241:R241</xm:f>
              <xm:sqref>X241</xm:sqref>
            </x14:sparkline>
            <x14:sparkline>
              <xm:f>'1A3 Transport'!F242:R242</xm:f>
              <xm:sqref>X242</xm:sqref>
            </x14:sparkline>
            <x14:sparkline>
              <xm:f>'1A3 Transport'!F243:R243</xm:f>
              <xm:sqref>X243</xm:sqref>
            </x14:sparkline>
            <x14:sparkline>
              <xm:f>'1A3 Transport'!F244:R244</xm:f>
              <xm:sqref>X244</xm:sqref>
            </x14:sparkline>
            <x14:sparkline>
              <xm:f>'1A3 Transport'!F245:R245</xm:f>
              <xm:sqref>X245</xm:sqref>
            </x14:sparkline>
            <x14:sparkline>
              <xm:f>'1A3 Transport'!F263:R263</xm:f>
              <xm:sqref>X263</xm:sqref>
            </x14:sparkline>
          </x14:sparklines>
        </x14:sparklineGroup>
        <x14:sparklineGroup manualMax="0" manualMin="0" displayEmptyCellsAs="gap" xr2:uid="{00000000-0003-0000-1400-00007A000000}">
          <x14:colorSeries rgb="FF376092"/>
          <x14:colorNegative rgb="FFD00000"/>
          <x14:colorAxis rgb="FF000000"/>
          <x14:colorMarkers rgb="FFD00000"/>
          <x14:colorFirst rgb="FFD00000"/>
          <x14:colorLast rgb="FFD00000"/>
          <x14:colorHigh rgb="FFD00000"/>
          <x14:colorLow rgb="FFD00000"/>
          <x14:sparklines>
            <x14:sparkline>
              <xm:f>'1A3 Transport'!F246:R246</xm:f>
              <xm:sqref>X246</xm:sqref>
            </x14:sparkline>
          </x14:sparklines>
        </x14:sparklineGroup>
        <x14:sparklineGroup manualMax="0" manualMin="0" displayEmptyCellsAs="gap" xr2:uid="{00000000-0003-0000-1400-000079000000}">
          <x14:colorSeries rgb="FF376092"/>
          <x14:colorNegative rgb="FFD00000"/>
          <x14:colorAxis rgb="FF000000"/>
          <x14:colorMarkers rgb="FFD00000"/>
          <x14:colorFirst rgb="FFD00000"/>
          <x14:colorLast rgb="FFD00000"/>
          <x14:colorHigh rgb="FFD00000"/>
          <x14:colorLow rgb="FFD00000"/>
          <x14:sparklines>
            <x14:sparkline>
              <xm:f>'1A3 Transport'!F247:R247</xm:f>
              <xm:sqref>X247</xm:sqref>
            </x14:sparkline>
            <x14:sparkline>
              <xm:f>'1A3 Transport'!F248:R248</xm:f>
              <xm:sqref>X248</xm:sqref>
            </x14:sparkline>
            <x14:sparkline>
              <xm:f>'1A3 Transport'!F249:R249</xm:f>
              <xm:sqref>X249</xm:sqref>
            </x14:sparkline>
            <x14:sparkline>
              <xm:f>'1A3 Transport'!F250:R250</xm:f>
              <xm:sqref>X250</xm:sqref>
            </x14:sparkline>
            <x14:sparkline>
              <xm:f>'1A3 Transport'!F251:R251</xm:f>
              <xm:sqref>X251</xm:sqref>
            </x14:sparkline>
            <x14:sparkline>
              <xm:f>'1A3 Transport'!F252:R252</xm:f>
              <xm:sqref>X252</xm:sqref>
            </x14:sparkline>
            <x14:sparkline>
              <xm:f>'1A3 Transport'!F253:R253</xm:f>
              <xm:sqref>X253</xm:sqref>
            </x14:sparkline>
            <x14:sparkline>
              <xm:f>'1A3 Transport'!F254:R254</xm:f>
              <xm:sqref>X254</xm:sqref>
            </x14:sparkline>
            <x14:sparkline>
              <xm:f>'1A3 Transport'!F255:R255</xm:f>
              <xm:sqref>X255</xm:sqref>
            </x14:sparkline>
            <x14:sparkline>
              <xm:f>'1A3 Transport'!F256:R256</xm:f>
              <xm:sqref>X256</xm:sqref>
            </x14:sparkline>
            <x14:sparkline>
              <xm:f>'1A3 Transport'!F257:R257</xm:f>
              <xm:sqref>X257</xm:sqref>
            </x14:sparkline>
            <x14:sparkline>
              <xm:f>'1A3 Transport'!F258:R258</xm:f>
              <xm:sqref>X258</xm:sqref>
            </x14:sparkline>
            <x14:sparkline>
              <xm:f>'1A3 Transport'!F259:R259</xm:f>
              <xm:sqref>X259</xm:sqref>
            </x14:sparkline>
            <x14:sparkline>
              <xm:f>'1A3 Transport'!F260:R260</xm:f>
              <xm:sqref>X260</xm:sqref>
            </x14:sparkline>
            <x14:sparkline>
              <xm:f>'1A3 Transport'!F261:R261</xm:f>
              <xm:sqref>X261</xm:sqref>
            </x14:sparkline>
            <x14:sparkline>
              <xm:f>'1A3 Transport'!F262:R262</xm:f>
              <xm:sqref>X262</xm:sqref>
            </x14:sparkline>
          </x14:sparklines>
        </x14:sparklineGroup>
        <x14:sparklineGroup manualMax="0" manualMin="0" displayEmptyCellsAs="gap" xr2:uid="{00000000-0003-0000-1400-000078000000}">
          <x14:colorSeries rgb="FF376092"/>
          <x14:colorNegative rgb="FFD00000"/>
          <x14:colorAxis rgb="FF000000"/>
          <x14:colorMarkers rgb="FFD00000"/>
          <x14:colorFirst rgb="FFD00000"/>
          <x14:colorLast rgb="FFD00000"/>
          <x14:colorHigh rgb="FFD00000"/>
          <x14:colorLow rgb="FFD00000"/>
          <x14:sparklines>
            <x14:sparkline>
              <xm:f>'1A3 Transport'!F265:R265</xm:f>
              <xm:sqref>X265</xm:sqref>
            </x14:sparkline>
            <x14:sparkline>
              <xm:f>'1A3 Transport'!F266:R266</xm:f>
              <xm:sqref>X266</xm:sqref>
            </x14:sparkline>
            <x14:sparkline>
              <xm:f>'1A3 Transport'!F267:R267</xm:f>
              <xm:sqref>X267</xm:sqref>
            </x14:sparkline>
            <x14:sparkline>
              <xm:f>'1A3 Transport'!F268:R268</xm:f>
              <xm:sqref>X268</xm:sqref>
            </x14:sparkline>
            <x14:sparkline>
              <xm:f>'1A3 Transport'!F269:R269</xm:f>
              <xm:sqref>X269</xm:sqref>
            </x14:sparkline>
            <x14:sparkline>
              <xm:f>'1A3 Transport'!F270:R270</xm:f>
              <xm:sqref>X270</xm:sqref>
            </x14:sparkline>
            <x14:sparkline>
              <xm:f>'1A3 Transport'!F271:R271</xm:f>
              <xm:sqref>X271</xm:sqref>
            </x14:sparkline>
            <x14:sparkline>
              <xm:f>'1A3 Transport'!F272:R272</xm:f>
              <xm:sqref>X272</xm:sqref>
            </x14:sparkline>
            <x14:sparkline>
              <xm:f>'1A3 Transport'!F273:R273</xm:f>
              <xm:sqref>X273</xm:sqref>
            </x14:sparkline>
            <x14:sparkline>
              <xm:f>'1A3 Transport'!F274:R274</xm:f>
              <xm:sqref>X274</xm:sqref>
            </x14:sparkline>
            <x14:sparkline>
              <xm:f>'1A3 Transport'!F275:R275</xm:f>
              <xm:sqref>X275</xm:sqref>
            </x14:sparkline>
            <x14:sparkline>
              <xm:f>'1A3 Transport'!F276:R276</xm:f>
              <xm:sqref>X276</xm:sqref>
            </x14:sparkline>
            <x14:sparkline>
              <xm:f>'1A3 Transport'!F277:R277</xm:f>
              <xm:sqref>X277</xm:sqref>
            </x14:sparkline>
            <x14:sparkline>
              <xm:f>'1A3 Transport'!F278:R278</xm:f>
              <xm:sqref>X278</xm:sqref>
            </x14:sparkline>
            <x14:sparkline>
              <xm:f>'1A3 Transport'!F279:R279</xm:f>
              <xm:sqref>X279</xm:sqref>
            </x14:sparkline>
            <x14:sparkline>
              <xm:f>'1A3 Transport'!F280:R280</xm:f>
              <xm:sqref>X280</xm:sqref>
            </x14:sparkline>
          </x14:sparklines>
        </x14:sparklineGroup>
        <x14:sparklineGroup manualMax="0" manualMin="0" displayEmptyCellsAs="gap" xr2:uid="{00000000-0003-0000-1400-000077000000}">
          <x14:colorSeries rgb="FF376092"/>
          <x14:colorNegative rgb="FFD00000"/>
          <x14:colorAxis rgb="FF000000"/>
          <x14:colorMarkers rgb="FFD00000"/>
          <x14:colorFirst rgb="FFD00000"/>
          <x14:colorLast rgb="FFD00000"/>
          <x14:colorHigh rgb="FFD00000"/>
          <x14:colorLow rgb="FFD00000"/>
          <x14:sparklines>
            <x14:sparkline>
              <xm:f>'1A3 Transport'!F264:R264</xm:f>
              <xm:sqref>X264</xm:sqref>
            </x14:sparkline>
          </x14:sparklines>
        </x14:sparklineGroup>
        <x14:sparklineGroup manualMax="0" manualMin="0" displayEmptyCellsAs="gap" xr2:uid="{00000000-0003-0000-1400-000076000000}">
          <x14:colorSeries rgb="FF376092"/>
          <x14:colorNegative rgb="FFD00000"/>
          <x14:colorAxis rgb="FF000000"/>
          <x14:colorMarkers rgb="FFD00000"/>
          <x14:colorFirst rgb="FFD00000"/>
          <x14:colorLast rgb="FFD00000"/>
          <x14:colorHigh rgb="FFD00000"/>
          <x14:colorLow rgb="FFD00000"/>
          <x14:sparklines>
            <x14:sparkline>
              <xm:f>'1A3 Transport'!F322:R322</xm:f>
              <xm:sqref>X322</xm:sqref>
            </x14:sparkline>
          </x14:sparklines>
        </x14:sparklineGroup>
        <x14:sparklineGroup manualMax="0" manualMin="0" displayEmptyCellsAs="gap" xr2:uid="{00000000-0003-0000-1400-000075000000}">
          <x14:colorSeries rgb="FF376092"/>
          <x14:colorNegative rgb="FFD00000"/>
          <x14:colorAxis rgb="FF000000"/>
          <x14:colorMarkers rgb="FFD00000"/>
          <x14:colorFirst rgb="FFD00000"/>
          <x14:colorLast rgb="FFD00000"/>
          <x14:colorHigh rgb="FFD00000"/>
          <x14:colorLow rgb="FFD00000"/>
          <x14:sparklines>
            <x14:sparkline>
              <xm:f>'1A3 Transport'!F323:R323</xm:f>
              <xm:sqref>X323</xm:sqref>
            </x14:sparkline>
            <x14:sparkline>
              <xm:f>'1A3 Transport'!F324:R324</xm:f>
              <xm:sqref>X324</xm:sqref>
            </x14:sparkline>
            <x14:sparkline>
              <xm:f>'1A3 Transport'!F325:R325</xm:f>
              <xm:sqref>X325</xm:sqref>
            </x14:sparkline>
            <x14:sparkline>
              <xm:f>'1A3 Transport'!F326:R326</xm:f>
              <xm:sqref>X326</xm:sqref>
            </x14:sparkline>
            <x14:sparkline>
              <xm:f>'1A3 Transport'!F327:R327</xm:f>
              <xm:sqref>X327</xm:sqref>
            </x14:sparkline>
            <x14:sparkline>
              <xm:f>'1A3 Transport'!F328:R328</xm:f>
              <xm:sqref>X328</xm:sqref>
            </x14:sparkline>
            <x14:sparkline>
              <xm:f>'1A3 Transport'!F329:R329</xm:f>
              <xm:sqref>X329</xm:sqref>
            </x14:sparkline>
            <x14:sparkline>
              <xm:f>'1A3 Transport'!F330:R330</xm:f>
              <xm:sqref>X330</xm:sqref>
            </x14:sparkline>
            <x14:sparkline>
              <xm:f>'1A3 Transport'!F331:R331</xm:f>
              <xm:sqref>X331</xm:sqref>
            </x14:sparkline>
            <x14:sparkline>
              <xm:f>'1A3 Transport'!F332:R332</xm:f>
              <xm:sqref>X332</xm:sqref>
            </x14:sparkline>
            <x14:sparkline>
              <xm:f>'1A3 Transport'!F333:R333</xm:f>
              <xm:sqref>X333</xm:sqref>
            </x14:sparkline>
            <x14:sparkline>
              <xm:f>'1A3 Transport'!F334:R334</xm:f>
              <xm:sqref>X334</xm:sqref>
            </x14:sparkline>
            <x14:sparkline>
              <xm:f>'1A3 Transport'!F335:R335</xm:f>
              <xm:sqref>X335</xm:sqref>
            </x14:sparkline>
            <x14:sparkline>
              <xm:f>'1A3 Transport'!F336:R336</xm:f>
              <xm:sqref>X336</xm:sqref>
            </x14:sparkline>
            <x14:sparkline>
              <xm:f>'1A3 Transport'!F337:R337</xm:f>
              <xm:sqref>X337</xm:sqref>
            </x14:sparkline>
            <x14:sparkline>
              <xm:f>'1A3 Transport'!F338:R338</xm:f>
              <xm:sqref>X338</xm:sqref>
            </x14:sparkline>
            <x14:sparkline>
              <xm:f>'1A3 Transport'!F339:R339</xm:f>
              <xm:sqref>X339</xm:sqref>
            </x14:sparkline>
            <x14:sparkline>
              <xm:f>'1A3 Transport'!F340:R340</xm:f>
              <xm:sqref>X340</xm:sqref>
            </x14:sparkline>
            <x14:sparkline>
              <xm:f>'1A3 Transport'!F341:R341</xm:f>
              <xm:sqref>X341</xm:sqref>
            </x14:sparkline>
          </x14:sparklines>
        </x14:sparklineGroup>
        <x14:sparklineGroup manualMax="0" manualMin="0" displayEmptyCellsAs="gap" xr2:uid="{00000000-0003-0000-1400-000074000000}">
          <x14:colorSeries rgb="FF376092"/>
          <x14:colorNegative rgb="FFD00000"/>
          <x14:colorAxis rgb="FF000000"/>
          <x14:colorMarkers rgb="FFD00000"/>
          <x14:colorFirst rgb="FFD00000"/>
          <x14:colorLast rgb="FFD00000"/>
          <x14:colorHigh rgb="FFD00000"/>
          <x14:colorLow rgb="FFD00000"/>
          <x14:sparklines>
            <x14:sparkline>
              <xm:f>'1A3 Transport'!F304:R304</xm:f>
              <xm:sqref>X304</xm:sqref>
            </x14:sparkline>
            <x14:sparkline>
              <xm:f>'1A3 Transport'!F305:R305</xm:f>
              <xm:sqref>X305</xm:sqref>
            </x14:sparkline>
            <x14:sparkline>
              <xm:f>'1A3 Transport'!F306:R306</xm:f>
              <xm:sqref>X306</xm:sqref>
            </x14:sparkline>
            <x14:sparkline>
              <xm:f>'1A3 Transport'!F307:R307</xm:f>
              <xm:sqref>X307</xm:sqref>
            </x14:sparkline>
            <x14:sparkline>
              <xm:f>'1A3 Transport'!F308:R308</xm:f>
              <xm:sqref>X308</xm:sqref>
            </x14:sparkline>
            <x14:sparkline>
              <xm:f>'1A3 Transport'!F309:R309</xm:f>
              <xm:sqref>X309</xm:sqref>
            </x14:sparkline>
            <x14:sparkline>
              <xm:f>'1A3 Transport'!F310:R310</xm:f>
              <xm:sqref>X310</xm:sqref>
            </x14:sparkline>
            <x14:sparkline>
              <xm:f>'1A3 Transport'!F311:R311</xm:f>
              <xm:sqref>X311</xm:sqref>
            </x14:sparkline>
            <x14:sparkline>
              <xm:f>'1A3 Transport'!F312:R312</xm:f>
              <xm:sqref>X312</xm:sqref>
            </x14:sparkline>
            <x14:sparkline>
              <xm:f>'1A3 Transport'!F313:R313</xm:f>
              <xm:sqref>X313</xm:sqref>
            </x14:sparkline>
            <x14:sparkline>
              <xm:f>'1A3 Transport'!F314:R314</xm:f>
              <xm:sqref>X314</xm:sqref>
            </x14:sparkline>
            <x14:sparkline>
              <xm:f>'1A3 Transport'!F315:R315</xm:f>
              <xm:sqref>X315</xm:sqref>
            </x14:sparkline>
            <x14:sparkline>
              <xm:f>'1A3 Transport'!F316:R316</xm:f>
              <xm:sqref>X316</xm:sqref>
            </x14:sparkline>
            <x14:sparkline>
              <xm:f>'1A3 Transport'!F317:R317</xm:f>
              <xm:sqref>X317</xm:sqref>
            </x14:sparkline>
            <x14:sparkline>
              <xm:f>'1A3 Transport'!F318:R318</xm:f>
              <xm:sqref>X318</xm:sqref>
            </x14:sparkline>
            <x14:sparkline>
              <xm:f>'1A3 Transport'!F319:R319</xm:f>
              <xm:sqref>X319</xm:sqref>
            </x14:sparkline>
            <x14:sparkline>
              <xm:f>'1A3 Transport'!F320:R320</xm:f>
              <xm:sqref>X320</xm:sqref>
            </x14:sparkline>
          </x14:sparklines>
        </x14:sparklineGroup>
        <x14:sparklineGroup manualMax="0" manualMin="0" displayEmptyCellsAs="gap" xr2:uid="{00000000-0003-0000-1400-000073000000}">
          <x14:colorSeries rgb="FF376092"/>
          <x14:colorNegative rgb="FFD00000"/>
          <x14:colorAxis rgb="FF000000"/>
          <x14:colorMarkers rgb="FFD00000"/>
          <x14:colorFirst rgb="FFD00000"/>
          <x14:colorLast rgb="FFD00000"/>
          <x14:colorHigh rgb="FFD00000"/>
          <x14:colorLow rgb="FFD00000"/>
          <x14:sparklines>
            <x14:sparkline>
              <xm:f>'1A3 Transport'!F303:R303</xm:f>
              <xm:sqref>X303</xm:sqref>
            </x14:sparkline>
          </x14:sparklines>
        </x14:sparklineGroup>
        <x14:sparklineGroup manualMax="0" manualMin="0" displayEmptyCellsAs="gap" xr2:uid="{00000000-0003-0000-1400-000072000000}">
          <x14:colorSeries rgb="FF376092"/>
          <x14:colorNegative rgb="FFD00000"/>
          <x14:colorAxis rgb="FF000000"/>
          <x14:colorMarkers rgb="FFD00000"/>
          <x14:colorFirst rgb="FFD00000"/>
          <x14:colorLast rgb="FFD00000"/>
          <x14:colorHigh rgb="FFD00000"/>
          <x14:colorLow rgb="FFD00000"/>
          <x14:sparklines>
            <x14:sparkline>
              <xm:f>'1A3 Transport'!F284:R284</xm:f>
              <xm:sqref>X284</xm:sqref>
            </x14:sparkline>
          </x14:sparklines>
        </x14:sparklineGroup>
        <x14:sparklineGroup manualMax="0" manualMin="0" displayEmptyCellsAs="gap" xr2:uid="{00000000-0003-0000-1400-000071000000}">
          <x14:colorSeries rgb="FF376092"/>
          <x14:colorNegative rgb="FFD00000"/>
          <x14:colorAxis rgb="FF000000"/>
          <x14:colorMarkers rgb="FFD00000"/>
          <x14:colorFirst rgb="FFD00000"/>
          <x14:colorLast rgb="FFD00000"/>
          <x14:colorHigh rgb="FFD00000"/>
          <x14:colorLow rgb="FFD00000"/>
          <x14:sparklines>
            <x14:sparkline>
              <xm:f>'1A3 Transport'!F285:R285</xm:f>
              <xm:sqref>X285</xm:sqref>
            </x14:sparkline>
            <x14:sparkline>
              <xm:f>'1A3 Transport'!F286:R286</xm:f>
              <xm:sqref>X286</xm:sqref>
            </x14:sparkline>
            <x14:sparkline>
              <xm:f>'1A3 Transport'!F287:R287</xm:f>
              <xm:sqref>X287</xm:sqref>
            </x14:sparkline>
            <x14:sparkline>
              <xm:f>'1A3 Transport'!F288:R288</xm:f>
              <xm:sqref>X288</xm:sqref>
            </x14:sparkline>
            <x14:sparkline>
              <xm:f>'1A3 Transport'!F289:R289</xm:f>
              <xm:sqref>X289</xm:sqref>
            </x14:sparkline>
            <x14:sparkline>
              <xm:f>'1A3 Transport'!F290:R290</xm:f>
              <xm:sqref>X290</xm:sqref>
            </x14:sparkline>
            <x14:sparkline>
              <xm:f>'1A3 Transport'!F291:R291</xm:f>
              <xm:sqref>X291</xm:sqref>
            </x14:sparkline>
            <x14:sparkline>
              <xm:f>'1A3 Transport'!F292:R292</xm:f>
              <xm:sqref>X292</xm:sqref>
            </x14:sparkline>
            <x14:sparkline>
              <xm:f>'1A3 Transport'!F293:R293</xm:f>
              <xm:sqref>X293</xm:sqref>
            </x14:sparkline>
            <x14:sparkline>
              <xm:f>'1A3 Transport'!F294:R294</xm:f>
              <xm:sqref>X294</xm:sqref>
            </x14:sparkline>
            <x14:sparkline>
              <xm:f>'1A3 Transport'!F295:R295</xm:f>
              <xm:sqref>X295</xm:sqref>
            </x14:sparkline>
            <x14:sparkline>
              <xm:f>'1A3 Transport'!F296:R296</xm:f>
              <xm:sqref>X296</xm:sqref>
            </x14:sparkline>
            <x14:sparkline>
              <xm:f>'1A3 Transport'!F297:R297</xm:f>
              <xm:sqref>X297</xm:sqref>
            </x14:sparkline>
            <x14:sparkline>
              <xm:f>'1A3 Transport'!F298:R298</xm:f>
              <xm:sqref>X298</xm:sqref>
            </x14:sparkline>
            <x14:sparkline>
              <xm:f>'1A3 Transport'!F299:R299</xm:f>
              <xm:sqref>X299</xm:sqref>
            </x14:sparkline>
            <x14:sparkline>
              <xm:f>'1A3 Transport'!F300:R300</xm:f>
              <xm:sqref>X300</xm:sqref>
            </x14:sparkline>
            <x14:sparkline>
              <xm:f>'1A3 Transport'!F301:R301</xm:f>
              <xm:sqref>X301</xm:sqref>
            </x14:sparkline>
            <x14:sparkline>
              <xm:f>'1A3 Transport'!F302:R302</xm:f>
              <xm:sqref>X302</xm:sqref>
            </x14:sparkline>
            <x14:sparkline>
              <xm:f>'1A3 Transport'!F321:R321</xm:f>
              <xm:sqref>X321</xm:sqref>
            </x14:sparkline>
          </x14:sparklines>
        </x14:sparklineGroup>
        <x14:sparklineGroup manualMax="0" manualMin="0" displayEmptyCellsAs="gap" xr2:uid="{00000000-0003-0000-1400-000070000000}">
          <x14:colorSeries rgb="FF376092"/>
          <x14:colorNegative rgb="FFD00000"/>
          <x14:colorAxis rgb="FF000000"/>
          <x14:colorMarkers rgb="FFD00000"/>
          <x14:colorFirst rgb="FFD00000"/>
          <x14:colorLast rgb="FFD00000"/>
          <x14:colorHigh rgb="FFD00000"/>
          <x14:colorLow rgb="FFD00000"/>
          <x14:sparklines>
            <x14:sparkline>
              <xm:f>'1A3 Transport'!F210:R210</xm:f>
              <xm:sqref>X210</xm:sqref>
            </x14:sparkline>
            <x14:sparkline>
              <xm:f>'1A3 Transport'!F211:R211</xm:f>
              <xm:sqref>X211</xm:sqref>
            </x14:sparkline>
            <x14:sparkline>
              <xm:f>'1A3 Transport'!F212:R212</xm:f>
              <xm:sqref>X212</xm:sqref>
            </x14:sparkline>
            <x14:sparkline>
              <xm:f>'1A3 Transport'!F213:R213</xm:f>
              <xm:sqref>X213</xm:sqref>
            </x14:sparkline>
            <x14:sparkline>
              <xm:f>'1A3 Transport'!F214:R214</xm:f>
              <xm:sqref>X214</xm:sqref>
            </x14:sparkline>
            <x14:sparkline>
              <xm:f>'1A3 Transport'!F215:R215</xm:f>
              <xm:sqref>X215</xm:sqref>
            </x14:sparkline>
            <x14:sparkline>
              <xm:f>'1A3 Transport'!F216:R216</xm:f>
              <xm:sqref>X216</xm:sqref>
            </x14:sparkline>
            <x14:sparkline>
              <xm:f>'1A3 Transport'!F217:R217</xm:f>
              <xm:sqref>X217</xm:sqref>
            </x14:sparkline>
            <x14:sparkline>
              <xm:f>'1A3 Transport'!F218:R218</xm:f>
              <xm:sqref>X218</xm:sqref>
            </x14:sparkline>
            <x14:sparkline>
              <xm:f>'1A3 Transport'!F219:R219</xm:f>
              <xm:sqref>X219</xm:sqref>
            </x14:sparkline>
            <x14:sparkline>
              <xm:f>'1A3 Transport'!F220:R220</xm:f>
              <xm:sqref>X220</xm:sqref>
            </x14:sparkline>
            <x14:sparkline>
              <xm:f>'1A3 Transport'!F221:R221</xm:f>
              <xm:sqref>X221</xm:sqref>
            </x14:sparkline>
            <x14:sparkline>
              <xm:f>'1A3 Transport'!F222:R222</xm:f>
              <xm:sqref>X222</xm:sqref>
            </x14:sparkline>
            <x14:sparkline>
              <xm:f>'1A3 Transport'!F223:R223</xm:f>
              <xm:sqref>X223</xm:sqref>
            </x14:sparkline>
            <x14:sparkline>
              <xm:f>'1A3 Transport'!F224:R224</xm:f>
              <xm:sqref>X224</xm:sqref>
            </x14:sparkline>
          </x14:sparklines>
        </x14:sparklineGroup>
        <x14:sparklineGroup manualMax="0" manualMin="0" displayEmptyCellsAs="gap" xr2:uid="{00000000-0003-0000-1400-00006F000000}">
          <x14:colorSeries rgb="FF376092"/>
          <x14:colorNegative rgb="FFD00000"/>
          <x14:colorAxis rgb="FF000000"/>
          <x14:colorMarkers rgb="FFD00000"/>
          <x14:colorFirst rgb="FFD00000"/>
          <x14:colorLast rgb="FFD00000"/>
          <x14:colorHigh rgb="FFD00000"/>
          <x14:colorLow rgb="FFD00000"/>
          <x14:sparklines>
            <x14:sparkline>
              <xm:f>'1A3 Transport'!F209:R209</xm:f>
              <xm:sqref>X209</xm:sqref>
            </x14:sparkline>
          </x14:sparklines>
        </x14:sparklineGroup>
        <x14:sparklineGroup manualMax="0" manualMin="0" displayEmptyCellsAs="gap" xr2:uid="{00000000-0003-0000-1400-00006E000000}">
          <x14:colorSeries rgb="FF376092"/>
          <x14:colorNegative rgb="FFD00000"/>
          <x14:colorAxis rgb="FF000000"/>
          <x14:colorMarkers rgb="FFD00000"/>
          <x14:colorFirst rgb="FFD00000"/>
          <x14:colorLast rgb="FFD00000"/>
          <x14:colorHigh rgb="FFD00000"/>
          <x14:colorLow rgb="FFD00000"/>
          <x14:sparklines>
            <x14:sparkline>
              <xm:f>'1A3 Transport'!F228:R228</xm:f>
              <xm:sqref>X228</xm:sqref>
            </x14:sparkline>
          </x14:sparklines>
        </x14:sparklineGroup>
        <x14:sparklineGroup manualMax="0" manualMin="0" displayEmptyCellsAs="gap" xr2:uid="{00000000-0003-0000-1400-00006D000000}">
          <x14:colorSeries rgb="FF376092"/>
          <x14:colorNegative rgb="FFD00000"/>
          <x14:colorAxis rgb="FF000000"/>
          <x14:colorMarkers rgb="FFD00000"/>
          <x14:colorFirst rgb="FFD00000"/>
          <x14:colorLast rgb="FFD00000"/>
          <x14:colorHigh rgb="FFD00000"/>
          <x14:colorLow rgb="FFD00000"/>
          <x14:sparklines>
            <x14:sparkline>
              <xm:f>'1A3 Transport'!F33:R33</xm:f>
              <xm:sqref>X33</xm:sqref>
            </x14:sparkline>
          </x14:sparklines>
        </x14:sparklineGroup>
        <x14:sparklineGroup manualMax="0" manualMin="0" displayEmptyCellsAs="gap" xr2:uid="{00000000-0003-0000-1400-00006C000000}">
          <x14:colorSeries rgb="FF376092"/>
          <x14:colorNegative rgb="FFD00000"/>
          <x14:colorAxis rgb="FF000000"/>
          <x14:colorMarkers rgb="FFD00000"/>
          <x14:colorFirst rgb="FFD00000"/>
          <x14:colorLast rgb="FFD00000"/>
          <x14:colorHigh rgb="FFD00000"/>
          <x14:colorLow rgb="FFD00000"/>
          <x14:sparklines>
            <x14:sparkline>
              <xm:f>'1A3 Transport'!F92:R92</xm:f>
              <xm:sqref>X92</xm:sqref>
            </x14:sparkline>
          </x14:sparklines>
        </x14:sparklineGroup>
        <x14:sparklineGroup manualMax="0" manualMin="0" displayEmptyCellsAs="gap" xr2:uid="{00000000-0003-0000-1400-00006B000000}">
          <x14:colorSeries rgb="FF376092"/>
          <x14:colorNegative rgb="FFD00000"/>
          <x14:colorAxis rgb="FF000000"/>
          <x14:colorMarkers rgb="FFD00000"/>
          <x14:colorFirst rgb="FFD00000"/>
          <x14:colorLast rgb="FFD00000"/>
          <x14:colorHigh rgb="FFD00000"/>
          <x14:colorLow rgb="FFD00000"/>
          <x14:sparklines>
            <x14:sparkline>
              <xm:f>'1A3 Transport'!F93:W93</xm:f>
              <xm:sqref>X93</xm:sqref>
            </x14:sparkline>
            <x14:sparkline>
              <xm:f>'1A3 Transport'!F94:W94</xm:f>
              <xm:sqref>X94</xm:sqref>
            </x14:sparkline>
            <x14:sparkline>
              <xm:f>'1A3 Transport'!F95:W95</xm:f>
              <xm:sqref>X95</xm:sqref>
            </x14:sparkline>
            <x14:sparkline>
              <xm:f>'1A3 Transport'!F96:W96</xm:f>
              <xm:sqref>X96</xm:sqref>
            </x14:sparkline>
            <x14:sparkline>
              <xm:f>'1A3 Transport'!F97:W97</xm:f>
              <xm:sqref>X97</xm:sqref>
            </x14:sparkline>
            <x14:sparkline>
              <xm:f>'1A3 Transport'!F98:W98</xm:f>
              <xm:sqref>X98</xm:sqref>
            </x14:sparkline>
            <x14:sparkline>
              <xm:f>'1A3 Transport'!F99:W99</xm:f>
              <xm:sqref>X99</xm:sqref>
            </x14:sparkline>
            <x14:sparkline>
              <xm:f>'1A3 Transport'!F100:W100</xm:f>
              <xm:sqref>X100</xm:sqref>
            </x14:sparkline>
            <x14:sparkline>
              <xm:f>'1A3 Transport'!F101:W101</xm:f>
              <xm:sqref>X101</xm:sqref>
            </x14:sparkline>
            <x14:sparkline>
              <xm:f>'1A3 Transport'!F102:W102</xm:f>
              <xm:sqref>X102</xm:sqref>
            </x14:sparkline>
            <x14:sparkline>
              <xm:f>'1A3 Transport'!F103:W103</xm:f>
              <xm:sqref>X103</xm:sqref>
            </x14:sparkline>
            <x14:sparkline>
              <xm:f>'1A3 Transport'!F104:W104</xm:f>
              <xm:sqref>X104</xm:sqref>
            </x14:sparkline>
            <x14:sparkline>
              <xm:f>'1A3 Transport'!F105:W105</xm:f>
              <xm:sqref>X105</xm:sqref>
            </x14:sparkline>
            <x14:sparkline>
              <xm:f>'1A3 Transport'!F110:W110</xm:f>
              <xm:sqref>X110</xm:sqref>
            </x14:sparkline>
            <x14:sparkline>
              <xm:f>'1A3 Transport'!F111:W111</xm:f>
              <xm:sqref>X111</xm:sqref>
            </x14:sparkline>
            <x14:sparkline>
              <xm:f>'1A3 Transport'!F112:W112</xm:f>
              <xm:sqref>X112</xm:sqref>
            </x14:sparkline>
            <x14:sparkline>
              <xm:f>'1A3 Transport'!F113:W113</xm:f>
              <xm:sqref>X113</xm:sqref>
            </x14:sparkline>
            <x14:sparkline>
              <xm:f>'1A3 Transport'!F114:W114</xm:f>
              <xm:sqref>X114</xm:sqref>
            </x14:sparkline>
            <x14:sparkline>
              <xm:f>'1A3 Transport'!F115:W115</xm:f>
              <xm:sqref>X115</xm:sqref>
            </x14:sparkline>
            <x14:sparkline>
              <xm:f>'1A3 Transport'!F116:W116</xm:f>
              <xm:sqref>X116</xm:sqref>
            </x14:sparkline>
            <x14:sparkline>
              <xm:f>'1A3 Transport'!F117:W117</xm:f>
              <xm:sqref>X117</xm:sqref>
            </x14:sparkline>
            <x14:sparkline>
              <xm:f>'1A3 Transport'!F118:W118</xm:f>
              <xm:sqref>X118</xm:sqref>
            </x14:sparkline>
            <x14:sparkline>
              <xm:f>'1A3 Transport'!F119:W119</xm:f>
              <xm:sqref>X119</xm:sqref>
            </x14:sparkline>
            <x14:sparkline>
              <xm:f>'1A3 Transport'!F121:W121</xm:f>
              <xm:sqref>X121</xm:sqref>
            </x14:sparkline>
            <x14:sparkline>
              <xm:f>'1A3 Transport'!F122:W122</xm:f>
              <xm:sqref>X122</xm:sqref>
            </x14:sparkline>
            <x14:sparkline>
              <xm:f>'1A3 Transport'!F123:W123</xm:f>
              <xm:sqref>X123</xm:sqref>
            </x14:sparkline>
            <x14:sparkline>
              <xm:f>'1A3 Transport'!F124:W124</xm:f>
              <xm:sqref>X124</xm:sqref>
            </x14:sparkline>
            <x14:sparkline>
              <xm:f>'1A3 Transport'!F125:W125</xm:f>
              <xm:sqref>X125</xm:sqref>
            </x14:sparkline>
            <x14:sparkline>
              <xm:f>'1A3 Transport'!F130:W130</xm:f>
              <xm:sqref>X130</xm:sqref>
            </x14:sparkline>
            <x14:sparkline>
              <xm:f>'1A3 Transport'!F131:W131</xm:f>
              <xm:sqref>X131</xm:sqref>
            </x14:sparkline>
            <x14:sparkline>
              <xm:f>'1A3 Transport'!F132:W132</xm:f>
              <xm:sqref>X132</xm:sqref>
            </x14:sparkline>
            <x14:sparkline>
              <xm:f>'1A3 Transport'!F133:W133</xm:f>
              <xm:sqref>X133</xm:sqref>
            </x14:sparkline>
            <x14:sparkline>
              <xm:f>'1A3 Transport'!F134:W134</xm:f>
              <xm:sqref>X134</xm:sqref>
            </x14:sparkline>
            <x14:sparkline>
              <xm:f>'1A3 Transport'!F135:W135</xm:f>
              <xm:sqref>X135</xm:sqref>
            </x14:sparkline>
            <x14:sparkline>
              <xm:f>'1A3 Transport'!F136:W136</xm:f>
              <xm:sqref>X136</xm:sqref>
            </x14:sparkline>
            <x14:sparkline>
              <xm:f>'1A3 Transport'!F137:W137</xm:f>
              <xm:sqref>X137</xm:sqref>
            </x14:sparkline>
            <x14:sparkline>
              <xm:f>'1A3 Transport'!F138:W138</xm:f>
              <xm:sqref>X138</xm:sqref>
            </x14:sparkline>
            <x14:sparkline>
              <xm:f>'1A3 Transport'!F139:W139</xm:f>
              <xm:sqref>X139</xm:sqref>
            </x14:sparkline>
            <x14:sparkline>
              <xm:f>'1A3 Transport'!F141:W141</xm:f>
              <xm:sqref>X141</xm:sqref>
            </x14:sparkline>
            <x14:sparkline>
              <xm:f>'1A3 Transport'!F142:W142</xm:f>
              <xm:sqref>X142</xm:sqref>
            </x14:sparkline>
            <x14:sparkline>
              <xm:f>'1A3 Transport'!F143:W143</xm:f>
              <xm:sqref>X143</xm:sqref>
            </x14:sparkline>
            <x14:sparkline>
              <xm:f>'1A3 Transport'!F144:W144</xm:f>
              <xm:sqref>X144</xm:sqref>
            </x14:sparkline>
            <x14:sparkline>
              <xm:f>'1A3 Transport'!F145:W145</xm:f>
              <xm:sqref>X145</xm:sqref>
            </x14:sparkline>
            <x14:sparkline>
              <xm:f>'1A3 Transport'!F150:W150</xm:f>
              <xm:sqref>X150</xm:sqref>
            </x14:sparkline>
            <x14:sparkline>
              <xm:f>'1A3 Transport'!F151:W151</xm:f>
              <xm:sqref>X151</xm:sqref>
            </x14:sparkline>
            <x14:sparkline>
              <xm:f>'1A3 Transport'!F152:W152</xm:f>
              <xm:sqref>X152</xm:sqref>
            </x14:sparkline>
          </x14:sparklines>
        </x14:sparklineGroup>
        <x14:sparklineGroup manualMax="0" manualMin="0" displayEmptyCellsAs="gap" xr2:uid="{00000000-0003-0000-1400-00006A000000}">
          <x14:colorSeries rgb="FF376092"/>
          <x14:colorNegative rgb="FFD00000"/>
          <x14:colorAxis rgb="FF000000"/>
          <x14:colorMarkers rgb="FFD00000"/>
          <x14:colorFirst rgb="FFD00000"/>
          <x14:colorLast rgb="FFD00000"/>
          <x14:colorHigh rgb="FFD00000"/>
          <x14:colorLow rgb="FFD00000"/>
          <x14:sparklines>
            <x14:sparkline>
              <xm:f>'1A3 Transport'!F71:R71</xm:f>
              <xm:sqref>X71</xm:sqref>
            </x14:sparkline>
          </x14:sparklines>
        </x14:sparklineGroup>
        <x14:sparklineGroup manualMax="0" manualMin="0" displayEmptyCellsAs="gap" xr2:uid="{00000000-0003-0000-1400-000069000000}">
          <x14:colorSeries rgb="FF376092"/>
          <x14:colorNegative rgb="FFD00000"/>
          <x14:colorAxis rgb="FF000000"/>
          <x14:colorMarkers rgb="FFD00000"/>
          <x14:colorFirst rgb="FFD00000"/>
          <x14:colorLast rgb="FFD00000"/>
          <x14:colorHigh rgb="FFD00000"/>
          <x14:colorLow rgb="FFD00000"/>
          <x14:sparklines>
            <x14:sparkline>
              <xm:f>'1A3 Transport'!F72:W72</xm:f>
              <xm:sqref>X72</xm:sqref>
            </x14:sparkline>
            <x14:sparkline>
              <xm:f>'1A3 Transport'!F73:W73</xm:f>
              <xm:sqref>X73</xm:sqref>
            </x14:sparkline>
            <x14:sparkline>
              <xm:f>'1A3 Transport'!F74:W74</xm:f>
              <xm:sqref>X74</xm:sqref>
            </x14:sparkline>
            <x14:sparkline>
              <xm:f>'1A3 Transport'!F75:W75</xm:f>
              <xm:sqref>X75</xm:sqref>
            </x14:sparkline>
            <x14:sparkline>
              <xm:f>'1A3 Transport'!F76:W76</xm:f>
              <xm:sqref>X76</xm:sqref>
            </x14:sparkline>
            <x14:sparkline>
              <xm:f>'1A3 Transport'!F77:W77</xm:f>
              <xm:sqref>X77</xm:sqref>
            </x14:sparkline>
            <x14:sparkline>
              <xm:f>'1A3 Transport'!F78:W78</xm:f>
              <xm:sqref>X78</xm:sqref>
            </x14:sparkline>
            <x14:sparkline>
              <xm:f>'1A3 Transport'!F79:W79</xm:f>
              <xm:sqref>X79</xm:sqref>
            </x14:sparkline>
            <x14:sparkline>
              <xm:f>'1A3 Transport'!F80:W80</xm:f>
              <xm:sqref>X80</xm:sqref>
            </x14:sparkline>
            <x14:sparkline>
              <xm:f>'1A3 Transport'!F81:W81</xm:f>
              <xm:sqref>X81</xm:sqref>
            </x14:sparkline>
            <x14:sparkline>
              <xm:f>'1A3 Transport'!F82:W82</xm:f>
              <xm:sqref>X82</xm:sqref>
            </x14:sparkline>
            <x14:sparkline>
              <xm:f>'1A3 Transport'!F83:W83</xm:f>
              <xm:sqref>X83</xm:sqref>
            </x14:sparkline>
            <x14:sparkline>
              <xm:f>'1A3 Transport'!F84:W84</xm:f>
              <xm:sqref>X84</xm:sqref>
            </x14:sparkline>
          </x14:sparklines>
        </x14:sparklineGroup>
        <x14:sparklineGroup manualMax="0" manualMin="0" displayEmptyCellsAs="gap" xr2:uid="{00000000-0003-0000-1400-000068000000}">
          <x14:colorSeries rgb="FF376092"/>
          <x14:colorNegative rgb="FFD00000"/>
          <x14:colorAxis rgb="FF000000"/>
          <x14:colorMarkers rgb="FFD00000"/>
          <x14:colorFirst rgb="FFD00000"/>
          <x14:colorLast rgb="FFD00000"/>
          <x14:colorHigh rgb="FFD00000"/>
          <x14:colorLow rgb="FFD00000"/>
          <x14:sparklines>
            <x14:sparkline>
              <xm:f>'1A3 Transport'!F70:R70</xm:f>
              <xm:sqref>X70</xm:sqref>
            </x14:sparkline>
          </x14:sparklines>
        </x14:sparklineGroup>
        <x14:sparklineGroup manualMax="0" manualMin="0" displayEmptyCellsAs="gap" xr2:uid="{00000000-0003-0000-1400-000067000000}">
          <x14:colorSeries rgb="FF376092"/>
          <x14:colorNegative rgb="FFD00000"/>
          <x14:colorAxis rgb="FF000000"/>
          <x14:colorMarkers rgb="FFD00000"/>
          <x14:colorFirst rgb="FFD00000"/>
          <x14:colorLast rgb="FFD00000"/>
          <x14:colorHigh rgb="FFD00000"/>
          <x14:colorLow rgb="FFD00000"/>
          <x14:sparklines>
            <x14:sparkline>
              <xm:f>'1A3 Transport'!F34:W34</xm:f>
              <xm:sqref>X34</xm:sqref>
            </x14:sparkline>
            <x14:sparkline>
              <xm:f>'1A3 Transport'!F35:W35</xm:f>
              <xm:sqref>X35</xm:sqref>
            </x14:sparkline>
            <x14:sparkline>
              <xm:f>'1A3 Transport'!F36:W36</xm:f>
              <xm:sqref>X36</xm:sqref>
            </x14:sparkline>
            <x14:sparkline>
              <xm:f>'1A3 Transport'!F37:W37</xm:f>
              <xm:sqref>X37</xm:sqref>
            </x14:sparkline>
            <x14:sparkline>
              <xm:f>'1A3 Transport'!F38:W38</xm:f>
              <xm:sqref>X38</xm:sqref>
            </x14:sparkline>
            <x14:sparkline>
              <xm:f>'1A3 Transport'!F39:W39</xm:f>
              <xm:sqref>X39</xm:sqref>
            </x14:sparkline>
            <x14:sparkline>
              <xm:f>'1A3 Transport'!F40:W40</xm:f>
              <xm:sqref>X40</xm:sqref>
            </x14:sparkline>
            <x14:sparkline>
              <xm:f>'1A3 Transport'!F42:W42</xm:f>
              <xm:sqref>X42</xm:sqref>
            </x14:sparkline>
            <x14:sparkline>
              <xm:f>'1A3 Transport'!F43:W43</xm:f>
              <xm:sqref>X43</xm:sqref>
            </x14:sparkline>
            <x14:sparkline>
              <xm:f>'1A3 Transport'!F44:W44</xm:f>
              <xm:sqref>X44</xm:sqref>
            </x14:sparkline>
            <x14:sparkline>
              <xm:f>'1A3 Transport'!F45:W45</xm:f>
              <xm:sqref>X45</xm:sqref>
            </x14:sparkline>
            <x14:sparkline>
              <xm:f>'1A3 Transport'!F46:W46</xm:f>
              <xm:sqref>X46</xm:sqref>
            </x14:sparkline>
          </x14:sparklines>
        </x14:sparklineGroup>
        <x14:sparklineGroup manualMax="0" manualMin="0" displayEmptyCellsAs="gap" xr2:uid="{00000000-0003-0000-1400-000066000000}">
          <x14:colorSeries rgb="FF376092"/>
          <x14:colorNegative rgb="FFD00000"/>
          <x14:colorAxis rgb="FF000000"/>
          <x14:colorMarkers rgb="FFD00000"/>
          <x14:colorFirst rgb="FFD00000"/>
          <x14:colorLast rgb="FFD00000"/>
          <x14:colorHigh rgb="FFD00000"/>
          <x14:colorLow rgb="FFD00000"/>
          <x14:sparklines>
            <x14:sparkline>
              <xm:f>'1A3 Transport'!F14:W14</xm:f>
              <xm:sqref>X14</xm:sqref>
            </x14:sparkline>
            <x14:sparkline>
              <xm:f>'1A3 Transport'!F15:W15</xm:f>
              <xm:sqref>X15</xm:sqref>
            </x14:sparkline>
            <x14:sparkline>
              <xm:f>'1A3 Transport'!F16:W16</xm:f>
              <xm:sqref>X16</xm:sqref>
            </x14:sparkline>
            <x14:sparkline>
              <xm:f>'1A3 Transport'!F17:W17</xm:f>
              <xm:sqref>X17</xm:sqref>
            </x14:sparkline>
            <x14:sparkline>
              <xm:f>'1A3 Transport'!F18:W18</xm:f>
              <xm:sqref>X18</xm:sqref>
            </x14:sparkline>
            <x14:sparkline>
              <xm:f>'1A3 Transport'!F19:W19</xm:f>
              <xm:sqref>X19</xm:sqref>
            </x14:sparkline>
            <x14:sparkline>
              <xm:f>'1A3 Transport'!F20:W20</xm:f>
              <xm:sqref>X20</xm:sqref>
            </x14:sparkline>
            <x14:sparkline>
              <xm:f>'1A3 Transport'!F21:W21</xm:f>
              <xm:sqref>X21</xm:sqref>
            </x14:sparkline>
            <x14:sparkline>
              <xm:f>'1A3 Transport'!F22:W22</xm:f>
              <xm:sqref>X22</xm:sqref>
            </x14:sparkline>
            <x14:sparkline>
              <xm:f>'1A3 Transport'!F23:W23</xm:f>
              <xm:sqref>X23</xm:sqref>
            </x14:sparkline>
            <x14:sparkline>
              <xm:f>'1A3 Transport'!F24:W24</xm:f>
              <xm:sqref>X24</xm:sqref>
            </x14:sparkline>
            <x14:sparkline>
              <xm:f>'1A3 Transport'!F25:W25</xm:f>
              <xm:sqref>X25</xm:sqref>
            </x14:sparkline>
            <x14:sparkline>
              <xm:f>'1A3 Transport'!F26:W26</xm:f>
              <xm:sqref>X26</xm:sqref>
            </x14:sparkline>
          </x14:sparklines>
        </x14:sparklineGroup>
        <x14:sparklineGroup manualMax="0" manualMin="0" displayEmptyCellsAs="gap" xr2:uid="{00000000-0003-0000-1400-000065000000}">
          <x14:colorSeries rgb="FF376092"/>
          <x14:colorNegative rgb="FFD00000"/>
          <x14:colorAxis rgb="FF000000"/>
          <x14:colorMarkers rgb="FFD00000"/>
          <x14:colorFirst rgb="FFD00000"/>
          <x14:colorLast rgb="FFD00000"/>
          <x14:colorHigh rgb="FFD00000"/>
          <x14:colorLow rgb="FFD00000"/>
          <x14:sparklines>
            <x14:sparkline>
              <xm:f>'1A3 Transport'!F53:W53</xm:f>
              <xm:sqref>X53</xm:sqref>
            </x14:sparkline>
            <x14:sparkline>
              <xm:f>'1A3 Transport'!F54:W54</xm:f>
              <xm:sqref>X54</xm:sqref>
            </x14:sparkline>
            <x14:sparkline>
              <xm:f>'1A3 Transport'!F55:W55</xm:f>
              <xm:sqref>X55</xm:sqref>
            </x14:sparkline>
            <x14:sparkline>
              <xm:f>'1A3 Transport'!F56:W56</xm:f>
              <xm:sqref>X56</xm:sqref>
            </x14:sparkline>
            <x14:sparkline>
              <xm:f>'1A3 Transport'!F57:W57</xm:f>
              <xm:sqref>X57</xm:sqref>
            </x14:sparkline>
            <x14:sparkline>
              <xm:f>'1A3 Transport'!F58:W58</xm:f>
              <xm:sqref>X58</xm:sqref>
            </x14:sparkline>
            <x14:sparkline>
              <xm:f>'1A3 Transport'!F59:W59</xm:f>
              <xm:sqref>X59</xm:sqref>
            </x14:sparkline>
            <x14:sparkline>
              <xm:f>'1A3 Transport'!F60:W60</xm:f>
              <xm:sqref>X60</xm:sqref>
            </x14:sparkline>
            <x14:sparkline>
              <xm:f>'1A3 Transport'!F61:W61</xm:f>
              <xm:sqref>X61</xm:sqref>
            </x14:sparkline>
            <x14:sparkline>
              <xm:f>'1A3 Transport'!F62:W62</xm:f>
              <xm:sqref>X62</xm:sqref>
            </x14:sparkline>
            <x14:sparkline>
              <xm:f>'1A3 Transport'!F63:W63</xm:f>
              <xm:sqref>X63</xm:sqref>
            </x14:sparkline>
            <x14:sparkline>
              <xm:f>'1A3 Transport'!F64:W64</xm:f>
              <xm:sqref>X64</xm:sqref>
            </x14:sparkline>
            <x14:sparkline>
              <xm:f>'1A3 Transport'!F65:W65</xm:f>
              <xm:sqref>X65</xm:sqref>
            </x14:sparkline>
          </x14:sparklines>
        </x14:sparklineGroup>
        <x14:sparklineGroup manualMax="0" manualMin="0" displayEmptyCellsAs="gap" xr2:uid="{00000000-0003-0000-1400-000064000000}">
          <x14:colorSeries rgb="FF376092"/>
          <x14:colorNegative rgb="FFD00000"/>
          <x14:colorAxis rgb="FF000000"/>
          <x14:colorMarkers rgb="FFD00000"/>
          <x14:colorFirst rgb="FFD00000"/>
          <x14:colorLast rgb="FFD00000"/>
          <x14:colorHigh rgb="FFD00000"/>
          <x14:colorLow rgb="FFD00000"/>
          <x14:sparklines>
            <x14:sparkline>
              <xm:f>'1A3 Transport'!F27:W27</xm:f>
              <xm:sqref>X27</xm:sqref>
            </x14:sparkline>
            <x14:sparkline>
              <xm:f>'1A3 Transport'!F30:W30</xm:f>
              <xm:sqref>X30</xm:sqref>
            </x14:sparkline>
            <x14:sparkline>
              <xm:f>'1A3 Transport'!F31:W31</xm:f>
              <xm:sqref>X31</xm:sqref>
            </x14:sparkline>
          </x14:sparklines>
        </x14:sparklineGroup>
        <x14:sparklineGroup manualMax="0" manualMin="0" displayEmptyCellsAs="gap" xr2:uid="{00000000-0003-0000-1400-000063000000}">
          <x14:colorSeries rgb="FF376092"/>
          <x14:colorNegative rgb="FFD00000"/>
          <x14:colorAxis rgb="FF000000"/>
          <x14:colorMarkers rgb="FFD00000"/>
          <x14:colorFirst rgb="FFD00000"/>
          <x14:colorLast rgb="FFD00000"/>
          <x14:colorHigh rgb="FFD00000"/>
          <x14:colorLow rgb="FFD00000"/>
          <x14:sparklines>
            <x14:sparkline>
              <xm:f>'1A3 Transport'!F28:W28</xm:f>
              <xm:sqref>X28</xm:sqref>
            </x14:sparkline>
          </x14:sparklines>
        </x14:sparklineGroup>
        <x14:sparklineGroup manualMax="0" manualMin="0" displayEmptyCellsAs="gap" xr2:uid="{00000000-0003-0000-1400-000062000000}">
          <x14:colorSeries rgb="FF376092"/>
          <x14:colorNegative rgb="FFD00000"/>
          <x14:colorAxis rgb="FF000000"/>
          <x14:colorMarkers rgb="FFD00000"/>
          <x14:colorFirst rgb="FFD00000"/>
          <x14:colorLast rgb="FFD00000"/>
          <x14:colorHigh rgb="FFD00000"/>
          <x14:colorLow rgb="FFD00000"/>
          <x14:sparklines>
            <x14:sparkline>
              <xm:f>'1A3 Transport'!F29:W29</xm:f>
              <xm:sqref>X29</xm:sqref>
            </x14:sparkline>
          </x14:sparklines>
        </x14:sparklineGroup>
        <x14:sparklineGroup manualMax="0" manualMin="0" displayEmptyCellsAs="gap" xr2:uid="{00000000-0003-0000-1400-000061000000}">
          <x14:colorSeries rgb="FF376092"/>
          <x14:colorNegative rgb="FFD00000"/>
          <x14:colorAxis rgb="FF000000"/>
          <x14:colorMarkers rgb="FFD00000"/>
          <x14:colorFirst rgb="FFD00000"/>
          <x14:colorLast rgb="FFD00000"/>
          <x14:colorHigh rgb="FFD00000"/>
          <x14:colorLow rgb="FFD00000"/>
          <x14:sparklines>
            <x14:sparkline>
              <xm:f>'1A3 Transport'!F47:W47</xm:f>
              <xm:sqref>X47</xm:sqref>
            </x14:sparkline>
            <x14:sparkline>
              <xm:f>'1A3 Transport'!F48:W48</xm:f>
              <xm:sqref>X48</xm:sqref>
            </x14:sparkline>
            <x14:sparkline>
              <xm:f>'1A3 Transport'!F49:W49</xm:f>
              <xm:sqref>X49</xm:sqref>
            </x14:sparkline>
            <x14:sparkline>
              <xm:f>'1A3 Transport'!F50:W50</xm:f>
              <xm:sqref>X50</xm:sqref>
            </x14:sparkline>
          </x14:sparklines>
        </x14:sparklineGroup>
        <x14:sparklineGroup manualMax="0" manualMin="0" displayEmptyCellsAs="gap" xr2:uid="{00000000-0003-0000-1400-000060000000}">
          <x14:colorSeries rgb="FF376092"/>
          <x14:colorNegative rgb="FFD00000"/>
          <x14:colorAxis rgb="FF000000"/>
          <x14:colorMarkers rgb="FFD00000"/>
          <x14:colorFirst rgb="FFD00000"/>
          <x14:colorLast rgb="FFD00000"/>
          <x14:colorHigh rgb="FFD00000"/>
          <x14:colorLow rgb="FFD00000"/>
          <x14:sparklines>
            <x14:sparkline>
              <xm:f>'1A3 Transport'!F66:W66</xm:f>
              <xm:sqref>X66</xm:sqref>
            </x14:sparkline>
            <x14:sparkline>
              <xm:f>'1A3 Transport'!F67:W67</xm:f>
              <xm:sqref>X67</xm:sqref>
            </x14:sparkline>
            <x14:sparkline>
              <xm:f>'1A3 Transport'!F68:W68</xm:f>
              <xm:sqref>X68</xm:sqref>
            </x14:sparkline>
            <x14:sparkline>
              <xm:f>'1A3 Transport'!F69:W69</xm:f>
              <xm:sqref>X69</xm:sqref>
            </x14:sparkline>
          </x14:sparklines>
        </x14:sparklineGroup>
        <x14:sparklineGroup manualMax="0" manualMin="0" displayEmptyCellsAs="gap" xr2:uid="{00000000-0003-0000-1400-00005F000000}">
          <x14:colorSeries rgb="FF376092"/>
          <x14:colorNegative rgb="FFD00000"/>
          <x14:colorAxis rgb="FF000000"/>
          <x14:colorMarkers rgb="FFD00000"/>
          <x14:colorFirst rgb="FFD00000"/>
          <x14:colorLast rgb="FFD00000"/>
          <x14:colorHigh rgb="FFD00000"/>
          <x14:colorLow rgb="FFD00000"/>
          <x14:sparklines>
            <x14:sparkline>
              <xm:f>'1A3 Transport'!F85:W85</xm:f>
              <xm:sqref>X85</xm:sqref>
            </x14:sparkline>
            <x14:sparkline>
              <xm:f>'1A3 Transport'!F86:W86</xm:f>
              <xm:sqref>X86</xm:sqref>
            </x14:sparkline>
            <x14:sparkline>
              <xm:f>'1A3 Transport'!F87:W87</xm:f>
              <xm:sqref>X87</xm:sqref>
            </x14:sparkline>
            <x14:sparkline>
              <xm:f>'1A3 Transport'!F88:W88</xm:f>
              <xm:sqref>X88</xm:sqref>
            </x14:sparkline>
          </x14:sparklines>
        </x14:sparklineGroup>
        <x14:sparklineGroup manualMax="0" manualMin="0" displayEmptyCellsAs="gap" xr2:uid="{00000000-0003-0000-1400-00005E000000}">
          <x14:colorSeries rgb="FF376092"/>
          <x14:colorNegative rgb="FFD00000"/>
          <x14:colorAxis rgb="FF000000"/>
          <x14:colorMarkers rgb="FFD00000"/>
          <x14:colorFirst rgb="FFD00000"/>
          <x14:colorLast rgb="FFD00000"/>
          <x14:colorHigh rgb="FFD00000"/>
          <x14:colorLow rgb="FFD00000"/>
          <x14:sparklines>
            <x14:sparkline>
              <xm:f>'1A3 Transport'!F106:W106</xm:f>
              <xm:sqref>X106</xm:sqref>
            </x14:sparkline>
            <x14:sparkline>
              <xm:f>'1A3 Transport'!F107:W107</xm:f>
              <xm:sqref>X107</xm:sqref>
            </x14:sparkline>
            <x14:sparkline>
              <xm:f>'1A3 Transport'!F108:W108</xm:f>
              <xm:sqref>X108</xm:sqref>
            </x14:sparkline>
            <x14:sparkline>
              <xm:f>'1A3 Transport'!F109:W109</xm:f>
              <xm:sqref>X109</xm:sqref>
            </x14:sparkline>
          </x14:sparklines>
        </x14:sparklineGroup>
        <x14:sparklineGroup manualMax="0" manualMin="0" displayEmptyCellsAs="gap" xr2:uid="{00000000-0003-0000-1400-00005D000000}">
          <x14:colorSeries rgb="FF376092"/>
          <x14:colorNegative rgb="FFD00000"/>
          <x14:colorAxis rgb="FF000000"/>
          <x14:colorMarkers rgb="FFD00000"/>
          <x14:colorFirst rgb="FFD00000"/>
          <x14:colorLast rgb="FFD00000"/>
          <x14:colorHigh rgb="FFD00000"/>
          <x14:colorLow rgb="FFD00000"/>
          <x14:sparklines>
            <x14:sparkline>
              <xm:f>'1A3 Transport'!F126:W126</xm:f>
              <xm:sqref>X126</xm:sqref>
            </x14:sparkline>
            <x14:sparkline>
              <xm:f>'1A3 Transport'!F127:W127</xm:f>
              <xm:sqref>X127</xm:sqref>
            </x14:sparkline>
            <x14:sparkline>
              <xm:f>'1A3 Transport'!F128:W128</xm:f>
              <xm:sqref>X128</xm:sqref>
            </x14:sparkline>
            <x14:sparkline>
              <xm:f>'1A3 Transport'!F129:W129</xm:f>
              <xm:sqref>X129</xm:sqref>
            </x14:sparkline>
          </x14:sparklines>
        </x14:sparklineGroup>
        <x14:sparklineGroup manualMax="0" manualMin="0" displayEmptyCellsAs="gap" xr2:uid="{00000000-0003-0000-1400-00005C000000}">
          <x14:colorSeries rgb="FF376092"/>
          <x14:colorNegative rgb="FFD00000"/>
          <x14:colorAxis rgb="FF000000"/>
          <x14:colorMarkers rgb="FFD00000"/>
          <x14:colorFirst rgb="FFD00000"/>
          <x14:colorLast rgb="FFD00000"/>
          <x14:colorHigh rgb="FFD00000"/>
          <x14:colorLow rgb="FFD00000"/>
          <x14:sparklines>
            <x14:sparkline>
              <xm:f>'1A3 Transport'!F146:W146</xm:f>
              <xm:sqref>X146</xm:sqref>
            </x14:sparkline>
            <x14:sparkline>
              <xm:f>'1A3 Transport'!F147:W147</xm:f>
              <xm:sqref>X147</xm:sqref>
            </x14:sparkline>
            <x14:sparkline>
              <xm:f>'1A3 Transport'!F148:W148</xm:f>
              <xm:sqref>X148</xm:sqref>
            </x14:sparkline>
            <x14:sparkline>
              <xm:f>'1A3 Transport'!F149:W149</xm:f>
              <xm:sqref>X149</xm:sqref>
            </x14:sparkline>
          </x14:sparklines>
        </x14:sparklineGroup>
        <x14:sparklineGroup manualMax="0" manualMin="0" displayEmptyCellsAs="gap" xr2:uid="{00000000-0003-0000-1400-00005B000000}">
          <x14:colorSeries rgb="FF376092"/>
          <x14:colorNegative rgb="FFD00000"/>
          <x14:colorAxis rgb="FF000000"/>
          <x14:colorMarkers rgb="FFD00000"/>
          <x14:colorFirst rgb="FFD00000"/>
          <x14:colorLast rgb="FFD00000"/>
          <x14:colorHigh rgb="FFD00000"/>
          <x14:colorLow rgb="FFD00000"/>
          <x14:sparklines>
            <x14:sparkline>
              <xm:f>'1A3 Transport'!F41:W41</xm:f>
              <xm:sqref>X41</xm:sqref>
            </x14:sparkline>
          </x14:sparklines>
        </x14:sparklineGroup>
        <x14:sparklineGroup manualMax="0" manualMin="0" displayEmptyCellsAs="gap" xr2:uid="{00000000-0003-0000-1400-00005A000000}">
          <x14:colorSeries rgb="FF376092"/>
          <x14:colorNegative rgb="FFD00000"/>
          <x14:colorAxis rgb="FF000000"/>
          <x14:colorMarkers rgb="FFD00000"/>
          <x14:colorFirst rgb="FFD00000"/>
          <x14:colorLast rgb="FFD00000"/>
          <x14:colorHigh rgb="FFD00000"/>
          <x14:colorLow rgb="FFD00000"/>
          <x14:sparklines>
            <x14:sparkline>
              <xm:f>'1A3 Transport'!F120:W120</xm:f>
              <xm:sqref>X120</xm:sqref>
            </x14:sparkline>
          </x14:sparklines>
        </x14:sparklineGroup>
        <x14:sparklineGroup manualMax="0" manualMin="0" displayEmptyCellsAs="gap" xr2:uid="{00000000-0003-0000-1400-000059000000}">
          <x14:colorSeries rgb="FF376092"/>
          <x14:colorNegative rgb="FFD00000"/>
          <x14:colorAxis rgb="FF000000"/>
          <x14:colorMarkers rgb="FFD00000"/>
          <x14:colorFirst rgb="FFD00000"/>
          <x14:colorLast rgb="FFD00000"/>
          <x14:colorHigh rgb="FFD00000"/>
          <x14:colorLow rgb="FFD00000"/>
          <x14:sparklines>
            <x14:sparkline>
              <xm:f>'1A3 Transport'!F140:W140</xm:f>
              <xm:sqref>X140</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0">
    <tabColor theme="3" tint="0.79998168889431442"/>
  </sheetPr>
  <dimension ref="A1:AB588"/>
  <sheetViews>
    <sheetView workbookViewId="0">
      <pane xSplit="5" ySplit="2" topLeftCell="R114" activePane="bottomRight" state="frozen"/>
      <selection pane="topRight" activeCell="F1" sqref="F1"/>
      <selection pane="bottomLeft" activeCell="A3" sqref="A3"/>
      <selection pane="bottomRight" activeCell="R125" sqref="R125"/>
    </sheetView>
  </sheetViews>
  <sheetFormatPr defaultRowHeight="15" x14ac:dyDescent="0.25"/>
  <cols>
    <col min="1" max="1" width="14.28515625" style="250" customWidth="1"/>
    <col min="2" max="2" width="55.28515625" bestFit="1" customWidth="1"/>
    <col min="3" max="3" width="32.85546875" customWidth="1"/>
    <col min="4" max="4" width="10.42578125" customWidth="1"/>
    <col min="5" max="5" width="12.140625" customWidth="1"/>
    <col min="6" max="31" width="10.42578125" customWidth="1"/>
    <col min="32" max="92" width="53.7109375" bestFit="1" customWidth="1"/>
    <col min="93" max="107" width="16.5703125" bestFit="1" customWidth="1"/>
  </cols>
  <sheetData>
    <row r="1" spans="1:28" x14ac:dyDescent="0.25">
      <c r="B1" s="12" t="s">
        <v>579</v>
      </c>
      <c r="C1" s="1" t="str">
        <f ca="1">MID(CELL("filename",B1),FIND("]",CELL("filename",B1))+1,256)</f>
        <v>1A4 Other Sectors</v>
      </c>
      <c r="D1" s="353" t="s">
        <v>1035</v>
      </c>
      <c r="E1" s="354"/>
      <c r="F1" s="354"/>
      <c r="G1" s="354"/>
      <c r="H1" s="354"/>
      <c r="I1" s="354"/>
      <c r="J1" s="354"/>
      <c r="K1" s="355"/>
      <c r="L1" s="11"/>
      <c r="M1" s="221"/>
      <c r="N1" s="221"/>
      <c r="O1" s="221"/>
      <c r="P1" s="221"/>
      <c r="Q1" s="221"/>
      <c r="R1" s="221"/>
      <c r="S1" s="221"/>
      <c r="T1" s="221"/>
      <c r="U1" s="221"/>
      <c r="V1" s="221"/>
      <c r="W1" s="221"/>
      <c r="X1" s="221"/>
      <c r="Y1" s="221"/>
      <c r="Z1" s="221"/>
      <c r="AA1" s="221"/>
      <c r="AB1" s="221"/>
    </row>
    <row r="2" spans="1:28"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c r="Y2" s="221"/>
      <c r="Z2" s="221"/>
      <c r="AA2" s="221"/>
      <c r="AB2" s="221"/>
    </row>
    <row r="3" spans="1:28" x14ac:dyDescent="0.25">
      <c r="B3" s="12" t="s">
        <v>1037</v>
      </c>
      <c r="C3" s="28" t="s">
        <v>905</v>
      </c>
      <c r="D3" s="13"/>
      <c r="E3" s="14"/>
      <c r="F3" s="14"/>
      <c r="G3" s="14"/>
      <c r="H3" s="14"/>
      <c r="I3" s="14"/>
      <c r="J3" s="14"/>
      <c r="K3" s="15"/>
      <c r="L3" s="221"/>
      <c r="M3" s="221"/>
      <c r="N3" s="221"/>
      <c r="O3" s="221"/>
      <c r="P3" s="221"/>
      <c r="Q3" s="221"/>
      <c r="R3" s="221"/>
      <c r="S3" s="221"/>
      <c r="T3" s="221"/>
      <c r="U3" s="221"/>
      <c r="V3" s="221"/>
      <c r="W3" s="221"/>
      <c r="X3" s="221"/>
      <c r="Y3" s="221"/>
      <c r="Z3" s="221"/>
      <c r="AA3" s="221"/>
      <c r="AB3" s="221"/>
    </row>
    <row r="4" spans="1:28" x14ac:dyDescent="0.25">
      <c r="B4" s="12" t="s">
        <v>1038</v>
      </c>
      <c r="C4" s="28" t="s">
        <v>1039</v>
      </c>
      <c r="D4" s="13"/>
      <c r="E4" s="14"/>
      <c r="F4" s="14"/>
      <c r="G4" s="14"/>
      <c r="H4" s="14"/>
      <c r="I4" s="14"/>
      <c r="J4" s="14"/>
      <c r="K4" s="15"/>
      <c r="L4" s="221"/>
      <c r="M4" s="221"/>
      <c r="N4" s="221"/>
      <c r="O4" s="221"/>
      <c r="P4" s="221"/>
      <c r="Q4" s="221"/>
      <c r="R4" s="221"/>
      <c r="S4" s="221"/>
      <c r="T4" s="221"/>
      <c r="U4" s="221"/>
      <c r="V4" s="221"/>
      <c r="W4" s="221"/>
      <c r="X4" s="221"/>
      <c r="Y4" s="221"/>
      <c r="Z4" s="221"/>
      <c r="AA4" s="221"/>
      <c r="AB4" s="221"/>
    </row>
    <row r="5" spans="1:28" x14ac:dyDescent="0.25">
      <c r="B5" s="12" t="s">
        <v>1040</v>
      </c>
      <c r="C5" s="28"/>
      <c r="D5" s="13"/>
      <c r="E5" s="14"/>
      <c r="F5" s="14"/>
      <c r="G5" s="14"/>
      <c r="H5" s="14"/>
      <c r="I5" s="14"/>
      <c r="J5" s="14"/>
      <c r="K5" s="15"/>
      <c r="L5" s="221"/>
      <c r="M5" s="221"/>
      <c r="N5" s="221"/>
      <c r="O5" s="221"/>
      <c r="P5" s="221"/>
      <c r="Q5" s="221"/>
      <c r="R5" s="221"/>
      <c r="S5" s="221"/>
      <c r="T5" s="221"/>
      <c r="U5" s="221"/>
      <c r="V5" s="221"/>
      <c r="W5" s="221"/>
      <c r="X5" s="221"/>
      <c r="Y5" s="221"/>
      <c r="Z5" s="221"/>
      <c r="AA5" s="221"/>
      <c r="AB5" s="221"/>
    </row>
    <row r="6" spans="1:28" x14ac:dyDescent="0.25">
      <c r="B6" s="29"/>
      <c r="C6" s="30"/>
      <c r="D6" s="13"/>
      <c r="E6" s="14"/>
      <c r="F6" s="14"/>
      <c r="G6" s="14"/>
      <c r="H6" s="14"/>
      <c r="I6" s="14"/>
      <c r="J6" s="14"/>
      <c r="K6" s="15"/>
      <c r="L6" s="221"/>
      <c r="M6" s="221"/>
      <c r="N6" s="221"/>
      <c r="O6" s="221"/>
      <c r="P6" s="221"/>
      <c r="Q6" s="221"/>
      <c r="R6" s="221"/>
      <c r="S6" s="221"/>
      <c r="T6" s="221"/>
      <c r="U6" s="221"/>
      <c r="V6" s="221"/>
      <c r="W6" s="221"/>
      <c r="X6" s="221"/>
      <c r="Y6" s="221"/>
      <c r="Z6" s="221"/>
      <c r="AA6" s="221"/>
      <c r="AB6" s="221"/>
    </row>
    <row r="7" spans="1:28" x14ac:dyDescent="0.25">
      <c r="B7" s="12" t="s">
        <v>1041</v>
      </c>
      <c r="C7" s="28" t="s">
        <v>1102</v>
      </c>
      <c r="D7" s="13"/>
      <c r="E7" s="14"/>
      <c r="F7" s="14"/>
      <c r="G7" s="14"/>
      <c r="H7" s="14"/>
      <c r="I7" s="14"/>
      <c r="J7" s="14"/>
      <c r="K7" s="15"/>
      <c r="L7" s="221"/>
      <c r="M7" s="221"/>
      <c r="N7" s="221"/>
      <c r="O7" s="221"/>
      <c r="P7" s="221"/>
      <c r="Q7" s="221"/>
      <c r="R7" s="221"/>
      <c r="S7" s="221"/>
      <c r="T7" s="221"/>
      <c r="U7" s="221"/>
      <c r="V7" s="221"/>
      <c r="W7" s="221"/>
      <c r="X7" s="221"/>
      <c r="Y7" s="221"/>
      <c r="Z7" s="221"/>
      <c r="AA7" s="221"/>
      <c r="AB7" s="221"/>
    </row>
    <row r="8" spans="1:28"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c r="Y8" s="221"/>
      <c r="Z8" s="221"/>
      <c r="AA8" s="221"/>
      <c r="AB8" s="221"/>
    </row>
    <row r="9" spans="1:28" x14ac:dyDescent="0.25">
      <c r="B9" s="12" t="s">
        <v>1046</v>
      </c>
      <c r="C9" s="28"/>
      <c r="D9" s="16"/>
      <c r="E9" s="17"/>
      <c r="F9" s="17"/>
      <c r="G9" s="17"/>
      <c r="H9" s="17"/>
      <c r="I9" s="17"/>
      <c r="J9" s="17"/>
      <c r="K9" s="18"/>
      <c r="L9" s="221"/>
      <c r="M9" s="221"/>
      <c r="N9" s="221"/>
      <c r="O9" s="221"/>
      <c r="P9" s="221"/>
      <c r="Q9" s="221"/>
      <c r="R9" s="221"/>
      <c r="S9" s="221"/>
      <c r="T9" s="221"/>
      <c r="U9" s="221"/>
      <c r="V9" s="221"/>
      <c r="W9" s="221"/>
      <c r="X9" s="221"/>
      <c r="Y9" s="221"/>
      <c r="Z9" s="221"/>
      <c r="AA9" s="221"/>
      <c r="AB9" s="221"/>
    </row>
    <row r="11" spans="1:28" s="2" customFormat="1" ht="21" x14ac:dyDescent="0.35">
      <c r="A11" s="251" t="s">
        <v>1103</v>
      </c>
      <c r="C11" s="3" t="s">
        <v>1048</v>
      </c>
      <c r="F11" s="2" t="s">
        <v>1049</v>
      </c>
    </row>
    <row r="13" spans="1:28"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221"/>
      <c r="AA13" s="221"/>
      <c r="AB13" s="221"/>
    </row>
    <row r="14" spans="1:28" x14ac:dyDescent="0.25">
      <c r="B14" s="49" t="s">
        <v>613</v>
      </c>
      <c r="C14" s="49"/>
      <c r="D14" s="49"/>
      <c r="E14" s="49"/>
      <c r="F14" s="49" t="s">
        <v>39</v>
      </c>
      <c r="G14" s="49"/>
      <c r="H14" s="49"/>
      <c r="I14" s="49"/>
      <c r="J14" s="49"/>
      <c r="K14" s="49"/>
      <c r="L14" s="49"/>
      <c r="M14" s="49"/>
      <c r="N14" s="49"/>
      <c r="O14" s="49"/>
      <c r="P14" s="49">
        <f>+SUM(P15:P20)</f>
        <v>213676.358318766</v>
      </c>
      <c r="Q14" s="49">
        <f>+SUM(Q15:Q20)</f>
        <v>198597.7414</v>
      </c>
      <c r="R14" s="49"/>
      <c r="S14" s="49"/>
      <c r="T14" s="49"/>
      <c r="U14" s="49"/>
      <c r="V14" s="49"/>
      <c r="W14" s="49"/>
      <c r="X14" s="21"/>
      <c r="Y14" s="221"/>
      <c r="Z14" s="221"/>
      <c r="AA14" s="221"/>
      <c r="AB14" s="221"/>
    </row>
    <row r="15" spans="1:28" x14ac:dyDescent="0.25">
      <c r="B15" s="221" t="s">
        <v>613</v>
      </c>
      <c r="C15" s="221" t="s">
        <v>1119</v>
      </c>
      <c r="D15" s="221"/>
      <c r="E15" s="221" t="s">
        <v>881</v>
      </c>
      <c r="F15" s="181">
        <v>1173.2329999999999</v>
      </c>
      <c r="G15" s="181">
        <v>1076.0340000000001</v>
      </c>
      <c r="H15" s="181">
        <v>1019.905</v>
      </c>
      <c r="I15" s="181">
        <v>1052.761</v>
      </c>
      <c r="J15" s="181">
        <v>930.7399999999999</v>
      </c>
      <c r="K15" s="181">
        <v>1041.809</v>
      </c>
      <c r="L15" s="181">
        <v>1010.322</v>
      </c>
      <c r="M15" s="181">
        <v>954.19299999999998</v>
      </c>
      <c r="N15" s="181">
        <v>728.30799999999999</v>
      </c>
      <c r="O15" s="181">
        <v>746.10500000000002</v>
      </c>
      <c r="P15" s="181">
        <v>789.5087160983577</v>
      </c>
      <c r="Q15" s="181">
        <v>795.38900000000001</v>
      </c>
      <c r="R15" s="181">
        <v>643.42999999999995</v>
      </c>
      <c r="S15" s="181">
        <v>687.9079999999999</v>
      </c>
      <c r="T15" s="181">
        <v>647.43599999999992</v>
      </c>
      <c r="U15" s="181">
        <v>606.96399999999994</v>
      </c>
      <c r="V15" s="215">
        <v>566</v>
      </c>
      <c r="W15" s="215">
        <v>526</v>
      </c>
      <c r="X15" s="221"/>
      <c r="Y15" s="221"/>
      <c r="Z15" s="221" t="s">
        <v>130</v>
      </c>
      <c r="AA15" s="221"/>
      <c r="AB15" s="221"/>
    </row>
    <row r="16" spans="1:28" x14ac:dyDescent="0.25">
      <c r="B16" s="221" t="s">
        <v>613</v>
      </c>
      <c r="C16" s="221" t="s">
        <v>888</v>
      </c>
      <c r="D16" s="221"/>
      <c r="E16" s="221" t="s">
        <v>881</v>
      </c>
      <c r="F16" s="181">
        <v>81014.320000000007</v>
      </c>
      <c r="G16" s="181">
        <v>84045.549999999988</v>
      </c>
      <c r="H16" s="181">
        <v>88488.78</v>
      </c>
      <c r="I16" s="181">
        <v>94084.91</v>
      </c>
      <c r="J16" s="181">
        <v>99468.68</v>
      </c>
      <c r="K16" s="181">
        <v>105121.72</v>
      </c>
      <c r="L16" s="181">
        <v>112803.43</v>
      </c>
      <c r="M16" s="181">
        <v>126392.18</v>
      </c>
      <c r="N16" s="181">
        <v>126456.95</v>
      </c>
      <c r="O16" s="181">
        <v>126456.95</v>
      </c>
      <c r="P16" s="181">
        <v>137097.53094948753</v>
      </c>
      <c r="Q16" s="181">
        <v>145408.65</v>
      </c>
      <c r="R16" s="181">
        <v>145887.948</v>
      </c>
      <c r="S16" s="181">
        <v>172851.8</v>
      </c>
      <c r="T16" s="181">
        <v>178844</v>
      </c>
      <c r="U16" s="181">
        <v>184836.2</v>
      </c>
      <c r="V16" s="217">
        <v>190828</v>
      </c>
      <c r="W16" s="217">
        <v>196821</v>
      </c>
      <c r="X16" s="221"/>
      <c r="Y16" s="221"/>
      <c r="Z16" s="221" t="s">
        <v>130</v>
      </c>
      <c r="AA16" s="221"/>
      <c r="AB16" s="221"/>
    </row>
    <row r="17" spans="2:28" x14ac:dyDescent="0.25">
      <c r="B17" s="221" t="s">
        <v>613</v>
      </c>
      <c r="C17" s="221" t="s">
        <v>1144</v>
      </c>
      <c r="D17" s="221"/>
      <c r="E17" s="221" t="s">
        <v>881</v>
      </c>
      <c r="F17" s="181">
        <v>20709.939999999999</v>
      </c>
      <c r="G17" s="181">
        <v>20709.939999999999</v>
      </c>
      <c r="H17" s="181">
        <v>20000.95</v>
      </c>
      <c r="I17" s="181">
        <v>19702.43</v>
      </c>
      <c r="J17" s="181">
        <v>21240.41</v>
      </c>
      <c r="K17" s="181">
        <v>18247.13</v>
      </c>
      <c r="L17" s="181">
        <v>17762.04</v>
      </c>
      <c r="M17" s="181">
        <v>17538.14</v>
      </c>
      <c r="N17" s="181">
        <v>17538.14</v>
      </c>
      <c r="O17" s="181">
        <v>22127.91</v>
      </c>
      <c r="P17" s="181">
        <v>23415.177027725844</v>
      </c>
      <c r="Q17" s="181">
        <v>17799.350399999999</v>
      </c>
      <c r="R17" s="181">
        <v>23628.799999999999</v>
      </c>
      <c r="S17" s="181">
        <v>20066.991526002676</v>
      </c>
      <c r="T17" s="181">
        <v>20064.520477317499</v>
      </c>
      <c r="U17" s="181">
        <v>20069.303037675742</v>
      </c>
      <c r="V17" s="218">
        <v>20071</v>
      </c>
      <c r="W17" s="218">
        <v>20074</v>
      </c>
      <c r="X17" s="221"/>
      <c r="Y17" s="221"/>
      <c r="Z17" s="221" t="s">
        <v>131</v>
      </c>
      <c r="AA17" s="221"/>
      <c r="AB17" s="221"/>
    </row>
    <row r="18" spans="2:28" x14ac:dyDescent="0.25">
      <c r="B18" s="221" t="s">
        <v>613</v>
      </c>
      <c r="C18" s="221" t="s">
        <v>605</v>
      </c>
      <c r="D18" s="221"/>
      <c r="E18" s="221" t="s">
        <v>881</v>
      </c>
      <c r="F18" s="181">
        <v>18711</v>
      </c>
      <c r="G18" s="181">
        <v>31954.5</v>
      </c>
      <c r="H18" s="181">
        <v>41164.199999999997</v>
      </c>
      <c r="I18" s="181">
        <v>47263.5</v>
      </c>
      <c r="J18" s="181">
        <v>54869.399999999994</v>
      </c>
      <c r="K18" s="181">
        <v>60701.399999999994</v>
      </c>
      <c r="L18" s="181">
        <v>68501.7</v>
      </c>
      <c r="M18" s="181">
        <v>44509.184642288274</v>
      </c>
      <c r="N18" s="181">
        <v>47016.530311792398</v>
      </c>
      <c r="O18" s="181">
        <v>49328.860207001751</v>
      </c>
      <c r="P18" s="181">
        <v>51891.924669161483</v>
      </c>
      <c r="Q18" s="181">
        <v>34232.144</v>
      </c>
      <c r="R18" s="181">
        <v>35685.944000000003</v>
      </c>
      <c r="S18" s="181">
        <v>35787</v>
      </c>
      <c r="T18" s="181">
        <v>33504</v>
      </c>
      <c r="U18" s="181">
        <v>31221</v>
      </c>
      <c r="V18" s="214">
        <v>28938</v>
      </c>
      <c r="W18" s="214">
        <v>26655</v>
      </c>
      <c r="X18" s="221"/>
      <c r="Y18" s="221"/>
      <c r="Z18" s="221" t="s">
        <v>132</v>
      </c>
      <c r="AA18" s="221"/>
      <c r="AB18" s="221" t="s">
        <v>129</v>
      </c>
    </row>
    <row r="19" spans="2:28" x14ac:dyDescent="0.25">
      <c r="B19" s="221" t="s">
        <v>613</v>
      </c>
      <c r="C19" s="221" t="s">
        <v>614</v>
      </c>
      <c r="D19" s="221"/>
      <c r="E19" s="221" t="s">
        <v>881</v>
      </c>
      <c r="F19" s="181">
        <v>231</v>
      </c>
      <c r="G19" s="181">
        <v>0</v>
      </c>
      <c r="H19" s="181">
        <v>0</v>
      </c>
      <c r="I19" s="181">
        <v>0</v>
      </c>
      <c r="J19" s="181">
        <v>0</v>
      </c>
      <c r="K19" s="181">
        <v>0</v>
      </c>
      <c r="L19" s="181">
        <v>0</v>
      </c>
      <c r="M19" s="181">
        <v>0</v>
      </c>
      <c r="N19" s="181">
        <v>0</v>
      </c>
      <c r="O19" s="181">
        <v>0</v>
      </c>
      <c r="P19" s="181">
        <v>0</v>
      </c>
      <c r="Q19" s="181">
        <v>0</v>
      </c>
      <c r="R19" s="181">
        <v>0</v>
      </c>
      <c r="S19" s="181">
        <v>0</v>
      </c>
      <c r="T19" s="181">
        <v>0</v>
      </c>
      <c r="U19" s="181">
        <v>0</v>
      </c>
      <c r="V19" s="181">
        <v>0</v>
      </c>
      <c r="W19" s="181">
        <v>0</v>
      </c>
      <c r="X19" s="221"/>
      <c r="Y19" s="221"/>
      <c r="Z19" s="221" t="s">
        <v>130</v>
      </c>
      <c r="AA19" s="221"/>
      <c r="AB19" s="221"/>
    </row>
    <row r="20" spans="2:28" x14ac:dyDescent="0.25">
      <c r="B20" s="221" t="s">
        <v>613</v>
      </c>
      <c r="C20" s="221" t="s">
        <v>606</v>
      </c>
      <c r="D20" s="221"/>
      <c r="E20" s="221" t="s">
        <v>881</v>
      </c>
      <c r="F20" s="181">
        <v>231</v>
      </c>
      <c r="G20" s="181">
        <v>241</v>
      </c>
      <c r="H20" s="181">
        <v>251</v>
      </c>
      <c r="I20" s="181">
        <v>95</v>
      </c>
      <c r="J20" s="181">
        <v>310</v>
      </c>
      <c r="K20" s="181">
        <v>374.78440000000001</v>
      </c>
      <c r="L20" s="181">
        <v>395.0301</v>
      </c>
      <c r="M20" s="181">
        <v>415.26580000000001</v>
      </c>
      <c r="N20" s="181">
        <v>435.49130000000002</v>
      </c>
      <c r="O20" s="181">
        <v>455.70679999999999</v>
      </c>
      <c r="P20" s="181">
        <v>482.21695629279759</v>
      </c>
      <c r="Q20" s="181">
        <v>362.20800000000031</v>
      </c>
      <c r="R20" s="181">
        <v>313.8240000000003</v>
      </c>
      <c r="S20" s="181">
        <v>466.39600000000002</v>
      </c>
      <c r="T20" s="181">
        <v>485.08499999999998</v>
      </c>
      <c r="U20" s="181">
        <v>503.774</v>
      </c>
      <c r="V20" s="215">
        <v>522</v>
      </c>
      <c r="W20" s="215">
        <v>541</v>
      </c>
      <c r="X20" s="221"/>
      <c r="Y20" s="221"/>
      <c r="Z20" s="221" t="s">
        <v>130</v>
      </c>
      <c r="AA20" s="221"/>
      <c r="AB20" s="221"/>
    </row>
    <row r="21" spans="2:28" x14ac:dyDescent="0.25">
      <c r="B21" s="49" t="s">
        <v>615</v>
      </c>
      <c r="C21" s="19"/>
      <c r="D21" s="19"/>
      <c r="E21" s="19"/>
      <c r="F21" s="19"/>
      <c r="G21" s="19"/>
      <c r="H21" s="19"/>
      <c r="I21" s="19"/>
      <c r="J21" s="19"/>
      <c r="K21" s="19"/>
      <c r="L21" s="19"/>
      <c r="M21" s="19"/>
      <c r="N21" s="19"/>
      <c r="O21" s="19"/>
      <c r="P21" s="19"/>
      <c r="Q21" s="19"/>
      <c r="R21" s="19"/>
      <c r="S21" s="19"/>
      <c r="T21" s="19"/>
      <c r="U21" s="19"/>
      <c r="V21" s="19"/>
      <c r="W21" s="19"/>
      <c r="X21" s="221"/>
      <c r="Y21" s="221"/>
      <c r="Z21" s="221"/>
      <c r="AA21" s="221"/>
      <c r="AB21" s="221"/>
    </row>
    <row r="22" spans="2:28" x14ac:dyDescent="0.25">
      <c r="B22" s="221" t="s">
        <v>615</v>
      </c>
      <c r="C22" s="221" t="s">
        <v>1119</v>
      </c>
      <c r="D22" s="221"/>
      <c r="E22" s="221" t="s">
        <v>881</v>
      </c>
      <c r="F22" s="181">
        <v>26613.360000000001</v>
      </c>
      <c r="G22" s="181">
        <v>24408.52</v>
      </c>
      <c r="H22" s="181">
        <v>23135.3</v>
      </c>
      <c r="I22" s="181">
        <v>23880.6</v>
      </c>
      <c r="J22" s="181">
        <v>24761.96</v>
      </c>
      <c r="K22" s="181">
        <v>23632.17</v>
      </c>
      <c r="L22" s="181">
        <v>22917.93</v>
      </c>
      <c r="M22" s="181">
        <v>21644.71</v>
      </c>
      <c r="N22" s="181">
        <v>16520.78</v>
      </c>
      <c r="O22" s="181">
        <v>16924.48</v>
      </c>
      <c r="P22" s="181">
        <v>17909.045011387883</v>
      </c>
      <c r="Q22" s="181">
        <v>18042.432100000002</v>
      </c>
      <c r="R22" s="181">
        <v>14595.427000000001</v>
      </c>
      <c r="S22" s="133">
        <v>14595</v>
      </c>
      <c r="T22" s="181">
        <v>10662</v>
      </c>
      <c r="U22" s="181">
        <v>12275.37</v>
      </c>
      <c r="V22" s="218">
        <v>11087</v>
      </c>
      <c r="W22" s="218">
        <v>9649</v>
      </c>
      <c r="X22" s="221"/>
      <c r="Y22" s="221"/>
      <c r="Z22" s="221" t="s">
        <v>130</v>
      </c>
      <c r="AA22" s="221"/>
      <c r="AB22" s="221"/>
    </row>
    <row r="23" spans="2:28" x14ac:dyDescent="0.25">
      <c r="B23" s="221" t="s">
        <v>615</v>
      </c>
      <c r="C23" s="221" t="s">
        <v>1055</v>
      </c>
      <c r="D23" s="221"/>
      <c r="E23" s="221" t="s">
        <v>881</v>
      </c>
      <c r="F23" s="181">
        <v>13.621919999999999</v>
      </c>
      <c r="G23" s="181">
        <v>0</v>
      </c>
      <c r="H23" s="181">
        <v>13.15558</v>
      </c>
      <c r="I23" s="181">
        <v>12.95923</v>
      </c>
      <c r="J23" s="181">
        <v>13.970840000000001</v>
      </c>
      <c r="K23" s="181">
        <v>12.00202</v>
      </c>
      <c r="L23" s="181">
        <v>11.68294</v>
      </c>
      <c r="M23" s="181">
        <v>11.535679999999999</v>
      </c>
      <c r="N23" s="181">
        <v>11.535679999999999</v>
      </c>
      <c r="O23" s="181">
        <v>14.554589999999999</v>
      </c>
      <c r="P23" s="181">
        <v>15.401287008203175</v>
      </c>
      <c r="Q23" s="181">
        <v>11.707488000000001</v>
      </c>
      <c r="R23" s="181">
        <v>13.940992</v>
      </c>
      <c r="S23" s="181">
        <v>13.0984</v>
      </c>
      <c r="T23" s="181">
        <v>13.172699999999999</v>
      </c>
      <c r="U23" s="181">
        <v>13.247</v>
      </c>
      <c r="V23" s="215">
        <v>13</v>
      </c>
      <c r="W23" s="215">
        <v>13</v>
      </c>
      <c r="X23" s="221"/>
      <c r="Y23" s="221"/>
      <c r="Z23" s="221" t="s">
        <v>130</v>
      </c>
      <c r="AA23" s="221"/>
      <c r="AB23" s="221"/>
    </row>
    <row r="24" spans="2:28" x14ac:dyDescent="0.25">
      <c r="B24" s="221" t="s">
        <v>615</v>
      </c>
      <c r="C24" s="221" t="s">
        <v>603</v>
      </c>
      <c r="D24" s="221"/>
      <c r="E24" s="221" t="s">
        <v>881</v>
      </c>
      <c r="F24" s="181">
        <v>15123.76</v>
      </c>
      <c r="G24" s="181">
        <v>15977.31</v>
      </c>
      <c r="H24" s="181">
        <v>15630.55</v>
      </c>
      <c r="I24" s="181">
        <v>14883.7</v>
      </c>
      <c r="J24" s="181">
        <v>15022.39</v>
      </c>
      <c r="K24" s="181">
        <v>14670.32</v>
      </c>
      <c r="L24" s="181">
        <v>16137.35</v>
      </c>
      <c r="M24" s="181">
        <v>16937.55</v>
      </c>
      <c r="N24" s="181">
        <v>16350.73</v>
      </c>
      <c r="O24" s="181">
        <v>14616.97</v>
      </c>
      <c r="P24" s="181">
        <v>15467.292076496295</v>
      </c>
      <c r="Q24" s="181">
        <v>19124.756100000002</v>
      </c>
      <c r="R24" s="181">
        <v>17497.684799999999</v>
      </c>
      <c r="S24" s="181">
        <v>17243.2</v>
      </c>
      <c r="T24" s="181">
        <v>17427</v>
      </c>
      <c r="U24" s="181">
        <v>17610.8</v>
      </c>
      <c r="V24" s="217">
        <v>17795</v>
      </c>
      <c r="W24" s="217">
        <v>17978</v>
      </c>
      <c r="X24" s="221"/>
      <c r="Y24" s="221"/>
      <c r="Z24" s="221" t="s">
        <v>131</v>
      </c>
      <c r="AA24" s="221"/>
      <c r="AB24" s="221"/>
    </row>
    <row r="25" spans="2:28" x14ac:dyDescent="0.25">
      <c r="B25" s="221" t="s">
        <v>615</v>
      </c>
      <c r="C25" s="221" t="s">
        <v>605</v>
      </c>
      <c r="D25" s="221"/>
      <c r="E25" s="221" t="s">
        <v>881</v>
      </c>
      <c r="F25" s="181">
        <v>37446.299999999996</v>
      </c>
      <c r="G25" s="181">
        <v>60434.1</v>
      </c>
      <c r="H25" s="181">
        <v>80967.599999999991</v>
      </c>
      <c r="I25" s="181">
        <v>93190.5</v>
      </c>
      <c r="J25" s="181">
        <v>109738.79999999999</v>
      </c>
      <c r="K25" s="181">
        <v>121427.09999999999</v>
      </c>
      <c r="L25" s="181">
        <v>137003.4</v>
      </c>
      <c r="M25" s="181">
        <v>160083.5470095257</v>
      </c>
      <c r="N25" s="181">
        <v>183163.69401905141</v>
      </c>
      <c r="O25" s="181">
        <v>206243.84102857715</v>
      </c>
      <c r="P25" s="181">
        <v>229323.98803810286</v>
      </c>
      <c r="Q25" s="181">
        <v>183997.77399999998</v>
      </c>
      <c r="R25" s="181">
        <v>191811.94899999999</v>
      </c>
      <c r="S25" s="181">
        <v>235951</v>
      </c>
      <c r="T25" s="181">
        <v>248137</v>
      </c>
      <c r="U25" s="133">
        <v>248137</v>
      </c>
      <c r="V25" s="214">
        <v>276299</v>
      </c>
      <c r="W25" s="214">
        <v>294415</v>
      </c>
      <c r="X25" s="221"/>
      <c r="Y25" s="221"/>
      <c r="Z25" s="221" t="s">
        <v>132</v>
      </c>
      <c r="AA25" s="221"/>
      <c r="AB25" s="221" t="s">
        <v>129</v>
      </c>
    </row>
    <row r="26" spans="2:28" x14ac:dyDescent="0.25">
      <c r="B26" s="221" t="s">
        <v>1145</v>
      </c>
      <c r="C26" s="221" t="s">
        <v>1146</v>
      </c>
      <c r="D26" s="221"/>
      <c r="E26" s="221" t="s">
        <v>881</v>
      </c>
      <c r="F26" s="181">
        <v>121680</v>
      </c>
      <c r="G26" s="181">
        <v>121680</v>
      </c>
      <c r="H26" s="181">
        <v>121680</v>
      </c>
      <c r="I26" s="181">
        <v>121680</v>
      </c>
      <c r="J26" s="181">
        <v>121680</v>
      </c>
      <c r="K26" s="181">
        <v>121680</v>
      </c>
      <c r="L26" s="181">
        <v>121680</v>
      </c>
      <c r="M26" s="181">
        <v>121680</v>
      </c>
      <c r="N26" s="181">
        <v>121533.55811999999</v>
      </c>
      <c r="O26" s="181">
        <v>121577.22096000001</v>
      </c>
      <c r="P26" s="181">
        <v>121655.10629999998</v>
      </c>
      <c r="Q26" s="181">
        <v>121655.10629999998</v>
      </c>
      <c r="R26" s="181">
        <v>121655.10629999998</v>
      </c>
      <c r="S26" s="181">
        <v>94381</v>
      </c>
      <c r="T26" s="181">
        <v>90975</v>
      </c>
      <c r="U26" s="181">
        <v>89211</v>
      </c>
      <c r="V26" s="214">
        <v>86352</v>
      </c>
      <c r="W26" s="214">
        <v>83767</v>
      </c>
      <c r="X26" s="221"/>
      <c r="Y26" s="221"/>
      <c r="Z26" s="221" t="s">
        <v>130</v>
      </c>
      <c r="AA26" s="221"/>
      <c r="AB26" s="221"/>
    </row>
    <row r="27" spans="2:28" x14ac:dyDescent="0.25">
      <c r="B27" s="221" t="s">
        <v>1145</v>
      </c>
      <c r="C27" s="221" t="s">
        <v>617</v>
      </c>
      <c r="D27" s="221"/>
      <c r="E27" s="221" t="s">
        <v>881</v>
      </c>
      <c r="F27" s="181">
        <v>190400</v>
      </c>
      <c r="G27" s="181">
        <v>190400</v>
      </c>
      <c r="H27" s="181">
        <v>190400</v>
      </c>
      <c r="I27" s="181">
        <v>190400</v>
      </c>
      <c r="J27" s="181">
        <v>190400</v>
      </c>
      <c r="K27" s="181">
        <v>190400</v>
      </c>
      <c r="L27" s="181">
        <v>0</v>
      </c>
      <c r="M27" s="181">
        <v>0</v>
      </c>
      <c r="N27" s="181">
        <v>0</v>
      </c>
      <c r="O27" s="181">
        <v>0</v>
      </c>
      <c r="P27" s="181">
        <v>0</v>
      </c>
      <c r="Q27" s="181">
        <v>0</v>
      </c>
      <c r="R27" s="181">
        <v>0</v>
      </c>
      <c r="S27" s="181">
        <v>0</v>
      </c>
      <c r="T27" s="181">
        <v>0</v>
      </c>
      <c r="U27" s="181">
        <v>0</v>
      </c>
      <c r="V27" s="181">
        <v>0</v>
      </c>
      <c r="W27" s="181">
        <v>0</v>
      </c>
      <c r="X27" s="221"/>
      <c r="Y27" s="221"/>
      <c r="Z27" s="221" t="s">
        <v>130</v>
      </c>
      <c r="AA27" s="221"/>
      <c r="AB27" s="221"/>
    </row>
    <row r="28" spans="2:28" x14ac:dyDescent="0.25">
      <c r="B28" s="221" t="s">
        <v>1145</v>
      </c>
      <c r="C28" s="221" t="s">
        <v>618</v>
      </c>
      <c r="D28" s="221"/>
      <c r="E28" s="221" t="s">
        <v>881</v>
      </c>
      <c r="F28" s="181">
        <v>1780.8159714891353</v>
      </c>
      <c r="G28" s="181">
        <v>1748.56430568106</v>
      </c>
      <c r="H28" s="181">
        <v>1639.1706513752945</v>
      </c>
      <c r="I28" s="181">
        <v>1993.3452128602914</v>
      </c>
      <c r="J28" s="181">
        <v>2063.3055037116483</v>
      </c>
      <c r="K28" s="181">
        <v>2232</v>
      </c>
      <c r="L28" s="181">
        <v>2293.2249999999995</v>
      </c>
      <c r="M28" s="181">
        <v>2354.4499999999994</v>
      </c>
      <c r="N28" s="181">
        <v>2415.6749999999997</v>
      </c>
      <c r="O28" s="181">
        <v>2476.8999999999992</v>
      </c>
      <c r="P28" s="181">
        <v>2538.1249999999995</v>
      </c>
      <c r="Q28" s="181">
        <v>2599.35</v>
      </c>
      <c r="R28" s="133">
        <v>2660.5750000000003</v>
      </c>
      <c r="S28" s="133">
        <v>2721.8000000000006</v>
      </c>
      <c r="T28" s="133">
        <v>2783.0250000000005</v>
      </c>
      <c r="U28" s="133">
        <v>2844.2500000000009</v>
      </c>
      <c r="V28" s="133">
        <v>2905.4750000000013</v>
      </c>
      <c r="W28" s="133">
        <v>2966.7000000000012</v>
      </c>
      <c r="X28" s="221"/>
      <c r="Y28" s="221"/>
      <c r="Z28" s="221" t="s">
        <v>130</v>
      </c>
      <c r="AA28" s="221"/>
      <c r="AB28" s="221"/>
    </row>
    <row r="29" spans="2:28" x14ac:dyDescent="0.25">
      <c r="B29" s="49" t="s">
        <v>619</v>
      </c>
      <c r="C29" s="19"/>
      <c r="D29" s="19"/>
      <c r="E29" s="19"/>
      <c r="F29" s="19"/>
      <c r="G29" s="19"/>
      <c r="H29" s="19"/>
      <c r="I29" s="19"/>
      <c r="J29" s="19"/>
      <c r="K29" s="19"/>
      <c r="L29" s="19"/>
      <c r="M29" s="19"/>
      <c r="N29" s="19"/>
      <c r="O29" s="19"/>
      <c r="P29" s="19"/>
      <c r="Q29" s="19"/>
      <c r="R29" s="19"/>
      <c r="S29" s="19"/>
      <c r="T29" s="19"/>
      <c r="U29" s="19"/>
      <c r="V29" s="19"/>
      <c r="W29" s="19"/>
      <c r="X29" s="221"/>
      <c r="Y29" s="221"/>
      <c r="Z29" s="221"/>
      <c r="AA29" s="221"/>
      <c r="AB29" s="221"/>
    </row>
    <row r="30" spans="2:28" x14ac:dyDescent="0.25">
      <c r="B30" s="221" t="s">
        <v>619</v>
      </c>
      <c r="C30" s="221" t="s">
        <v>1117</v>
      </c>
      <c r="D30" s="221"/>
      <c r="E30" s="221" t="s">
        <v>881</v>
      </c>
      <c r="F30" s="181">
        <v>3555.4319999999998</v>
      </c>
      <c r="G30" s="181">
        <v>3536.28</v>
      </c>
      <c r="H30" s="181">
        <v>3534.57</v>
      </c>
      <c r="I30" s="181">
        <v>3648.114</v>
      </c>
      <c r="J30" s="181">
        <v>3756.721</v>
      </c>
      <c r="K30" s="181">
        <v>3818.43</v>
      </c>
      <c r="L30" s="181">
        <v>3857.4180000000001</v>
      </c>
      <c r="M30" s="181">
        <v>3952.8359999999998</v>
      </c>
      <c r="N30" s="181">
        <v>3785.598</v>
      </c>
      <c r="O30" s="181">
        <v>3869.0459999999998</v>
      </c>
      <c r="P30" s="181">
        <v>4094.1228647247867</v>
      </c>
      <c r="Q30" s="181">
        <v>4091.346</v>
      </c>
      <c r="R30" s="181">
        <v>4006.1880000000001</v>
      </c>
      <c r="S30" s="181">
        <v>3814</v>
      </c>
      <c r="T30" s="181">
        <v>3880</v>
      </c>
      <c r="U30" s="181">
        <v>4129</v>
      </c>
      <c r="V30" s="214">
        <v>4248</v>
      </c>
      <c r="W30" s="214">
        <v>4495</v>
      </c>
      <c r="X30" s="221"/>
      <c r="Y30" s="221"/>
      <c r="Z30" s="221" t="s">
        <v>130</v>
      </c>
      <c r="AA30" s="221"/>
      <c r="AB30" s="221"/>
    </row>
    <row r="31" spans="2:28" x14ac:dyDescent="0.25">
      <c r="B31" s="221" t="s">
        <v>619</v>
      </c>
      <c r="C31" s="221" t="s">
        <v>1119</v>
      </c>
      <c r="D31" s="221"/>
      <c r="E31" s="221" t="s">
        <v>881</v>
      </c>
      <c r="F31" s="181">
        <v>2917.2280000000001</v>
      </c>
      <c r="G31" s="181">
        <v>2675.5439999999999</v>
      </c>
      <c r="H31" s="181">
        <v>2535.98</v>
      </c>
      <c r="I31" s="181">
        <v>2617.6759999999999</v>
      </c>
      <c r="J31" s="181">
        <v>2714.2860000000001</v>
      </c>
      <c r="K31" s="181">
        <v>2590.444</v>
      </c>
      <c r="L31" s="181">
        <v>2512.152</v>
      </c>
      <c r="M31" s="181">
        <v>2372.5880000000002</v>
      </c>
      <c r="N31" s="181">
        <v>1810.9280000000001</v>
      </c>
      <c r="O31" s="181">
        <v>1855.18</v>
      </c>
      <c r="P31" s="181">
        <v>1963.1027535418625</v>
      </c>
      <c r="Q31" s="181">
        <v>1977.7239999999999</v>
      </c>
      <c r="R31" s="181">
        <v>1599.8799999999999</v>
      </c>
      <c r="S31" s="181">
        <v>3428</v>
      </c>
      <c r="T31" s="181">
        <v>4330.84</v>
      </c>
      <c r="U31" s="181">
        <v>5703.65</v>
      </c>
      <c r="V31" s="218">
        <v>2941</v>
      </c>
      <c r="W31" s="218">
        <v>3162</v>
      </c>
      <c r="X31" s="221"/>
      <c r="Y31" s="221"/>
      <c r="Z31" s="221" t="s">
        <v>131</v>
      </c>
      <c r="AA31" s="221"/>
      <c r="AB31" s="221"/>
    </row>
    <row r="32" spans="2:28" x14ac:dyDescent="0.25">
      <c r="B32" s="221" t="s">
        <v>619</v>
      </c>
      <c r="C32" s="221" t="s">
        <v>888</v>
      </c>
      <c r="D32" s="221"/>
      <c r="E32" s="221" t="s">
        <v>881</v>
      </c>
      <c r="F32" s="181">
        <v>21444.967999999997</v>
      </c>
      <c r="G32" s="181">
        <v>22247.356</v>
      </c>
      <c r="H32" s="181">
        <v>23423.502</v>
      </c>
      <c r="I32" s="181">
        <v>24904.825999999997</v>
      </c>
      <c r="J32" s="181">
        <v>26329.949000000001</v>
      </c>
      <c r="K32" s="181">
        <v>27826.34</v>
      </c>
      <c r="L32" s="181">
        <v>29859.736000000001</v>
      </c>
      <c r="M32" s="181">
        <v>33456.754000000001</v>
      </c>
      <c r="N32" s="181">
        <v>33473.894</v>
      </c>
      <c r="O32" s="181">
        <v>33473.894</v>
      </c>
      <c r="P32" s="181">
        <v>36290.522898393756</v>
      </c>
      <c r="Q32" s="181">
        <v>38490.525000000009</v>
      </c>
      <c r="R32" s="181">
        <v>38617.398000000001</v>
      </c>
      <c r="S32" s="181">
        <v>41317</v>
      </c>
      <c r="T32" s="181">
        <v>41624.199999999997</v>
      </c>
      <c r="U32" s="181">
        <v>40900.129999999997</v>
      </c>
      <c r="V32" s="218">
        <v>44633</v>
      </c>
      <c r="W32" s="218">
        <v>46107</v>
      </c>
      <c r="X32" s="221"/>
      <c r="Y32" s="221"/>
      <c r="Z32" s="221" t="s">
        <v>132</v>
      </c>
      <c r="AA32" s="221"/>
      <c r="AB32" s="221" t="s">
        <v>129</v>
      </c>
    </row>
    <row r="33" spans="1:26" x14ac:dyDescent="0.25">
      <c r="B33" s="221" t="s">
        <v>619</v>
      </c>
      <c r="C33" s="221" t="s">
        <v>1055</v>
      </c>
      <c r="D33" s="221"/>
      <c r="E33" s="221" t="s">
        <v>881</v>
      </c>
      <c r="F33" s="181">
        <v>2057.1410000000001</v>
      </c>
      <c r="G33" s="181">
        <v>2057.1410000000001</v>
      </c>
      <c r="H33" s="181">
        <v>1986.7159999999999</v>
      </c>
      <c r="I33" s="181">
        <v>1957.0640000000001</v>
      </c>
      <c r="J33" s="181">
        <v>2109.8330000000001</v>
      </c>
      <c r="K33" s="181">
        <v>1812.508</v>
      </c>
      <c r="L33" s="181">
        <v>1764.3230000000001</v>
      </c>
      <c r="M33" s="181">
        <v>1742.0830000000001</v>
      </c>
      <c r="N33" s="181">
        <v>1742.0830000000001</v>
      </c>
      <c r="O33" s="181">
        <v>2197.9899999999998</v>
      </c>
      <c r="P33" s="181">
        <v>2325.8553770015301</v>
      </c>
      <c r="Q33" s="181">
        <v>1768.0291200000001</v>
      </c>
      <c r="R33" s="181">
        <v>2105.3260799999998</v>
      </c>
      <c r="S33" s="181">
        <v>2186.7907999999998</v>
      </c>
      <c r="T33" s="181">
        <v>2277.88</v>
      </c>
      <c r="U33" s="181">
        <v>2381.0288</v>
      </c>
      <c r="V33" s="219">
        <v>2496</v>
      </c>
      <c r="W33" s="219">
        <v>2624</v>
      </c>
      <c r="X33" s="221"/>
      <c r="Y33" s="221"/>
      <c r="Z33" s="221" t="s">
        <v>130</v>
      </c>
    </row>
    <row r="34" spans="1:26" x14ac:dyDescent="0.25">
      <c r="B34" s="221" t="s">
        <v>619</v>
      </c>
      <c r="C34" s="221" t="s">
        <v>603</v>
      </c>
      <c r="D34" s="221"/>
      <c r="E34" s="221" t="s">
        <v>881</v>
      </c>
      <c r="F34" s="181">
        <v>43.902810000000002</v>
      </c>
      <c r="G34" s="181">
        <v>46.380569999999999</v>
      </c>
      <c r="H34" s="181">
        <v>45.373980000000003</v>
      </c>
      <c r="I34" s="181">
        <v>43.205939999999998</v>
      </c>
      <c r="J34" s="181">
        <v>43.608530000000002</v>
      </c>
      <c r="K34" s="181">
        <v>42.586500000000001</v>
      </c>
      <c r="L34" s="181">
        <v>46.845149999999997</v>
      </c>
      <c r="M34" s="181">
        <v>49.168050000000001</v>
      </c>
      <c r="N34" s="181">
        <v>47.464590000000001</v>
      </c>
      <c r="O34" s="181">
        <v>42.431640000000002</v>
      </c>
      <c r="P34" s="181">
        <v>44.900047068908158</v>
      </c>
      <c r="Q34" s="181">
        <v>55.517310000000002</v>
      </c>
      <c r="R34" s="181">
        <v>50.794080000000001</v>
      </c>
      <c r="S34" s="181">
        <v>40</v>
      </c>
      <c r="T34" s="181">
        <v>37</v>
      </c>
      <c r="U34" s="181">
        <v>45</v>
      </c>
      <c r="V34" s="181">
        <v>45</v>
      </c>
      <c r="W34" s="181">
        <v>45</v>
      </c>
      <c r="X34" s="221"/>
      <c r="Y34" s="221"/>
      <c r="Z34" s="221" t="s">
        <v>130</v>
      </c>
    </row>
    <row r="35" spans="1:26" x14ac:dyDescent="0.25">
      <c r="B35" s="221" t="s">
        <v>619</v>
      </c>
      <c r="C35" s="221" t="s">
        <v>605</v>
      </c>
      <c r="D35" s="221"/>
      <c r="E35" s="221" t="s">
        <v>881</v>
      </c>
      <c r="F35" s="181">
        <v>1781.57</v>
      </c>
      <c r="G35" s="181">
        <v>0</v>
      </c>
      <c r="H35" s="181">
        <v>0</v>
      </c>
      <c r="I35" s="181">
        <v>0</v>
      </c>
      <c r="J35" s="181">
        <v>0</v>
      </c>
      <c r="K35" s="181">
        <v>0</v>
      </c>
      <c r="L35" s="181">
        <v>0</v>
      </c>
      <c r="M35" s="181">
        <v>0</v>
      </c>
      <c r="N35" s="181">
        <v>0</v>
      </c>
      <c r="O35" s="181">
        <v>0</v>
      </c>
      <c r="P35" s="181">
        <v>0</v>
      </c>
      <c r="Q35" s="181">
        <v>0</v>
      </c>
      <c r="R35" s="181">
        <v>0</v>
      </c>
      <c r="S35" s="181">
        <v>418</v>
      </c>
      <c r="T35" s="181">
        <v>647.19000000000005</v>
      </c>
      <c r="U35" s="181">
        <v>1403.22</v>
      </c>
      <c r="V35" s="218">
        <v>1403</v>
      </c>
      <c r="W35" s="218">
        <v>1403</v>
      </c>
      <c r="X35" s="221"/>
      <c r="Y35" s="221"/>
      <c r="Z35" s="221" t="s">
        <v>130</v>
      </c>
    </row>
    <row r="36" spans="1:26" x14ac:dyDescent="0.25">
      <c r="B36" s="221"/>
      <c r="C36" s="221"/>
      <c r="D36" s="221"/>
      <c r="E36" s="221"/>
      <c r="F36" s="20"/>
      <c r="G36" s="20"/>
      <c r="H36" s="20"/>
      <c r="I36" s="20"/>
      <c r="J36" s="20"/>
      <c r="K36" s="20"/>
      <c r="L36" s="20"/>
      <c r="M36" s="20"/>
      <c r="N36" s="20"/>
      <c r="O36" s="20"/>
      <c r="P36" s="20"/>
      <c r="Q36" s="20"/>
      <c r="R36" s="20"/>
      <c r="S36" s="20"/>
      <c r="T36" s="20"/>
      <c r="U36" s="20"/>
      <c r="V36" s="20"/>
      <c r="W36" s="20"/>
      <c r="X36" s="221"/>
      <c r="Y36" s="221"/>
      <c r="Z36" s="221"/>
    </row>
    <row r="37" spans="1:26" s="2" customFormat="1" ht="21" x14ac:dyDescent="0.35">
      <c r="A37" s="251"/>
      <c r="C37" s="3" t="s">
        <v>1063</v>
      </c>
      <c r="F37" s="2" t="s">
        <v>1064</v>
      </c>
    </row>
    <row r="39" spans="1:26" x14ac:dyDescent="0.25">
      <c r="B39" s="49" t="s">
        <v>613</v>
      </c>
      <c r="C39" s="49"/>
      <c r="D39" s="49" t="s">
        <v>588</v>
      </c>
      <c r="E39" s="19"/>
      <c r="F39" s="19"/>
      <c r="G39" s="19"/>
      <c r="H39" s="19"/>
      <c r="I39" s="19"/>
      <c r="J39" s="19"/>
      <c r="K39" s="19"/>
      <c r="L39" s="19"/>
      <c r="M39" s="19"/>
      <c r="N39" s="19"/>
      <c r="O39" s="19"/>
      <c r="P39" s="19"/>
      <c r="Q39" s="19"/>
      <c r="R39" s="19"/>
      <c r="S39" s="19"/>
      <c r="T39" s="19"/>
      <c r="U39" s="19"/>
      <c r="V39" s="19"/>
      <c r="W39" s="19"/>
      <c r="X39" s="221"/>
      <c r="Y39" s="221"/>
      <c r="Z39" s="221"/>
    </row>
    <row r="40" spans="1:26" x14ac:dyDescent="0.25">
      <c r="B40" s="221" t="s">
        <v>613</v>
      </c>
      <c r="C40" s="221" t="s">
        <v>1119</v>
      </c>
      <c r="D40" s="221" t="s">
        <v>588</v>
      </c>
      <c r="E40" s="221" t="s">
        <v>1065</v>
      </c>
      <c r="F40" s="189">
        <v>71900</v>
      </c>
      <c r="G40" s="189">
        <v>71900</v>
      </c>
      <c r="H40" s="189">
        <v>71900</v>
      </c>
      <c r="I40" s="189">
        <v>71900</v>
      </c>
      <c r="J40" s="189">
        <v>71900</v>
      </c>
      <c r="K40" s="189">
        <v>71900</v>
      </c>
      <c r="L40" s="189">
        <v>71900</v>
      </c>
      <c r="M40" s="189">
        <v>71900</v>
      </c>
      <c r="N40" s="189">
        <v>71900</v>
      </c>
      <c r="O40" s="189">
        <v>71900</v>
      </c>
      <c r="P40" s="189">
        <v>71900</v>
      </c>
      <c r="Q40" s="189">
        <v>71900</v>
      </c>
      <c r="R40" s="189">
        <v>71900</v>
      </c>
      <c r="S40" s="189">
        <v>71900</v>
      </c>
      <c r="T40" s="189">
        <v>71900</v>
      </c>
      <c r="U40" s="189">
        <v>71900</v>
      </c>
      <c r="V40" s="189">
        <v>71900</v>
      </c>
      <c r="W40" s="189">
        <v>71900</v>
      </c>
      <c r="X40" s="221"/>
      <c r="Y40" s="221"/>
      <c r="Z40" s="221"/>
    </row>
    <row r="41" spans="1:26" x14ac:dyDescent="0.25">
      <c r="B41" s="221" t="s">
        <v>613</v>
      </c>
      <c r="C41" s="221" t="s">
        <v>888</v>
      </c>
      <c r="D41" s="221" t="s">
        <v>588</v>
      </c>
      <c r="E41" s="221" t="s">
        <v>1065</v>
      </c>
      <c r="F41" s="189">
        <v>74100</v>
      </c>
      <c r="G41" s="189">
        <v>74100</v>
      </c>
      <c r="H41" s="189">
        <v>74100</v>
      </c>
      <c r="I41" s="189">
        <v>74100</v>
      </c>
      <c r="J41" s="189">
        <v>74100</v>
      </c>
      <c r="K41" s="189">
        <v>74100</v>
      </c>
      <c r="L41" s="189">
        <v>74100</v>
      </c>
      <c r="M41" s="189">
        <v>74100</v>
      </c>
      <c r="N41" s="189">
        <v>74100</v>
      </c>
      <c r="O41" s="189">
        <v>74100</v>
      </c>
      <c r="P41" s="189">
        <v>74100</v>
      </c>
      <c r="Q41" s="189">
        <v>74100</v>
      </c>
      <c r="R41" s="189">
        <v>74100</v>
      </c>
      <c r="S41" s="189">
        <v>74100</v>
      </c>
      <c r="T41" s="189">
        <v>74100</v>
      </c>
      <c r="U41" s="189">
        <v>74100</v>
      </c>
      <c r="V41" s="189">
        <v>74100</v>
      </c>
      <c r="W41" s="189">
        <v>74100</v>
      </c>
      <c r="X41" s="221"/>
      <c r="Y41" s="221"/>
      <c r="Z41" s="221"/>
    </row>
    <row r="42" spans="1:26" x14ac:dyDescent="0.25">
      <c r="B42" s="221" t="s">
        <v>613</v>
      </c>
      <c r="C42" s="221" t="s">
        <v>1147</v>
      </c>
      <c r="D42" s="221" t="s">
        <v>588</v>
      </c>
      <c r="E42" s="221" t="s">
        <v>1065</v>
      </c>
      <c r="F42" s="189">
        <v>77400</v>
      </c>
      <c r="G42" s="189">
        <v>77400</v>
      </c>
      <c r="H42" s="189">
        <v>77400</v>
      </c>
      <c r="I42" s="189">
        <v>77400</v>
      </c>
      <c r="J42" s="189">
        <v>77400</v>
      </c>
      <c r="K42" s="189">
        <v>77400</v>
      </c>
      <c r="L42" s="189">
        <v>77400</v>
      </c>
      <c r="M42" s="189">
        <v>77400</v>
      </c>
      <c r="N42" s="189">
        <v>77400</v>
      </c>
      <c r="O42" s="189">
        <v>77400</v>
      </c>
      <c r="P42" s="189">
        <v>77400</v>
      </c>
      <c r="Q42" s="189">
        <v>77400</v>
      </c>
      <c r="R42" s="189">
        <v>77400</v>
      </c>
      <c r="S42" s="189">
        <v>77400</v>
      </c>
      <c r="T42" s="189">
        <v>77400</v>
      </c>
      <c r="U42" s="189">
        <v>77400</v>
      </c>
      <c r="V42" s="189">
        <v>77400</v>
      </c>
      <c r="W42" s="189">
        <v>77400</v>
      </c>
      <c r="X42" s="221"/>
      <c r="Y42" s="221"/>
      <c r="Z42" s="221"/>
    </row>
    <row r="43" spans="1:26" x14ac:dyDescent="0.25">
      <c r="B43" s="221" t="s">
        <v>613</v>
      </c>
      <c r="C43" s="221" t="s">
        <v>605</v>
      </c>
      <c r="D43" s="221" t="s">
        <v>588</v>
      </c>
      <c r="E43" s="221" t="s">
        <v>1065</v>
      </c>
      <c r="F43" s="109">
        <v>96250</v>
      </c>
      <c r="G43" s="109">
        <v>96250</v>
      </c>
      <c r="H43" s="109">
        <v>96250</v>
      </c>
      <c r="I43" s="109">
        <v>96250</v>
      </c>
      <c r="J43" s="109">
        <v>96250</v>
      </c>
      <c r="K43" s="109">
        <v>96250</v>
      </c>
      <c r="L43" s="109">
        <v>96250</v>
      </c>
      <c r="M43" s="109">
        <v>96250</v>
      </c>
      <c r="N43" s="109">
        <v>96250</v>
      </c>
      <c r="O43" s="109">
        <v>96250</v>
      </c>
      <c r="P43" s="109">
        <v>96250</v>
      </c>
      <c r="Q43" s="109">
        <v>96250</v>
      </c>
      <c r="R43" s="109">
        <v>96250</v>
      </c>
      <c r="S43" s="109">
        <v>96250</v>
      </c>
      <c r="T43" s="109">
        <v>96250</v>
      </c>
      <c r="U43" s="109">
        <v>96250</v>
      </c>
      <c r="V43" s="109">
        <v>96250</v>
      </c>
      <c r="W43" s="109">
        <v>96250</v>
      </c>
      <c r="X43" s="221"/>
      <c r="Y43" s="221"/>
      <c r="Z43" s="221" t="s">
        <v>82</v>
      </c>
    </row>
    <row r="44" spans="1:26" x14ac:dyDescent="0.25">
      <c r="B44" s="221" t="s">
        <v>613</v>
      </c>
      <c r="C44" s="221" t="s">
        <v>614</v>
      </c>
      <c r="D44" s="221" t="s">
        <v>588</v>
      </c>
      <c r="E44" s="221" t="s">
        <v>1065</v>
      </c>
      <c r="F44" s="189">
        <v>44400</v>
      </c>
      <c r="G44" s="189">
        <v>44400</v>
      </c>
      <c r="H44" s="189">
        <v>44400</v>
      </c>
      <c r="I44" s="189">
        <v>44400</v>
      </c>
      <c r="J44" s="189">
        <v>44400</v>
      </c>
      <c r="K44" s="189">
        <v>44400</v>
      </c>
      <c r="L44" s="189">
        <v>44400</v>
      </c>
      <c r="M44" s="189">
        <v>44400</v>
      </c>
      <c r="N44" s="189">
        <v>44400</v>
      </c>
      <c r="O44" s="189">
        <v>44400</v>
      </c>
      <c r="P44" s="189">
        <v>44400</v>
      </c>
      <c r="Q44" s="189">
        <v>44400</v>
      </c>
      <c r="R44" s="189">
        <v>44400</v>
      </c>
      <c r="S44" s="189">
        <v>44400</v>
      </c>
      <c r="T44" s="189">
        <v>44400</v>
      </c>
      <c r="U44" s="189">
        <v>44400</v>
      </c>
      <c r="V44" s="189">
        <v>44400</v>
      </c>
      <c r="W44" s="189">
        <v>44400</v>
      </c>
      <c r="X44" s="221"/>
      <c r="Y44" s="221"/>
      <c r="Z44" s="221"/>
    </row>
    <row r="45" spans="1:26" x14ac:dyDescent="0.25">
      <c r="B45" s="221" t="s">
        <v>613</v>
      </c>
      <c r="C45" s="221" t="s">
        <v>606</v>
      </c>
      <c r="D45" s="221" t="s">
        <v>588</v>
      </c>
      <c r="E45" s="221" t="s">
        <v>1065</v>
      </c>
      <c r="F45" s="189">
        <v>56100</v>
      </c>
      <c r="G45" s="189">
        <v>56100</v>
      </c>
      <c r="H45" s="189">
        <v>56100</v>
      </c>
      <c r="I45" s="189">
        <v>56100</v>
      </c>
      <c r="J45" s="189">
        <v>56100</v>
      </c>
      <c r="K45" s="189">
        <v>56100</v>
      </c>
      <c r="L45" s="189">
        <v>56100</v>
      </c>
      <c r="M45" s="189">
        <v>56100</v>
      </c>
      <c r="N45" s="189">
        <v>56100</v>
      </c>
      <c r="O45" s="189">
        <v>56100</v>
      </c>
      <c r="P45" s="189">
        <v>56100</v>
      </c>
      <c r="Q45" s="189">
        <v>56100</v>
      </c>
      <c r="R45" s="189">
        <v>56100</v>
      </c>
      <c r="S45" s="189">
        <v>56100</v>
      </c>
      <c r="T45" s="189">
        <v>56100</v>
      </c>
      <c r="U45" s="189">
        <v>56100</v>
      </c>
      <c r="V45" s="189">
        <v>56100</v>
      </c>
      <c r="W45" s="189">
        <v>56100</v>
      </c>
      <c r="X45" s="221"/>
      <c r="Y45" s="221"/>
      <c r="Z45" s="221" t="s">
        <v>142</v>
      </c>
    </row>
    <row r="46" spans="1:26" x14ac:dyDescent="0.25">
      <c r="B46" s="49" t="s">
        <v>615</v>
      </c>
      <c r="C46" s="19"/>
      <c r="D46" s="49" t="s">
        <v>588</v>
      </c>
      <c r="E46" s="19"/>
      <c r="F46" s="19"/>
      <c r="G46" s="19"/>
      <c r="H46" s="19"/>
      <c r="I46" s="19"/>
      <c r="J46" s="19"/>
      <c r="K46" s="19"/>
      <c r="L46" s="19"/>
      <c r="M46" s="19"/>
      <c r="N46" s="19"/>
      <c r="O46" s="19"/>
      <c r="P46" s="19"/>
      <c r="Q46" s="19"/>
      <c r="R46" s="19"/>
      <c r="S46" s="19"/>
      <c r="T46" s="19"/>
      <c r="U46" s="19"/>
      <c r="V46" s="19"/>
      <c r="W46" s="19"/>
      <c r="X46" s="221"/>
      <c r="Y46" s="221"/>
      <c r="Z46" s="221"/>
    </row>
    <row r="47" spans="1:26" x14ac:dyDescent="0.25">
      <c r="B47" s="221" t="s">
        <v>615</v>
      </c>
      <c r="C47" s="221" t="s">
        <v>1119</v>
      </c>
      <c r="D47" s="221" t="s">
        <v>588</v>
      </c>
      <c r="E47" s="221" t="s">
        <v>1065</v>
      </c>
      <c r="F47" s="189">
        <v>71900</v>
      </c>
      <c r="G47" s="189">
        <v>71900</v>
      </c>
      <c r="H47" s="189">
        <v>71900</v>
      </c>
      <c r="I47" s="189">
        <v>71900</v>
      </c>
      <c r="J47" s="189">
        <v>71900</v>
      </c>
      <c r="K47" s="189">
        <v>71900</v>
      </c>
      <c r="L47" s="189">
        <v>71900</v>
      </c>
      <c r="M47" s="189">
        <v>71900</v>
      </c>
      <c r="N47" s="189">
        <v>71900</v>
      </c>
      <c r="O47" s="189">
        <v>71900</v>
      </c>
      <c r="P47" s="189">
        <v>71900</v>
      </c>
      <c r="Q47" s="189">
        <v>71900</v>
      </c>
      <c r="R47" s="189">
        <v>71900</v>
      </c>
      <c r="S47" s="189">
        <v>71900</v>
      </c>
      <c r="T47" s="189">
        <v>71900</v>
      </c>
      <c r="U47" s="189">
        <v>71900</v>
      </c>
      <c r="V47" s="189">
        <v>71900</v>
      </c>
      <c r="W47" s="189">
        <v>71900</v>
      </c>
      <c r="X47" s="221"/>
      <c r="Y47" s="221"/>
      <c r="Z47" s="221"/>
    </row>
    <row r="48" spans="1:26" x14ac:dyDescent="0.25">
      <c r="B48" s="221" t="s">
        <v>615</v>
      </c>
      <c r="C48" s="221" t="s">
        <v>1055</v>
      </c>
      <c r="D48" s="221" t="s">
        <v>588</v>
      </c>
      <c r="E48" s="221" t="s">
        <v>1065</v>
      </c>
      <c r="F48" s="189">
        <v>77400</v>
      </c>
      <c r="G48" s="189">
        <v>77400</v>
      </c>
      <c r="H48" s="189">
        <v>77400</v>
      </c>
      <c r="I48" s="189">
        <v>77400</v>
      </c>
      <c r="J48" s="189">
        <v>77400</v>
      </c>
      <c r="K48" s="189">
        <v>77400</v>
      </c>
      <c r="L48" s="189">
        <v>77400</v>
      </c>
      <c r="M48" s="189">
        <v>77400</v>
      </c>
      <c r="N48" s="189">
        <v>77400</v>
      </c>
      <c r="O48" s="189">
        <v>77400</v>
      </c>
      <c r="P48" s="189">
        <v>77400</v>
      </c>
      <c r="Q48" s="189">
        <v>77400</v>
      </c>
      <c r="R48" s="189">
        <v>77400</v>
      </c>
      <c r="S48" s="189">
        <v>77400</v>
      </c>
      <c r="T48" s="189">
        <v>77400</v>
      </c>
      <c r="U48" s="189">
        <v>77400</v>
      </c>
      <c r="V48" s="189">
        <v>77400</v>
      </c>
      <c r="W48" s="189">
        <v>77400</v>
      </c>
      <c r="X48" s="221"/>
      <c r="Y48" s="221"/>
      <c r="Z48" s="221"/>
    </row>
    <row r="49" spans="2:26" x14ac:dyDescent="0.25">
      <c r="B49" s="221" t="s">
        <v>615</v>
      </c>
      <c r="C49" s="221" t="s">
        <v>603</v>
      </c>
      <c r="D49" s="221" t="s">
        <v>588</v>
      </c>
      <c r="E49" s="221" t="s">
        <v>1065</v>
      </c>
      <c r="F49" s="189">
        <v>63100</v>
      </c>
      <c r="G49" s="189">
        <v>63100</v>
      </c>
      <c r="H49" s="189">
        <v>63100</v>
      </c>
      <c r="I49" s="189">
        <v>63100</v>
      </c>
      <c r="J49" s="189">
        <v>63100</v>
      </c>
      <c r="K49" s="189">
        <v>63100</v>
      </c>
      <c r="L49" s="189">
        <v>63100</v>
      </c>
      <c r="M49" s="189">
        <v>63100</v>
      </c>
      <c r="N49" s="189">
        <v>63100</v>
      </c>
      <c r="O49" s="189">
        <v>63100</v>
      </c>
      <c r="P49" s="189">
        <v>63100</v>
      </c>
      <c r="Q49" s="189">
        <v>63100</v>
      </c>
      <c r="R49" s="189">
        <v>63100</v>
      </c>
      <c r="S49" s="189">
        <v>63100</v>
      </c>
      <c r="T49" s="189">
        <v>63100</v>
      </c>
      <c r="U49" s="189">
        <v>63100</v>
      </c>
      <c r="V49" s="189">
        <v>63100</v>
      </c>
      <c r="W49" s="189">
        <v>63100</v>
      </c>
      <c r="X49" s="221"/>
      <c r="Y49" s="221"/>
      <c r="Z49" s="221"/>
    </row>
    <row r="50" spans="2:26" x14ac:dyDescent="0.25">
      <c r="B50" s="221" t="s">
        <v>615</v>
      </c>
      <c r="C50" s="221" t="s">
        <v>605</v>
      </c>
      <c r="D50" s="221" t="s">
        <v>588</v>
      </c>
      <c r="E50" s="221" t="s">
        <v>1065</v>
      </c>
      <c r="F50" s="109">
        <v>96250</v>
      </c>
      <c r="G50" s="109">
        <v>96250</v>
      </c>
      <c r="H50" s="109">
        <v>96250</v>
      </c>
      <c r="I50" s="109">
        <v>96250</v>
      </c>
      <c r="J50" s="109">
        <v>96250</v>
      </c>
      <c r="K50" s="109">
        <v>96250</v>
      </c>
      <c r="L50" s="109">
        <v>96250</v>
      </c>
      <c r="M50" s="109">
        <v>96250</v>
      </c>
      <c r="N50" s="109">
        <v>96250</v>
      </c>
      <c r="O50" s="109">
        <v>96250</v>
      </c>
      <c r="P50" s="109">
        <v>96250</v>
      </c>
      <c r="Q50" s="109">
        <v>96250</v>
      </c>
      <c r="R50" s="109">
        <v>96250</v>
      </c>
      <c r="S50" s="109">
        <v>96250</v>
      </c>
      <c r="T50" s="109">
        <v>96250</v>
      </c>
      <c r="U50" s="109">
        <v>96250</v>
      </c>
      <c r="V50" s="109">
        <v>96250</v>
      </c>
      <c r="W50" s="109">
        <v>96250</v>
      </c>
      <c r="X50" s="221"/>
      <c r="Y50" s="221"/>
      <c r="Z50" s="221" t="s">
        <v>82</v>
      </c>
    </row>
    <row r="51" spans="2:26" x14ac:dyDescent="0.25">
      <c r="B51" s="221" t="s">
        <v>1145</v>
      </c>
      <c r="C51" s="221" t="s">
        <v>1146</v>
      </c>
      <c r="D51" s="221" t="s">
        <v>588</v>
      </c>
      <c r="E51" s="221" t="s">
        <v>1065</v>
      </c>
      <c r="F51" s="189">
        <v>112000</v>
      </c>
      <c r="G51" s="189">
        <v>112000</v>
      </c>
      <c r="H51" s="189">
        <v>112000</v>
      </c>
      <c r="I51" s="189">
        <v>112000</v>
      </c>
      <c r="J51" s="189">
        <v>112000</v>
      </c>
      <c r="K51" s="189">
        <v>112000</v>
      </c>
      <c r="L51" s="189">
        <v>112000</v>
      </c>
      <c r="M51" s="189">
        <v>112000</v>
      </c>
      <c r="N51" s="189">
        <v>112000</v>
      </c>
      <c r="O51" s="189">
        <v>112000</v>
      </c>
      <c r="P51" s="189">
        <v>112000</v>
      </c>
      <c r="Q51" s="189">
        <v>112000</v>
      </c>
      <c r="R51" s="189">
        <v>112000</v>
      </c>
      <c r="S51" s="189">
        <v>112000</v>
      </c>
      <c r="T51" s="189">
        <v>112000</v>
      </c>
      <c r="U51" s="189">
        <v>112000</v>
      </c>
      <c r="V51" s="189">
        <v>112000</v>
      </c>
      <c r="W51" s="189">
        <v>112000</v>
      </c>
      <c r="X51" s="221"/>
      <c r="Y51" s="221"/>
      <c r="Z51" s="221"/>
    </row>
    <row r="52" spans="2:26" x14ac:dyDescent="0.25">
      <c r="B52" s="221" t="s">
        <v>1145</v>
      </c>
      <c r="C52" s="221" t="s">
        <v>617</v>
      </c>
      <c r="D52" s="221" t="s">
        <v>588</v>
      </c>
      <c r="E52" s="221" t="s">
        <v>1065</v>
      </c>
      <c r="F52" s="189">
        <v>100000</v>
      </c>
      <c r="G52" s="189">
        <v>100000</v>
      </c>
      <c r="H52" s="189">
        <v>100000</v>
      </c>
      <c r="I52" s="189">
        <v>100000</v>
      </c>
      <c r="J52" s="189">
        <v>100000</v>
      </c>
      <c r="K52" s="189">
        <v>100000</v>
      </c>
      <c r="L52" s="189">
        <v>100000</v>
      </c>
      <c r="M52" s="189">
        <v>100000</v>
      </c>
      <c r="N52" s="189">
        <v>100000</v>
      </c>
      <c r="O52" s="189">
        <v>100000</v>
      </c>
      <c r="P52" s="189">
        <v>100000</v>
      </c>
      <c r="Q52" s="189">
        <v>100000</v>
      </c>
      <c r="R52" s="189">
        <v>100000</v>
      </c>
      <c r="S52" s="189">
        <v>100000</v>
      </c>
      <c r="T52" s="189">
        <v>100000</v>
      </c>
      <c r="U52" s="189">
        <v>100000</v>
      </c>
      <c r="V52" s="189">
        <v>100000</v>
      </c>
      <c r="W52" s="189">
        <v>100000</v>
      </c>
      <c r="X52" s="221"/>
      <c r="Y52" s="221"/>
      <c r="Z52" s="221"/>
    </row>
    <row r="53" spans="2:26" x14ac:dyDescent="0.25">
      <c r="B53" s="221" t="s">
        <v>1145</v>
      </c>
      <c r="C53" s="221" t="s">
        <v>618</v>
      </c>
      <c r="D53" s="221" t="s">
        <v>588</v>
      </c>
      <c r="E53" s="221" t="s">
        <v>1065</v>
      </c>
      <c r="F53" s="189">
        <v>112000</v>
      </c>
      <c r="G53" s="189">
        <v>112000</v>
      </c>
      <c r="H53" s="189">
        <v>112000</v>
      </c>
      <c r="I53" s="189">
        <v>112000</v>
      </c>
      <c r="J53" s="189">
        <v>112000</v>
      </c>
      <c r="K53" s="189">
        <v>112000</v>
      </c>
      <c r="L53" s="189">
        <v>112000</v>
      </c>
      <c r="M53" s="189">
        <v>112000</v>
      </c>
      <c r="N53" s="189">
        <v>112000</v>
      </c>
      <c r="O53" s="189">
        <v>112000</v>
      </c>
      <c r="P53" s="189">
        <v>112000</v>
      </c>
      <c r="Q53" s="189">
        <v>112000</v>
      </c>
      <c r="R53" s="189">
        <v>112000</v>
      </c>
      <c r="S53" s="189">
        <v>112000</v>
      </c>
      <c r="T53" s="189">
        <v>112000</v>
      </c>
      <c r="U53" s="189">
        <v>112000</v>
      </c>
      <c r="V53" s="189">
        <v>112000</v>
      </c>
      <c r="W53" s="189">
        <v>112000</v>
      </c>
      <c r="X53" s="221"/>
      <c r="Y53" s="221"/>
      <c r="Z53" s="221"/>
    </row>
    <row r="54" spans="2:26" x14ac:dyDescent="0.25">
      <c r="B54" s="49" t="s">
        <v>619</v>
      </c>
      <c r="C54" s="19"/>
      <c r="D54" s="49" t="s">
        <v>588</v>
      </c>
      <c r="E54" s="19"/>
      <c r="F54" s="19"/>
      <c r="G54" s="19"/>
      <c r="H54" s="19"/>
      <c r="I54" s="19"/>
      <c r="J54" s="19"/>
      <c r="K54" s="19"/>
      <c r="L54" s="19"/>
      <c r="M54" s="19"/>
      <c r="N54" s="19"/>
      <c r="O54" s="19"/>
      <c r="P54" s="19"/>
      <c r="Q54" s="19"/>
      <c r="R54" s="19"/>
      <c r="S54" s="19"/>
      <c r="T54" s="19"/>
      <c r="U54" s="19"/>
      <c r="V54" s="19"/>
      <c r="W54" s="19"/>
      <c r="X54" s="221"/>
      <c r="Y54" s="221"/>
      <c r="Z54" s="221"/>
    </row>
    <row r="55" spans="2:26" x14ac:dyDescent="0.25">
      <c r="B55" s="221" t="s">
        <v>619</v>
      </c>
      <c r="C55" s="221" t="s">
        <v>1117</v>
      </c>
      <c r="D55" s="221" t="s">
        <v>588</v>
      </c>
      <c r="E55" s="221" t="s">
        <v>1065</v>
      </c>
      <c r="F55" s="189">
        <v>69300</v>
      </c>
      <c r="G55" s="189">
        <v>69300</v>
      </c>
      <c r="H55" s="189">
        <v>69300</v>
      </c>
      <c r="I55" s="189">
        <v>69300</v>
      </c>
      <c r="J55" s="189">
        <v>69300</v>
      </c>
      <c r="K55" s="189">
        <v>69300</v>
      </c>
      <c r="L55" s="189">
        <v>69300</v>
      </c>
      <c r="M55" s="189">
        <v>69300</v>
      </c>
      <c r="N55" s="189">
        <v>69300</v>
      </c>
      <c r="O55" s="189">
        <v>69300</v>
      </c>
      <c r="P55" s="189">
        <v>69300</v>
      </c>
      <c r="Q55" s="189">
        <v>69300</v>
      </c>
      <c r="R55" s="189">
        <v>69300</v>
      </c>
      <c r="S55" s="189">
        <v>69300</v>
      </c>
      <c r="T55" s="189">
        <v>69300</v>
      </c>
      <c r="U55" s="189">
        <v>69300</v>
      </c>
      <c r="V55" s="189">
        <v>69300</v>
      </c>
      <c r="W55" s="189">
        <v>69300</v>
      </c>
      <c r="X55" s="221"/>
      <c r="Y55" s="221"/>
      <c r="Z55" s="221"/>
    </row>
    <row r="56" spans="2:26" x14ac:dyDescent="0.25">
      <c r="B56" s="221" t="s">
        <v>619</v>
      </c>
      <c r="C56" s="221" t="s">
        <v>1119</v>
      </c>
      <c r="D56" s="221" t="s">
        <v>588</v>
      </c>
      <c r="E56" s="221" t="s">
        <v>1065</v>
      </c>
      <c r="F56" s="189">
        <v>71900</v>
      </c>
      <c r="G56" s="189">
        <v>71900</v>
      </c>
      <c r="H56" s="189">
        <v>71900</v>
      </c>
      <c r="I56" s="189">
        <v>71900</v>
      </c>
      <c r="J56" s="189">
        <v>71900</v>
      </c>
      <c r="K56" s="189">
        <v>71900</v>
      </c>
      <c r="L56" s="189">
        <v>71900</v>
      </c>
      <c r="M56" s="189">
        <v>71900</v>
      </c>
      <c r="N56" s="189">
        <v>71900</v>
      </c>
      <c r="O56" s="189">
        <v>71900</v>
      </c>
      <c r="P56" s="189">
        <v>71900</v>
      </c>
      <c r="Q56" s="189">
        <v>71900</v>
      </c>
      <c r="R56" s="189">
        <v>71900</v>
      </c>
      <c r="S56" s="189">
        <v>71900</v>
      </c>
      <c r="T56" s="189">
        <v>71900</v>
      </c>
      <c r="U56" s="189">
        <v>71900</v>
      </c>
      <c r="V56" s="189">
        <v>71900</v>
      </c>
      <c r="W56" s="189">
        <v>71900</v>
      </c>
      <c r="X56" s="221"/>
      <c r="Y56" s="221"/>
      <c r="Z56" s="221"/>
    </row>
    <row r="57" spans="2:26" x14ac:dyDescent="0.25">
      <c r="B57" s="221" t="s">
        <v>619</v>
      </c>
      <c r="C57" s="221" t="s">
        <v>888</v>
      </c>
      <c r="D57" s="221" t="s">
        <v>588</v>
      </c>
      <c r="E57" s="221" t="s">
        <v>1065</v>
      </c>
      <c r="F57" s="189">
        <v>74100</v>
      </c>
      <c r="G57" s="189">
        <v>74100</v>
      </c>
      <c r="H57" s="189">
        <v>74100</v>
      </c>
      <c r="I57" s="189">
        <v>74100</v>
      </c>
      <c r="J57" s="189">
        <v>74100</v>
      </c>
      <c r="K57" s="189">
        <v>74100</v>
      </c>
      <c r="L57" s="189">
        <v>74100</v>
      </c>
      <c r="M57" s="189">
        <v>74100</v>
      </c>
      <c r="N57" s="189">
        <v>74100</v>
      </c>
      <c r="O57" s="189">
        <v>74100</v>
      </c>
      <c r="P57" s="189">
        <v>74100</v>
      </c>
      <c r="Q57" s="189">
        <v>74100</v>
      </c>
      <c r="R57" s="189">
        <v>74100</v>
      </c>
      <c r="S57" s="189">
        <v>74100</v>
      </c>
      <c r="T57" s="189">
        <v>74100</v>
      </c>
      <c r="U57" s="189">
        <v>74100</v>
      </c>
      <c r="V57" s="189">
        <v>74100</v>
      </c>
      <c r="W57" s="189">
        <v>74100</v>
      </c>
      <c r="X57" s="221"/>
      <c r="Y57" s="221"/>
      <c r="Z57" s="221"/>
    </row>
    <row r="58" spans="2:26" x14ac:dyDescent="0.25">
      <c r="B58" s="221" t="s">
        <v>619</v>
      </c>
      <c r="C58" s="221" t="s">
        <v>1055</v>
      </c>
      <c r="D58" s="221" t="s">
        <v>588</v>
      </c>
      <c r="E58" s="221" t="s">
        <v>1065</v>
      </c>
      <c r="F58" s="189">
        <v>77400</v>
      </c>
      <c r="G58" s="189">
        <v>77400</v>
      </c>
      <c r="H58" s="189">
        <v>77400</v>
      </c>
      <c r="I58" s="189">
        <v>77400</v>
      </c>
      <c r="J58" s="189">
        <v>77400</v>
      </c>
      <c r="K58" s="189">
        <v>77400</v>
      </c>
      <c r="L58" s="189">
        <v>77400</v>
      </c>
      <c r="M58" s="189">
        <v>77400</v>
      </c>
      <c r="N58" s="189">
        <v>77400</v>
      </c>
      <c r="O58" s="189">
        <v>77400</v>
      </c>
      <c r="P58" s="189">
        <v>77400</v>
      </c>
      <c r="Q58" s="189">
        <v>77400</v>
      </c>
      <c r="R58" s="189">
        <v>77400</v>
      </c>
      <c r="S58" s="189">
        <v>77400</v>
      </c>
      <c r="T58" s="189">
        <v>77400</v>
      </c>
      <c r="U58" s="189">
        <v>77400</v>
      </c>
      <c r="V58" s="189">
        <v>77400</v>
      </c>
      <c r="W58" s="189">
        <v>77400</v>
      </c>
      <c r="X58" s="221"/>
      <c r="Y58" s="221"/>
      <c r="Z58" s="221"/>
    </row>
    <row r="59" spans="2:26" x14ac:dyDescent="0.25">
      <c r="B59" s="221" t="s">
        <v>619</v>
      </c>
      <c r="C59" s="221" t="s">
        <v>603</v>
      </c>
      <c r="D59" s="221" t="s">
        <v>588</v>
      </c>
      <c r="E59" s="221" t="s">
        <v>1065</v>
      </c>
      <c r="F59" s="189">
        <v>63100</v>
      </c>
      <c r="G59" s="189">
        <v>63100</v>
      </c>
      <c r="H59" s="189">
        <v>63100</v>
      </c>
      <c r="I59" s="189">
        <v>63100</v>
      </c>
      <c r="J59" s="189">
        <v>63100</v>
      </c>
      <c r="K59" s="189">
        <v>63100</v>
      </c>
      <c r="L59" s="189">
        <v>63100</v>
      </c>
      <c r="M59" s="189">
        <v>63100</v>
      </c>
      <c r="N59" s="189">
        <v>63100</v>
      </c>
      <c r="O59" s="189">
        <v>63100</v>
      </c>
      <c r="P59" s="189">
        <v>63100</v>
      </c>
      <c r="Q59" s="189">
        <v>63100</v>
      </c>
      <c r="R59" s="189">
        <v>63100</v>
      </c>
      <c r="S59" s="189">
        <v>63100</v>
      </c>
      <c r="T59" s="189">
        <v>63100</v>
      </c>
      <c r="U59" s="189">
        <v>63100</v>
      </c>
      <c r="V59" s="189">
        <v>63100</v>
      </c>
      <c r="W59" s="189">
        <v>63100</v>
      </c>
      <c r="X59" s="221"/>
      <c r="Y59" s="221"/>
      <c r="Z59" s="221"/>
    </row>
    <row r="60" spans="2:26" x14ac:dyDescent="0.25">
      <c r="B60" s="221" t="s">
        <v>619</v>
      </c>
      <c r="C60" s="221" t="s">
        <v>605</v>
      </c>
      <c r="D60" s="221" t="s">
        <v>588</v>
      </c>
      <c r="E60" s="221" t="s">
        <v>1065</v>
      </c>
      <c r="F60" s="109">
        <v>96250</v>
      </c>
      <c r="G60" s="109">
        <v>96250</v>
      </c>
      <c r="H60" s="109">
        <v>96250</v>
      </c>
      <c r="I60" s="109">
        <v>96250</v>
      </c>
      <c r="J60" s="109">
        <v>96250</v>
      </c>
      <c r="K60" s="109">
        <v>96250</v>
      </c>
      <c r="L60" s="109">
        <v>96250</v>
      </c>
      <c r="M60" s="109">
        <v>96250</v>
      </c>
      <c r="N60" s="109">
        <v>96250</v>
      </c>
      <c r="O60" s="109">
        <v>96250</v>
      </c>
      <c r="P60" s="109">
        <v>96250</v>
      </c>
      <c r="Q60" s="109">
        <v>96250</v>
      </c>
      <c r="R60" s="109">
        <v>96250</v>
      </c>
      <c r="S60" s="109">
        <v>96250</v>
      </c>
      <c r="T60" s="109">
        <v>96250</v>
      </c>
      <c r="U60" s="109">
        <v>96250</v>
      </c>
      <c r="V60" s="109">
        <v>96250</v>
      </c>
      <c r="W60" s="109">
        <v>96250</v>
      </c>
      <c r="X60" s="221"/>
      <c r="Y60" s="221"/>
      <c r="Z60" s="221" t="s">
        <v>82</v>
      </c>
    </row>
    <row r="62" spans="2:26" x14ac:dyDescent="0.25">
      <c r="B62" s="49" t="s">
        <v>613</v>
      </c>
      <c r="C62" s="49"/>
      <c r="D62" s="49" t="s">
        <v>590</v>
      </c>
      <c r="E62" s="19"/>
      <c r="F62" s="19"/>
      <c r="G62" s="19"/>
      <c r="H62" s="19"/>
      <c r="I62" s="19"/>
      <c r="J62" s="19"/>
      <c r="K62" s="19"/>
      <c r="L62" s="19"/>
      <c r="M62" s="19"/>
      <c r="N62" s="19"/>
      <c r="O62" s="19"/>
      <c r="P62" s="19"/>
      <c r="Q62" s="19"/>
      <c r="R62" s="19"/>
      <c r="S62" s="19"/>
      <c r="T62" s="19"/>
      <c r="U62" s="19"/>
      <c r="V62" s="19"/>
      <c r="W62" s="19"/>
      <c r="X62" s="221"/>
      <c r="Y62" s="221"/>
      <c r="Z62" s="221"/>
    </row>
    <row r="63" spans="2:26" x14ac:dyDescent="0.25">
      <c r="B63" s="221" t="s">
        <v>613</v>
      </c>
      <c r="C63" s="221" t="s">
        <v>1119</v>
      </c>
      <c r="D63" s="221" t="s">
        <v>590</v>
      </c>
      <c r="E63" s="221" t="s">
        <v>1066</v>
      </c>
      <c r="F63" s="189">
        <v>3</v>
      </c>
      <c r="G63" s="189">
        <v>3</v>
      </c>
      <c r="H63" s="189">
        <v>3</v>
      </c>
      <c r="I63" s="189">
        <v>3</v>
      </c>
      <c r="J63" s="189">
        <v>3</v>
      </c>
      <c r="K63" s="189">
        <v>3</v>
      </c>
      <c r="L63" s="189">
        <v>3</v>
      </c>
      <c r="M63" s="189">
        <v>3</v>
      </c>
      <c r="N63" s="189">
        <v>3</v>
      </c>
      <c r="O63" s="189">
        <v>3</v>
      </c>
      <c r="P63" s="189">
        <v>3</v>
      </c>
      <c r="Q63" s="189">
        <v>3</v>
      </c>
      <c r="R63" s="189">
        <v>3</v>
      </c>
      <c r="S63" s="189">
        <v>3</v>
      </c>
      <c r="T63" s="189">
        <v>3</v>
      </c>
      <c r="U63" s="189">
        <v>3</v>
      </c>
      <c r="V63" s="189">
        <v>3</v>
      </c>
      <c r="W63" s="189">
        <v>3</v>
      </c>
      <c r="X63" s="221"/>
      <c r="Y63" s="221"/>
      <c r="Z63" s="221"/>
    </row>
    <row r="64" spans="2:26" x14ac:dyDescent="0.25">
      <c r="B64" s="221" t="s">
        <v>613</v>
      </c>
      <c r="C64" s="221" t="s">
        <v>888</v>
      </c>
      <c r="D64" s="221" t="s">
        <v>590</v>
      </c>
      <c r="E64" s="221" t="s">
        <v>1066</v>
      </c>
      <c r="F64" s="189">
        <v>3</v>
      </c>
      <c r="G64" s="189">
        <v>3</v>
      </c>
      <c r="H64" s="189">
        <v>3</v>
      </c>
      <c r="I64" s="189">
        <v>3</v>
      </c>
      <c r="J64" s="189">
        <v>3</v>
      </c>
      <c r="K64" s="189">
        <v>3</v>
      </c>
      <c r="L64" s="189">
        <v>3</v>
      </c>
      <c r="M64" s="189">
        <v>3</v>
      </c>
      <c r="N64" s="189">
        <v>3</v>
      </c>
      <c r="O64" s="189">
        <v>3</v>
      </c>
      <c r="P64" s="189">
        <v>3</v>
      </c>
      <c r="Q64" s="189">
        <v>3</v>
      </c>
      <c r="R64" s="189">
        <v>3</v>
      </c>
      <c r="S64" s="189">
        <v>3</v>
      </c>
      <c r="T64" s="189">
        <v>3</v>
      </c>
      <c r="U64" s="189">
        <v>3</v>
      </c>
      <c r="V64" s="189">
        <v>3</v>
      </c>
      <c r="W64" s="189">
        <v>3</v>
      </c>
      <c r="X64" s="221"/>
      <c r="Y64" s="221"/>
      <c r="Z64" s="221"/>
    </row>
    <row r="65" spans="2:23" x14ac:dyDescent="0.25">
      <c r="B65" s="221" t="s">
        <v>613</v>
      </c>
      <c r="C65" s="221" t="s">
        <v>1147</v>
      </c>
      <c r="D65" s="221" t="s">
        <v>590</v>
      </c>
      <c r="E65" s="221" t="s">
        <v>1066</v>
      </c>
      <c r="F65" s="189">
        <v>3</v>
      </c>
      <c r="G65" s="189">
        <v>3</v>
      </c>
      <c r="H65" s="189">
        <v>3</v>
      </c>
      <c r="I65" s="189">
        <v>3</v>
      </c>
      <c r="J65" s="189">
        <v>3</v>
      </c>
      <c r="K65" s="189">
        <v>3</v>
      </c>
      <c r="L65" s="189">
        <v>3</v>
      </c>
      <c r="M65" s="189">
        <v>3</v>
      </c>
      <c r="N65" s="189">
        <v>3</v>
      </c>
      <c r="O65" s="189">
        <v>3</v>
      </c>
      <c r="P65" s="189">
        <v>3</v>
      </c>
      <c r="Q65" s="189">
        <v>3</v>
      </c>
      <c r="R65" s="189">
        <v>3</v>
      </c>
      <c r="S65" s="189">
        <v>3</v>
      </c>
      <c r="T65" s="189">
        <v>3</v>
      </c>
      <c r="U65" s="189">
        <v>3</v>
      </c>
      <c r="V65" s="189">
        <v>3</v>
      </c>
      <c r="W65" s="189">
        <v>3</v>
      </c>
    </row>
    <row r="66" spans="2:23" x14ac:dyDescent="0.25">
      <c r="B66" s="221" t="s">
        <v>613</v>
      </c>
      <c r="C66" s="221" t="s">
        <v>605</v>
      </c>
      <c r="D66" s="221" t="s">
        <v>590</v>
      </c>
      <c r="E66" s="221" t="s">
        <v>1066</v>
      </c>
      <c r="F66" s="189">
        <v>1</v>
      </c>
      <c r="G66" s="189">
        <v>1</v>
      </c>
      <c r="H66" s="189">
        <v>1</v>
      </c>
      <c r="I66" s="189">
        <v>1</v>
      </c>
      <c r="J66" s="189">
        <v>1</v>
      </c>
      <c r="K66" s="189">
        <v>1</v>
      </c>
      <c r="L66" s="189">
        <v>1</v>
      </c>
      <c r="M66" s="189">
        <v>1</v>
      </c>
      <c r="N66" s="189">
        <v>1</v>
      </c>
      <c r="O66" s="189">
        <v>1</v>
      </c>
      <c r="P66" s="189">
        <v>1</v>
      </c>
      <c r="Q66" s="189">
        <v>1</v>
      </c>
      <c r="R66" s="189">
        <v>1</v>
      </c>
      <c r="S66" s="189">
        <v>1</v>
      </c>
      <c r="T66" s="189">
        <v>1</v>
      </c>
      <c r="U66" s="189">
        <v>1</v>
      </c>
      <c r="V66" s="189">
        <v>1</v>
      </c>
      <c r="W66" s="189">
        <v>1</v>
      </c>
    </row>
    <row r="67" spans="2:23" x14ac:dyDescent="0.25">
      <c r="B67" s="221" t="s">
        <v>613</v>
      </c>
      <c r="C67" s="221" t="s">
        <v>614</v>
      </c>
      <c r="D67" s="221" t="s">
        <v>590</v>
      </c>
      <c r="E67" s="221" t="s">
        <v>1066</v>
      </c>
      <c r="F67" s="189">
        <v>1</v>
      </c>
      <c r="G67" s="189">
        <v>1</v>
      </c>
      <c r="H67" s="189">
        <v>1</v>
      </c>
      <c r="I67" s="189">
        <v>1</v>
      </c>
      <c r="J67" s="189">
        <v>1</v>
      </c>
      <c r="K67" s="189">
        <v>1</v>
      </c>
      <c r="L67" s="189">
        <v>1</v>
      </c>
      <c r="M67" s="189">
        <v>1</v>
      </c>
      <c r="N67" s="189">
        <v>1</v>
      </c>
      <c r="O67" s="189">
        <v>1</v>
      </c>
      <c r="P67" s="189">
        <v>1</v>
      </c>
      <c r="Q67" s="189">
        <v>1</v>
      </c>
      <c r="R67" s="189">
        <v>1</v>
      </c>
      <c r="S67" s="189">
        <v>1</v>
      </c>
      <c r="T67" s="189">
        <v>1</v>
      </c>
      <c r="U67" s="189">
        <v>1</v>
      </c>
      <c r="V67" s="189">
        <v>1</v>
      </c>
      <c r="W67" s="189">
        <v>1</v>
      </c>
    </row>
    <row r="68" spans="2:23" x14ac:dyDescent="0.25">
      <c r="B68" s="221" t="s">
        <v>613</v>
      </c>
      <c r="C68" s="221" t="s">
        <v>606</v>
      </c>
      <c r="D68" s="221" t="s">
        <v>590</v>
      </c>
      <c r="E68" s="221" t="s">
        <v>1066</v>
      </c>
      <c r="F68" s="189">
        <v>1</v>
      </c>
      <c r="G68" s="189">
        <v>1</v>
      </c>
      <c r="H68" s="189">
        <v>1</v>
      </c>
      <c r="I68" s="189">
        <v>1</v>
      </c>
      <c r="J68" s="189">
        <v>1</v>
      </c>
      <c r="K68" s="189">
        <v>1</v>
      </c>
      <c r="L68" s="189">
        <v>1</v>
      </c>
      <c r="M68" s="189">
        <v>1</v>
      </c>
      <c r="N68" s="189">
        <v>1</v>
      </c>
      <c r="O68" s="189">
        <v>1</v>
      </c>
      <c r="P68" s="189">
        <v>1</v>
      </c>
      <c r="Q68" s="189">
        <v>1</v>
      </c>
      <c r="R68" s="189">
        <v>1</v>
      </c>
      <c r="S68" s="189">
        <v>1</v>
      </c>
      <c r="T68" s="189">
        <v>1</v>
      </c>
      <c r="U68" s="189">
        <v>1</v>
      </c>
      <c r="V68" s="189">
        <v>1</v>
      </c>
      <c r="W68" s="189">
        <v>1</v>
      </c>
    </row>
    <row r="69" spans="2:23" x14ac:dyDescent="0.25">
      <c r="B69" s="49" t="s">
        <v>615</v>
      </c>
      <c r="C69" s="19"/>
      <c r="D69" s="49" t="s">
        <v>590</v>
      </c>
      <c r="E69" s="19"/>
      <c r="F69" s="19"/>
      <c r="G69" s="19"/>
      <c r="H69" s="19"/>
      <c r="I69" s="19"/>
      <c r="J69" s="19"/>
      <c r="K69" s="19"/>
      <c r="L69" s="19"/>
      <c r="M69" s="19"/>
      <c r="N69" s="19"/>
      <c r="O69" s="19"/>
      <c r="P69" s="19"/>
      <c r="Q69" s="19"/>
      <c r="R69" s="19"/>
      <c r="S69" s="19"/>
      <c r="T69" s="19"/>
      <c r="U69" s="19"/>
      <c r="V69" s="19"/>
      <c r="W69" s="19"/>
    </row>
    <row r="70" spans="2:23" x14ac:dyDescent="0.25">
      <c r="B70" s="221" t="s">
        <v>615</v>
      </c>
      <c r="C70" s="221" t="s">
        <v>1119</v>
      </c>
      <c r="D70" s="221" t="s">
        <v>590</v>
      </c>
      <c r="E70" s="221" t="s">
        <v>1066</v>
      </c>
      <c r="F70" s="189">
        <v>3</v>
      </c>
      <c r="G70" s="189">
        <v>3</v>
      </c>
      <c r="H70" s="189">
        <v>3</v>
      </c>
      <c r="I70" s="189">
        <v>3</v>
      </c>
      <c r="J70" s="189">
        <v>3</v>
      </c>
      <c r="K70" s="189">
        <v>3</v>
      </c>
      <c r="L70" s="189">
        <v>3</v>
      </c>
      <c r="M70" s="189">
        <v>3</v>
      </c>
      <c r="N70" s="189">
        <v>3</v>
      </c>
      <c r="O70" s="189">
        <v>3</v>
      </c>
      <c r="P70" s="189">
        <v>3</v>
      </c>
      <c r="Q70" s="189">
        <v>3</v>
      </c>
      <c r="R70" s="189">
        <v>3</v>
      </c>
      <c r="S70" s="189">
        <v>3</v>
      </c>
      <c r="T70" s="189">
        <v>3</v>
      </c>
      <c r="U70" s="189">
        <v>3</v>
      </c>
      <c r="V70" s="189">
        <v>3</v>
      </c>
      <c r="W70" s="189">
        <v>3</v>
      </c>
    </row>
    <row r="71" spans="2:23" x14ac:dyDescent="0.25">
      <c r="B71" s="221" t="s">
        <v>615</v>
      </c>
      <c r="C71" s="221" t="s">
        <v>1055</v>
      </c>
      <c r="D71" s="221" t="s">
        <v>590</v>
      </c>
      <c r="E71" s="221" t="s">
        <v>1066</v>
      </c>
      <c r="F71" s="189">
        <v>3</v>
      </c>
      <c r="G71" s="189">
        <v>3</v>
      </c>
      <c r="H71" s="189">
        <v>3</v>
      </c>
      <c r="I71" s="189">
        <v>3</v>
      </c>
      <c r="J71" s="189">
        <v>3</v>
      </c>
      <c r="K71" s="189">
        <v>3</v>
      </c>
      <c r="L71" s="189">
        <v>3</v>
      </c>
      <c r="M71" s="189">
        <v>3</v>
      </c>
      <c r="N71" s="189">
        <v>3</v>
      </c>
      <c r="O71" s="189">
        <v>3</v>
      </c>
      <c r="P71" s="189">
        <v>3</v>
      </c>
      <c r="Q71" s="189">
        <v>3</v>
      </c>
      <c r="R71" s="189">
        <v>3</v>
      </c>
      <c r="S71" s="189">
        <v>3</v>
      </c>
      <c r="T71" s="189">
        <v>3</v>
      </c>
      <c r="U71" s="189">
        <v>3</v>
      </c>
      <c r="V71" s="189">
        <v>3</v>
      </c>
      <c r="W71" s="189">
        <v>3</v>
      </c>
    </row>
    <row r="72" spans="2:23" x14ac:dyDescent="0.25">
      <c r="B72" s="221" t="s">
        <v>615</v>
      </c>
      <c r="C72" s="221" t="s">
        <v>603</v>
      </c>
      <c r="D72" s="221" t="s">
        <v>590</v>
      </c>
      <c r="E72" s="221" t="s">
        <v>1066</v>
      </c>
      <c r="F72" s="189">
        <v>1</v>
      </c>
      <c r="G72" s="189">
        <v>1</v>
      </c>
      <c r="H72" s="189">
        <v>1</v>
      </c>
      <c r="I72" s="189">
        <v>1</v>
      </c>
      <c r="J72" s="189">
        <v>1</v>
      </c>
      <c r="K72" s="189">
        <v>1</v>
      </c>
      <c r="L72" s="189">
        <v>1</v>
      </c>
      <c r="M72" s="189">
        <v>1</v>
      </c>
      <c r="N72" s="189">
        <v>1</v>
      </c>
      <c r="O72" s="189">
        <v>1</v>
      </c>
      <c r="P72" s="189">
        <v>1</v>
      </c>
      <c r="Q72" s="189">
        <v>1</v>
      </c>
      <c r="R72" s="189">
        <v>1</v>
      </c>
      <c r="S72" s="189">
        <v>1</v>
      </c>
      <c r="T72" s="189">
        <v>1</v>
      </c>
      <c r="U72" s="189">
        <v>1</v>
      </c>
      <c r="V72" s="189">
        <v>1</v>
      </c>
      <c r="W72" s="189">
        <v>1</v>
      </c>
    </row>
    <row r="73" spans="2:23" x14ac:dyDescent="0.25">
      <c r="B73" s="221" t="s">
        <v>615</v>
      </c>
      <c r="C73" s="221" t="s">
        <v>605</v>
      </c>
      <c r="D73" s="221" t="s">
        <v>590</v>
      </c>
      <c r="E73" s="221" t="s">
        <v>1066</v>
      </c>
      <c r="F73" s="189">
        <v>1</v>
      </c>
      <c r="G73" s="189">
        <v>1</v>
      </c>
      <c r="H73" s="189">
        <v>1</v>
      </c>
      <c r="I73" s="189">
        <v>1</v>
      </c>
      <c r="J73" s="189">
        <v>1</v>
      </c>
      <c r="K73" s="189">
        <v>1</v>
      </c>
      <c r="L73" s="189">
        <v>1</v>
      </c>
      <c r="M73" s="189">
        <v>1</v>
      </c>
      <c r="N73" s="189">
        <v>1</v>
      </c>
      <c r="O73" s="189">
        <v>1</v>
      </c>
      <c r="P73" s="189">
        <v>1</v>
      </c>
      <c r="Q73" s="189">
        <v>1</v>
      </c>
      <c r="R73" s="189">
        <v>1</v>
      </c>
      <c r="S73" s="189">
        <v>1</v>
      </c>
      <c r="T73" s="189">
        <v>1</v>
      </c>
      <c r="U73" s="189">
        <v>1</v>
      </c>
      <c r="V73" s="189">
        <v>1</v>
      </c>
      <c r="W73" s="189">
        <v>1</v>
      </c>
    </row>
    <row r="74" spans="2:23" x14ac:dyDescent="0.25">
      <c r="B74" s="221" t="s">
        <v>1145</v>
      </c>
      <c r="C74" s="221" t="s">
        <v>1146</v>
      </c>
      <c r="D74" s="221" t="s">
        <v>590</v>
      </c>
      <c r="E74" s="221" t="s">
        <v>1066</v>
      </c>
      <c r="F74" s="189">
        <v>30</v>
      </c>
      <c r="G74" s="189">
        <v>30</v>
      </c>
      <c r="H74" s="189">
        <v>30</v>
      </c>
      <c r="I74" s="189">
        <v>30</v>
      </c>
      <c r="J74" s="189">
        <v>30</v>
      </c>
      <c r="K74" s="189">
        <v>30</v>
      </c>
      <c r="L74" s="189">
        <v>30</v>
      </c>
      <c r="M74" s="189">
        <v>30</v>
      </c>
      <c r="N74" s="189">
        <v>30</v>
      </c>
      <c r="O74" s="189">
        <v>30</v>
      </c>
      <c r="P74" s="189">
        <v>30</v>
      </c>
      <c r="Q74" s="189">
        <v>30</v>
      </c>
      <c r="R74" s="189">
        <v>30</v>
      </c>
      <c r="S74" s="189">
        <v>30</v>
      </c>
      <c r="T74" s="189">
        <v>30</v>
      </c>
      <c r="U74" s="189">
        <v>30</v>
      </c>
      <c r="V74" s="189">
        <v>30</v>
      </c>
      <c r="W74" s="189">
        <v>30</v>
      </c>
    </row>
    <row r="75" spans="2:23" x14ac:dyDescent="0.25">
      <c r="B75" s="221" t="s">
        <v>1145</v>
      </c>
      <c r="C75" s="221" t="s">
        <v>617</v>
      </c>
      <c r="D75" s="221" t="s">
        <v>590</v>
      </c>
      <c r="E75" s="221" t="s">
        <v>1066</v>
      </c>
      <c r="F75" s="189">
        <v>30</v>
      </c>
      <c r="G75" s="189">
        <v>30</v>
      </c>
      <c r="H75" s="189">
        <v>30</v>
      </c>
      <c r="I75" s="189">
        <v>30</v>
      </c>
      <c r="J75" s="189">
        <v>30</v>
      </c>
      <c r="K75" s="189">
        <v>30</v>
      </c>
      <c r="L75" s="189">
        <v>30</v>
      </c>
      <c r="M75" s="189">
        <v>30</v>
      </c>
      <c r="N75" s="189">
        <v>30</v>
      </c>
      <c r="O75" s="189">
        <v>30</v>
      </c>
      <c r="P75" s="189">
        <v>30</v>
      </c>
      <c r="Q75" s="189">
        <v>30</v>
      </c>
      <c r="R75" s="189">
        <v>30</v>
      </c>
      <c r="S75" s="189">
        <v>30</v>
      </c>
      <c r="T75" s="189">
        <v>30</v>
      </c>
      <c r="U75" s="189">
        <v>30</v>
      </c>
      <c r="V75" s="189">
        <v>30</v>
      </c>
      <c r="W75" s="189">
        <v>30</v>
      </c>
    </row>
    <row r="76" spans="2:23" x14ac:dyDescent="0.25">
      <c r="B76" s="221" t="s">
        <v>1145</v>
      </c>
      <c r="C76" s="221" t="s">
        <v>618</v>
      </c>
      <c r="D76" s="221" t="s">
        <v>590</v>
      </c>
      <c r="E76" s="221" t="s">
        <v>1066</v>
      </c>
      <c r="F76" s="189">
        <v>30</v>
      </c>
      <c r="G76" s="189">
        <v>30</v>
      </c>
      <c r="H76" s="189">
        <v>30</v>
      </c>
      <c r="I76" s="189">
        <v>30</v>
      </c>
      <c r="J76" s="189">
        <v>30</v>
      </c>
      <c r="K76" s="189">
        <v>30</v>
      </c>
      <c r="L76" s="189">
        <v>30</v>
      </c>
      <c r="M76" s="189">
        <v>30</v>
      </c>
      <c r="N76" s="189">
        <v>30</v>
      </c>
      <c r="O76" s="189">
        <v>30</v>
      </c>
      <c r="P76" s="189">
        <v>30</v>
      </c>
      <c r="Q76" s="189">
        <v>30</v>
      </c>
      <c r="R76" s="189">
        <v>30</v>
      </c>
      <c r="S76" s="189">
        <v>30</v>
      </c>
      <c r="T76" s="189">
        <v>30</v>
      </c>
      <c r="U76" s="189">
        <v>30</v>
      </c>
      <c r="V76" s="189">
        <v>30</v>
      </c>
      <c r="W76" s="189">
        <v>30</v>
      </c>
    </row>
    <row r="77" spans="2:23" x14ac:dyDescent="0.25">
      <c r="B77" s="49" t="s">
        <v>619</v>
      </c>
      <c r="C77" s="19"/>
      <c r="D77" s="49" t="s">
        <v>590</v>
      </c>
      <c r="E77" s="19"/>
      <c r="F77" s="19"/>
      <c r="G77" s="19"/>
      <c r="H77" s="19"/>
      <c r="I77" s="19"/>
      <c r="J77" s="19"/>
      <c r="K77" s="19"/>
      <c r="L77" s="19"/>
      <c r="M77" s="19"/>
      <c r="N77" s="19"/>
      <c r="O77" s="19"/>
      <c r="P77" s="19"/>
      <c r="Q77" s="19"/>
      <c r="R77" s="19"/>
      <c r="S77" s="19"/>
      <c r="T77" s="19"/>
      <c r="U77" s="19"/>
      <c r="V77" s="19"/>
      <c r="W77" s="19"/>
    </row>
    <row r="78" spans="2:23" x14ac:dyDescent="0.25">
      <c r="B78" s="221" t="s">
        <v>619</v>
      </c>
      <c r="C78" s="221" t="s">
        <v>1117</v>
      </c>
      <c r="D78" s="221" t="s">
        <v>590</v>
      </c>
      <c r="E78" s="221" t="s">
        <v>1066</v>
      </c>
      <c r="F78" s="189">
        <v>3</v>
      </c>
      <c r="G78" s="189">
        <v>3</v>
      </c>
      <c r="H78" s="189">
        <v>3</v>
      </c>
      <c r="I78" s="189">
        <v>3</v>
      </c>
      <c r="J78" s="189">
        <v>3</v>
      </c>
      <c r="K78" s="189">
        <v>3</v>
      </c>
      <c r="L78" s="189">
        <v>3</v>
      </c>
      <c r="M78" s="189">
        <v>3</v>
      </c>
      <c r="N78" s="189">
        <v>3</v>
      </c>
      <c r="O78" s="189">
        <v>3</v>
      </c>
      <c r="P78" s="189">
        <v>3</v>
      </c>
      <c r="Q78" s="189">
        <v>3</v>
      </c>
      <c r="R78" s="189">
        <v>3</v>
      </c>
      <c r="S78" s="189">
        <v>3</v>
      </c>
      <c r="T78" s="189">
        <v>3</v>
      </c>
      <c r="U78" s="189">
        <v>3</v>
      </c>
      <c r="V78" s="189">
        <v>3</v>
      </c>
      <c r="W78" s="189">
        <v>3</v>
      </c>
    </row>
    <row r="79" spans="2:23" x14ac:dyDescent="0.25">
      <c r="B79" s="221" t="s">
        <v>619</v>
      </c>
      <c r="C79" s="221" t="s">
        <v>1119</v>
      </c>
      <c r="D79" s="221" t="s">
        <v>590</v>
      </c>
      <c r="E79" s="221" t="s">
        <v>1066</v>
      </c>
      <c r="F79" s="189">
        <v>3</v>
      </c>
      <c r="G79" s="189">
        <v>3</v>
      </c>
      <c r="H79" s="189">
        <v>3</v>
      </c>
      <c r="I79" s="189">
        <v>3</v>
      </c>
      <c r="J79" s="189">
        <v>3</v>
      </c>
      <c r="K79" s="189">
        <v>3</v>
      </c>
      <c r="L79" s="189">
        <v>3</v>
      </c>
      <c r="M79" s="189">
        <v>3</v>
      </c>
      <c r="N79" s="189">
        <v>3</v>
      </c>
      <c r="O79" s="189">
        <v>3</v>
      </c>
      <c r="P79" s="189">
        <v>3</v>
      </c>
      <c r="Q79" s="189">
        <v>3</v>
      </c>
      <c r="R79" s="189">
        <v>3</v>
      </c>
      <c r="S79" s="189">
        <v>3</v>
      </c>
      <c r="T79" s="189">
        <v>3</v>
      </c>
      <c r="U79" s="189">
        <v>3</v>
      </c>
      <c r="V79" s="189">
        <v>3</v>
      </c>
      <c r="W79" s="189">
        <v>3</v>
      </c>
    </row>
    <row r="80" spans="2:23" x14ac:dyDescent="0.25">
      <c r="B80" s="221" t="s">
        <v>619</v>
      </c>
      <c r="C80" s="221" t="s">
        <v>888</v>
      </c>
      <c r="D80" s="221" t="s">
        <v>590</v>
      </c>
      <c r="E80" s="221" t="s">
        <v>1066</v>
      </c>
      <c r="F80" s="189">
        <v>3</v>
      </c>
      <c r="G80" s="189">
        <v>3</v>
      </c>
      <c r="H80" s="189">
        <v>3</v>
      </c>
      <c r="I80" s="189">
        <v>3</v>
      </c>
      <c r="J80" s="189">
        <v>3</v>
      </c>
      <c r="K80" s="189">
        <v>3</v>
      </c>
      <c r="L80" s="189">
        <v>3</v>
      </c>
      <c r="M80" s="189">
        <v>3</v>
      </c>
      <c r="N80" s="189">
        <v>3</v>
      </c>
      <c r="O80" s="189">
        <v>3</v>
      </c>
      <c r="P80" s="189">
        <v>3</v>
      </c>
      <c r="Q80" s="189">
        <v>3</v>
      </c>
      <c r="R80" s="189">
        <v>3</v>
      </c>
      <c r="S80" s="189">
        <v>3</v>
      </c>
      <c r="T80" s="189">
        <v>3</v>
      </c>
      <c r="U80" s="189">
        <v>3</v>
      </c>
      <c r="V80" s="189">
        <v>3</v>
      </c>
      <c r="W80" s="189">
        <v>3</v>
      </c>
    </row>
    <row r="81" spans="2:23" x14ac:dyDescent="0.25">
      <c r="B81" s="221" t="s">
        <v>619</v>
      </c>
      <c r="C81" s="221" t="s">
        <v>1055</v>
      </c>
      <c r="D81" s="221" t="s">
        <v>590</v>
      </c>
      <c r="E81" s="221" t="s">
        <v>1066</v>
      </c>
      <c r="F81" s="189">
        <v>3</v>
      </c>
      <c r="G81" s="189">
        <v>3</v>
      </c>
      <c r="H81" s="189">
        <v>3</v>
      </c>
      <c r="I81" s="189">
        <v>3</v>
      </c>
      <c r="J81" s="189">
        <v>3</v>
      </c>
      <c r="K81" s="189">
        <v>3</v>
      </c>
      <c r="L81" s="189">
        <v>3</v>
      </c>
      <c r="M81" s="189">
        <v>3</v>
      </c>
      <c r="N81" s="189">
        <v>3</v>
      </c>
      <c r="O81" s="189">
        <v>3</v>
      </c>
      <c r="P81" s="189">
        <v>3</v>
      </c>
      <c r="Q81" s="189">
        <v>3</v>
      </c>
      <c r="R81" s="189">
        <v>3</v>
      </c>
      <c r="S81" s="189">
        <v>3</v>
      </c>
      <c r="T81" s="189">
        <v>3</v>
      </c>
      <c r="U81" s="189">
        <v>3</v>
      </c>
      <c r="V81" s="189">
        <v>3</v>
      </c>
      <c r="W81" s="189">
        <v>3</v>
      </c>
    </row>
    <row r="82" spans="2:23" x14ac:dyDescent="0.25">
      <c r="B82" s="221" t="s">
        <v>619</v>
      </c>
      <c r="C82" s="221" t="s">
        <v>603</v>
      </c>
      <c r="D82" s="221" t="s">
        <v>590</v>
      </c>
      <c r="E82" s="221" t="s">
        <v>1066</v>
      </c>
      <c r="F82" s="189">
        <v>1</v>
      </c>
      <c r="G82" s="189">
        <v>1</v>
      </c>
      <c r="H82" s="189">
        <v>1</v>
      </c>
      <c r="I82" s="189">
        <v>1</v>
      </c>
      <c r="J82" s="189">
        <v>1</v>
      </c>
      <c r="K82" s="189">
        <v>1</v>
      </c>
      <c r="L82" s="189">
        <v>1</v>
      </c>
      <c r="M82" s="189">
        <v>1</v>
      </c>
      <c r="N82" s="189">
        <v>1</v>
      </c>
      <c r="O82" s="189">
        <v>1</v>
      </c>
      <c r="P82" s="189">
        <v>1</v>
      </c>
      <c r="Q82" s="189">
        <v>1</v>
      </c>
      <c r="R82" s="189">
        <v>1</v>
      </c>
      <c r="S82" s="189">
        <v>1</v>
      </c>
      <c r="T82" s="189">
        <v>1</v>
      </c>
      <c r="U82" s="189">
        <v>1</v>
      </c>
      <c r="V82" s="189">
        <v>1</v>
      </c>
      <c r="W82" s="189">
        <v>1</v>
      </c>
    </row>
    <row r="83" spans="2:23" x14ac:dyDescent="0.25">
      <c r="B83" s="221" t="s">
        <v>619</v>
      </c>
      <c r="C83" s="221" t="s">
        <v>605</v>
      </c>
      <c r="D83" s="221" t="s">
        <v>590</v>
      </c>
      <c r="E83" s="221" t="s">
        <v>1066</v>
      </c>
      <c r="F83" s="189">
        <v>1</v>
      </c>
      <c r="G83" s="189">
        <v>1</v>
      </c>
      <c r="H83" s="189">
        <v>1</v>
      </c>
      <c r="I83" s="189">
        <v>1</v>
      </c>
      <c r="J83" s="189">
        <v>1</v>
      </c>
      <c r="K83" s="189">
        <v>1</v>
      </c>
      <c r="L83" s="189">
        <v>1</v>
      </c>
      <c r="M83" s="189">
        <v>1</v>
      </c>
      <c r="N83" s="189">
        <v>1</v>
      </c>
      <c r="O83" s="189">
        <v>1</v>
      </c>
      <c r="P83" s="189">
        <v>1</v>
      </c>
      <c r="Q83" s="189">
        <v>1</v>
      </c>
      <c r="R83" s="189">
        <v>1</v>
      </c>
      <c r="S83" s="189">
        <v>1</v>
      </c>
      <c r="T83" s="189">
        <v>1</v>
      </c>
      <c r="U83" s="189">
        <v>1</v>
      </c>
      <c r="V83" s="189">
        <v>1</v>
      </c>
      <c r="W83" s="189">
        <v>1</v>
      </c>
    </row>
    <row r="85" spans="2:23" x14ac:dyDescent="0.25">
      <c r="B85" s="49" t="s">
        <v>613</v>
      </c>
      <c r="C85" s="49"/>
      <c r="D85" s="49" t="s">
        <v>593</v>
      </c>
      <c r="E85" s="19"/>
      <c r="F85" s="19"/>
      <c r="G85" s="19"/>
      <c r="H85" s="19"/>
      <c r="I85" s="19"/>
      <c r="J85" s="19"/>
      <c r="K85" s="19"/>
      <c r="L85" s="19"/>
      <c r="M85" s="19"/>
      <c r="N85" s="19"/>
      <c r="O85" s="19"/>
      <c r="P85" s="19"/>
      <c r="Q85" s="19"/>
      <c r="R85" s="19"/>
      <c r="S85" s="19"/>
      <c r="T85" s="19"/>
      <c r="U85" s="19"/>
      <c r="V85" s="19"/>
      <c r="W85" s="19"/>
    </row>
    <row r="86" spans="2:23" x14ac:dyDescent="0.25">
      <c r="B86" s="221" t="s">
        <v>613</v>
      </c>
      <c r="C86" s="221" t="s">
        <v>1119</v>
      </c>
      <c r="D86" s="48" t="s">
        <v>593</v>
      </c>
      <c r="E86" s="221" t="s">
        <v>1067</v>
      </c>
      <c r="F86" s="189">
        <v>0.6</v>
      </c>
      <c r="G86" s="189">
        <v>0.6</v>
      </c>
      <c r="H86" s="189">
        <v>0.6</v>
      </c>
      <c r="I86" s="189">
        <v>0.6</v>
      </c>
      <c r="J86" s="189">
        <v>0.6</v>
      </c>
      <c r="K86" s="189">
        <v>0.6</v>
      </c>
      <c r="L86" s="189">
        <v>0.6</v>
      </c>
      <c r="M86" s="189">
        <v>0.6</v>
      </c>
      <c r="N86" s="189">
        <v>0.6</v>
      </c>
      <c r="O86" s="189">
        <v>0.6</v>
      </c>
      <c r="P86" s="189">
        <v>0.6</v>
      </c>
      <c r="Q86" s="189">
        <v>0.6</v>
      </c>
      <c r="R86" s="189">
        <v>0.6</v>
      </c>
      <c r="S86" s="189">
        <v>0.6</v>
      </c>
      <c r="T86" s="189">
        <v>0.6</v>
      </c>
      <c r="U86" s="189">
        <v>0.6</v>
      </c>
      <c r="V86" s="189">
        <v>0.6</v>
      </c>
      <c r="W86" s="189">
        <v>0.6</v>
      </c>
    </row>
    <row r="87" spans="2:23" x14ac:dyDescent="0.25">
      <c r="B87" s="221" t="s">
        <v>613</v>
      </c>
      <c r="C87" s="221" t="s">
        <v>888</v>
      </c>
      <c r="D87" s="48" t="s">
        <v>593</v>
      </c>
      <c r="E87" s="221" t="s">
        <v>1067</v>
      </c>
      <c r="F87" s="189">
        <v>0.6</v>
      </c>
      <c r="G87" s="189">
        <v>0.6</v>
      </c>
      <c r="H87" s="189">
        <v>0.6</v>
      </c>
      <c r="I87" s="189">
        <v>0.6</v>
      </c>
      <c r="J87" s="189">
        <v>0.6</v>
      </c>
      <c r="K87" s="189">
        <v>0.6</v>
      </c>
      <c r="L87" s="189">
        <v>0.6</v>
      </c>
      <c r="M87" s="189">
        <v>0.6</v>
      </c>
      <c r="N87" s="189">
        <v>0.6</v>
      </c>
      <c r="O87" s="189">
        <v>0.6</v>
      </c>
      <c r="P87" s="189">
        <v>0.6</v>
      </c>
      <c r="Q87" s="189">
        <v>0.6</v>
      </c>
      <c r="R87" s="189">
        <v>0.6</v>
      </c>
      <c r="S87" s="189">
        <v>0.6</v>
      </c>
      <c r="T87" s="189">
        <v>0.6</v>
      </c>
      <c r="U87" s="189">
        <v>0.6</v>
      </c>
      <c r="V87" s="189">
        <v>0.6</v>
      </c>
      <c r="W87" s="189">
        <v>0.6</v>
      </c>
    </row>
    <row r="88" spans="2:23" x14ac:dyDescent="0.25">
      <c r="B88" s="221" t="s">
        <v>613</v>
      </c>
      <c r="C88" s="221" t="s">
        <v>1147</v>
      </c>
      <c r="D88" s="48" t="s">
        <v>593</v>
      </c>
      <c r="E88" s="221" t="s">
        <v>1067</v>
      </c>
      <c r="F88" s="189">
        <v>0.6</v>
      </c>
      <c r="G88" s="189">
        <v>0.6</v>
      </c>
      <c r="H88" s="189">
        <v>0.6</v>
      </c>
      <c r="I88" s="189">
        <v>0.6</v>
      </c>
      <c r="J88" s="189">
        <v>0.6</v>
      </c>
      <c r="K88" s="189">
        <v>0.6</v>
      </c>
      <c r="L88" s="189">
        <v>0.6</v>
      </c>
      <c r="M88" s="189">
        <v>0.6</v>
      </c>
      <c r="N88" s="189">
        <v>0.6</v>
      </c>
      <c r="O88" s="189">
        <v>0.6</v>
      </c>
      <c r="P88" s="189">
        <v>0.6</v>
      </c>
      <c r="Q88" s="189">
        <v>0.6</v>
      </c>
      <c r="R88" s="189">
        <v>0.6</v>
      </c>
      <c r="S88" s="189">
        <v>0.6</v>
      </c>
      <c r="T88" s="189">
        <v>0.6</v>
      </c>
      <c r="U88" s="189">
        <v>0.6</v>
      </c>
      <c r="V88" s="189">
        <v>0.6</v>
      </c>
      <c r="W88" s="189">
        <v>0.6</v>
      </c>
    </row>
    <row r="89" spans="2:23" x14ac:dyDescent="0.25">
      <c r="B89" s="221" t="s">
        <v>613</v>
      </c>
      <c r="C89" s="221" t="s">
        <v>605</v>
      </c>
      <c r="D89" s="48" t="s">
        <v>593</v>
      </c>
      <c r="E89" s="221" t="s">
        <v>1067</v>
      </c>
      <c r="F89" s="189">
        <v>3</v>
      </c>
      <c r="G89" s="189">
        <v>3</v>
      </c>
      <c r="H89" s="189">
        <v>3</v>
      </c>
      <c r="I89" s="189">
        <v>3</v>
      </c>
      <c r="J89" s="189">
        <v>3</v>
      </c>
      <c r="K89" s="189">
        <v>3</v>
      </c>
      <c r="L89" s="189">
        <v>3</v>
      </c>
      <c r="M89" s="189">
        <v>3</v>
      </c>
      <c r="N89" s="189">
        <v>3</v>
      </c>
      <c r="O89" s="189">
        <v>3</v>
      </c>
      <c r="P89" s="189">
        <v>3</v>
      </c>
      <c r="Q89" s="189">
        <v>3</v>
      </c>
      <c r="R89" s="189">
        <v>3</v>
      </c>
      <c r="S89" s="189">
        <v>3</v>
      </c>
      <c r="T89" s="189">
        <v>3</v>
      </c>
      <c r="U89" s="189">
        <v>3</v>
      </c>
      <c r="V89" s="189">
        <v>3</v>
      </c>
      <c r="W89" s="189">
        <v>3</v>
      </c>
    </row>
    <row r="90" spans="2:23" x14ac:dyDescent="0.25">
      <c r="B90" s="221" t="s">
        <v>613</v>
      </c>
      <c r="C90" s="221" t="s">
        <v>614</v>
      </c>
      <c r="D90" s="48" t="s">
        <v>593</v>
      </c>
      <c r="E90" s="221" t="s">
        <v>1067</v>
      </c>
      <c r="F90" s="189">
        <v>0.1</v>
      </c>
      <c r="G90" s="189">
        <v>0.1</v>
      </c>
      <c r="H90" s="189">
        <v>0.1</v>
      </c>
      <c r="I90" s="189">
        <v>0.1</v>
      </c>
      <c r="J90" s="189">
        <v>0.1</v>
      </c>
      <c r="K90" s="189">
        <v>0.1</v>
      </c>
      <c r="L90" s="189">
        <v>0.1</v>
      </c>
      <c r="M90" s="189">
        <v>0.1</v>
      </c>
      <c r="N90" s="189">
        <v>0.1</v>
      </c>
      <c r="O90" s="189">
        <v>0.1</v>
      </c>
      <c r="P90" s="189">
        <v>0.1</v>
      </c>
      <c r="Q90" s="189">
        <v>0.1</v>
      </c>
      <c r="R90" s="189">
        <v>0.1</v>
      </c>
      <c r="S90" s="189">
        <v>0.1</v>
      </c>
      <c r="T90" s="189">
        <v>0.1</v>
      </c>
      <c r="U90" s="189">
        <v>0.1</v>
      </c>
      <c r="V90" s="189">
        <v>0.1</v>
      </c>
      <c r="W90" s="189">
        <v>0.1</v>
      </c>
    </row>
    <row r="91" spans="2:23" x14ac:dyDescent="0.25">
      <c r="B91" s="221" t="s">
        <v>613</v>
      </c>
      <c r="C91" s="221" t="s">
        <v>606</v>
      </c>
      <c r="D91" s="48" t="s">
        <v>593</v>
      </c>
      <c r="E91" s="221" t="s">
        <v>1067</v>
      </c>
      <c r="F91" s="189">
        <v>0.1</v>
      </c>
      <c r="G91" s="189">
        <v>0.1</v>
      </c>
      <c r="H91" s="189">
        <v>0.1</v>
      </c>
      <c r="I91" s="189">
        <v>0.1</v>
      </c>
      <c r="J91" s="189">
        <v>0.1</v>
      </c>
      <c r="K91" s="189">
        <v>0.1</v>
      </c>
      <c r="L91" s="189">
        <v>0.1</v>
      </c>
      <c r="M91" s="189">
        <v>0.1</v>
      </c>
      <c r="N91" s="189">
        <v>0.1</v>
      </c>
      <c r="O91" s="189">
        <v>0.1</v>
      </c>
      <c r="P91" s="189">
        <v>0.1</v>
      </c>
      <c r="Q91" s="189">
        <v>0.1</v>
      </c>
      <c r="R91" s="189">
        <v>0.1</v>
      </c>
      <c r="S91" s="189">
        <v>0.1</v>
      </c>
      <c r="T91" s="189">
        <v>0.1</v>
      </c>
      <c r="U91" s="189">
        <v>0.1</v>
      </c>
      <c r="V91" s="189">
        <v>0.1</v>
      </c>
      <c r="W91" s="189">
        <v>0.1</v>
      </c>
    </row>
    <row r="92" spans="2:23" x14ac:dyDescent="0.25">
      <c r="B92" s="49" t="s">
        <v>615</v>
      </c>
      <c r="C92" s="19"/>
      <c r="D92" s="49" t="s">
        <v>593</v>
      </c>
      <c r="E92" s="19"/>
      <c r="F92" s="19"/>
      <c r="G92" s="19"/>
      <c r="H92" s="19"/>
      <c r="I92" s="19"/>
      <c r="J92" s="19"/>
      <c r="K92" s="19"/>
      <c r="L92" s="19"/>
      <c r="M92" s="19"/>
      <c r="N92" s="19"/>
      <c r="O92" s="19"/>
      <c r="P92" s="19"/>
      <c r="Q92" s="19"/>
      <c r="R92" s="19"/>
      <c r="S92" s="19"/>
      <c r="T92" s="19"/>
      <c r="U92" s="19"/>
      <c r="V92" s="19"/>
      <c r="W92" s="19"/>
    </row>
    <row r="93" spans="2:23" x14ac:dyDescent="0.25">
      <c r="B93" s="221" t="s">
        <v>615</v>
      </c>
      <c r="C93" s="221" t="s">
        <v>1119</v>
      </c>
      <c r="D93" s="48" t="s">
        <v>593</v>
      </c>
      <c r="E93" s="221" t="s">
        <v>1067</v>
      </c>
      <c r="F93" s="189">
        <v>0.6</v>
      </c>
      <c r="G93" s="189">
        <v>0.6</v>
      </c>
      <c r="H93" s="189">
        <v>0.6</v>
      </c>
      <c r="I93" s="189">
        <v>0.6</v>
      </c>
      <c r="J93" s="189">
        <v>0.6</v>
      </c>
      <c r="K93" s="189">
        <v>0.6</v>
      </c>
      <c r="L93" s="189">
        <v>0.6</v>
      </c>
      <c r="M93" s="189">
        <v>0.6</v>
      </c>
      <c r="N93" s="189">
        <v>0.6</v>
      </c>
      <c r="O93" s="189">
        <v>0.6</v>
      </c>
      <c r="P93" s="189">
        <v>0.6</v>
      </c>
      <c r="Q93" s="189">
        <v>0.6</v>
      </c>
      <c r="R93" s="189">
        <v>0.6</v>
      </c>
      <c r="S93" s="189">
        <v>0.6</v>
      </c>
      <c r="T93" s="189">
        <v>0.6</v>
      </c>
      <c r="U93" s="189">
        <v>0.6</v>
      </c>
      <c r="V93" s="189">
        <v>0.6</v>
      </c>
      <c r="W93" s="189">
        <v>0.6</v>
      </c>
    </row>
    <row r="94" spans="2:23" x14ac:dyDescent="0.25">
      <c r="B94" s="221" t="s">
        <v>615</v>
      </c>
      <c r="C94" s="221" t="s">
        <v>1055</v>
      </c>
      <c r="D94" s="48" t="s">
        <v>593</v>
      </c>
      <c r="E94" s="221" t="s">
        <v>1067</v>
      </c>
      <c r="F94" s="189">
        <v>0.6</v>
      </c>
      <c r="G94" s="189">
        <v>0.6</v>
      </c>
      <c r="H94" s="189">
        <v>0.6</v>
      </c>
      <c r="I94" s="189">
        <v>0.6</v>
      </c>
      <c r="J94" s="189">
        <v>0.6</v>
      </c>
      <c r="K94" s="189">
        <v>0.6</v>
      </c>
      <c r="L94" s="189">
        <v>0.6</v>
      </c>
      <c r="M94" s="189">
        <v>0.6</v>
      </c>
      <c r="N94" s="189">
        <v>0.6</v>
      </c>
      <c r="O94" s="189">
        <v>0.6</v>
      </c>
      <c r="P94" s="189">
        <v>0.6</v>
      </c>
      <c r="Q94" s="189">
        <v>0.6</v>
      </c>
      <c r="R94" s="189">
        <v>0.6</v>
      </c>
      <c r="S94" s="189">
        <v>0.6</v>
      </c>
      <c r="T94" s="189">
        <v>0.6</v>
      </c>
      <c r="U94" s="189">
        <v>0.6</v>
      </c>
      <c r="V94" s="189">
        <v>0.6</v>
      </c>
      <c r="W94" s="189">
        <v>0.6</v>
      </c>
    </row>
    <row r="95" spans="2:23" x14ac:dyDescent="0.25">
      <c r="B95" s="221" t="s">
        <v>615</v>
      </c>
      <c r="C95" s="221" t="s">
        <v>603</v>
      </c>
      <c r="D95" s="48" t="s">
        <v>593</v>
      </c>
      <c r="E95" s="221" t="s">
        <v>1067</v>
      </c>
      <c r="F95" s="189">
        <v>0.1</v>
      </c>
      <c r="G95" s="189">
        <v>0.1</v>
      </c>
      <c r="H95" s="189">
        <v>0.1</v>
      </c>
      <c r="I95" s="189">
        <v>0.1</v>
      </c>
      <c r="J95" s="189">
        <v>0.1</v>
      </c>
      <c r="K95" s="189">
        <v>0.1</v>
      </c>
      <c r="L95" s="189">
        <v>0.1</v>
      </c>
      <c r="M95" s="189">
        <v>0.1</v>
      </c>
      <c r="N95" s="189">
        <v>0.1</v>
      </c>
      <c r="O95" s="189">
        <v>0.1</v>
      </c>
      <c r="P95" s="189">
        <v>0.1</v>
      </c>
      <c r="Q95" s="189">
        <v>0.1</v>
      </c>
      <c r="R95" s="189">
        <v>0.1</v>
      </c>
      <c r="S95" s="189">
        <v>0.1</v>
      </c>
      <c r="T95" s="189">
        <v>0.1</v>
      </c>
      <c r="U95" s="189">
        <v>0.1</v>
      </c>
      <c r="V95" s="189">
        <v>0.1</v>
      </c>
      <c r="W95" s="189">
        <v>0.1</v>
      </c>
    </row>
    <row r="96" spans="2:23" x14ac:dyDescent="0.25">
      <c r="B96" s="221" t="s">
        <v>615</v>
      </c>
      <c r="C96" s="221" t="s">
        <v>605</v>
      </c>
      <c r="D96" s="48" t="s">
        <v>593</v>
      </c>
      <c r="E96" s="221" t="s">
        <v>1067</v>
      </c>
      <c r="F96" s="189">
        <v>3</v>
      </c>
      <c r="G96" s="189">
        <v>3</v>
      </c>
      <c r="H96" s="189">
        <v>3</v>
      </c>
      <c r="I96" s="189">
        <v>3</v>
      </c>
      <c r="J96" s="189">
        <v>3</v>
      </c>
      <c r="K96" s="189">
        <v>3</v>
      </c>
      <c r="L96" s="189">
        <v>3</v>
      </c>
      <c r="M96" s="189">
        <v>3</v>
      </c>
      <c r="N96" s="189">
        <v>3</v>
      </c>
      <c r="O96" s="189">
        <v>3</v>
      </c>
      <c r="P96" s="189">
        <v>3</v>
      </c>
      <c r="Q96" s="189">
        <v>3</v>
      </c>
      <c r="R96" s="189">
        <v>3</v>
      </c>
      <c r="S96" s="189">
        <v>3</v>
      </c>
      <c r="T96" s="189">
        <v>3</v>
      </c>
      <c r="U96" s="189">
        <v>3</v>
      </c>
      <c r="V96" s="189">
        <v>3</v>
      </c>
      <c r="W96" s="189">
        <v>3</v>
      </c>
    </row>
    <row r="97" spans="1:23" x14ac:dyDescent="0.25">
      <c r="B97" s="221" t="s">
        <v>1145</v>
      </c>
      <c r="C97" s="221" t="s">
        <v>1148</v>
      </c>
      <c r="D97" s="48" t="s">
        <v>593</v>
      </c>
      <c r="E97" s="221" t="s">
        <v>1067</v>
      </c>
      <c r="F97" s="189">
        <v>4</v>
      </c>
      <c r="G97" s="189">
        <v>4</v>
      </c>
      <c r="H97" s="189">
        <v>4</v>
      </c>
      <c r="I97" s="189">
        <v>4</v>
      </c>
      <c r="J97" s="189">
        <v>4</v>
      </c>
      <c r="K97" s="189">
        <v>4</v>
      </c>
      <c r="L97" s="189">
        <v>4</v>
      </c>
      <c r="M97" s="189">
        <v>4</v>
      </c>
      <c r="N97" s="189">
        <v>4</v>
      </c>
      <c r="O97" s="189">
        <v>4</v>
      </c>
      <c r="P97" s="189">
        <v>4</v>
      </c>
      <c r="Q97" s="189">
        <v>4</v>
      </c>
      <c r="R97" s="189">
        <v>4</v>
      </c>
      <c r="S97" s="189">
        <v>4</v>
      </c>
      <c r="T97" s="189">
        <v>4</v>
      </c>
      <c r="U97" s="189">
        <v>4</v>
      </c>
      <c r="V97" s="189">
        <v>4</v>
      </c>
      <c r="W97" s="189">
        <v>4</v>
      </c>
    </row>
    <row r="98" spans="1:23" x14ac:dyDescent="0.25">
      <c r="B98" s="221" t="s">
        <v>1145</v>
      </c>
      <c r="C98" s="221" t="s">
        <v>617</v>
      </c>
      <c r="D98" s="48" t="s">
        <v>593</v>
      </c>
      <c r="E98" s="221" t="s">
        <v>1067</v>
      </c>
      <c r="F98" s="189">
        <v>4</v>
      </c>
      <c r="G98" s="189">
        <v>4</v>
      </c>
      <c r="H98" s="189">
        <v>4</v>
      </c>
      <c r="I98" s="189">
        <v>4</v>
      </c>
      <c r="J98" s="189">
        <v>4</v>
      </c>
      <c r="K98" s="189">
        <v>4</v>
      </c>
      <c r="L98" s="189">
        <v>4</v>
      </c>
      <c r="M98" s="189">
        <v>4</v>
      </c>
      <c r="N98" s="189">
        <v>4</v>
      </c>
      <c r="O98" s="189">
        <v>4</v>
      </c>
      <c r="P98" s="189">
        <v>4</v>
      </c>
      <c r="Q98" s="189">
        <v>4</v>
      </c>
      <c r="R98" s="189">
        <v>4</v>
      </c>
      <c r="S98" s="189">
        <v>4</v>
      </c>
      <c r="T98" s="189">
        <v>4</v>
      </c>
      <c r="U98" s="189">
        <v>4</v>
      </c>
      <c r="V98" s="189">
        <v>4</v>
      </c>
      <c r="W98" s="189">
        <v>4</v>
      </c>
    </row>
    <row r="99" spans="1:23" x14ac:dyDescent="0.25">
      <c r="B99" s="221" t="s">
        <v>1145</v>
      </c>
      <c r="C99" s="221" t="s">
        <v>618</v>
      </c>
      <c r="D99" s="48" t="s">
        <v>593</v>
      </c>
      <c r="E99" s="221" t="s">
        <v>1067</v>
      </c>
      <c r="F99" s="189">
        <v>4</v>
      </c>
      <c r="G99" s="189">
        <v>4</v>
      </c>
      <c r="H99" s="189">
        <v>4</v>
      </c>
      <c r="I99" s="189">
        <v>4</v>
      </c>
      <c r="J99" s="189">
        <v>4</v>
      </c>
      <c r="K99" s="189">
        <v>4</v>
      </c>
      <c r="L99" s="189">
        <v>4</v>
      </c>
      <c r="M99" s="189">
        <v>4</v>
      </c>
      <c r="N99" s="189">
        <v>4</v>
      </c>
      <c r="O99" s="189">
        <v>4</v>
      </c>
      <c r="P99" s="189">
        <v>4</v>
      </c>
      <c r="Q99" s="189">
        <v>4</v>
      </c>
      <c r="R99" s="189">
        <v>4</v>
      </c>
      <c r="S99" s="189">
        <v>4</v>
      </c>
      <c r="T99" s="189">
        <v>4</v>
      </c>
      <c r="U99" s="189">
        <v>4</v>
      </c>
      <c r="V99" s="189">
        <v>4</v>
      </c>
      <c r="W99" s="189">
        <v>4</v>
      </c>
    </row>
    <row r="100" spans="1:23" x14ac:dyDescent="0.25">
      <c r="B100" s="49" t="s">
        <v>619</v>
      </c>
      <c r="C100" s="19"/>
      <c r="D100" s="49" t="s">
        <v>593</v>
      </c>
      <c r="E100" s="19"/>
      <c r="F100" s="19"/>
      <c r="G100" s="19"/>
      <c r="H100" s="19"/>
      <c r="I100" s="19"/>
      <c r="J100" s="19"/>
      <c r="K100" s="19"/>
      <c r="L100" s="19"/>
      <c r="M100" s="19"/>
      <c r="N100" s="19"/>
      <c r="O100" s="19"/>
      <c r="P100" s="19"/>
      <c r="Q100" s="19"/>
      <c r="R100" s="19"/>
      <c r="S100" s="19"/>
      <c r="T100" s="19"/>
      <c r="U100" s="19"/>
      <c r="V100" s="19"/>
      <c r="W100" s="19"/>
    </row>
    <row r="101" spans="1:23" x14ac:dyDescent="0.25">
      <c r="B101" s="221" t="s">
        <v>619</v>
      </c>
      <c r="C101" s="221" t="s">
        <v>1117</v>
      </c>
      <c r="D101" s="48" t="s">
        <v>593</v>
      </c>
      <c r="E101" s="221" t="s">
        <v>1067</v>
      </c>
      <c r="F101" s="189">
        <v>0.6</v>
      </c>
      <c r="G101" s="189">
        <v>0.6</v>
      </c>
      <c r="H101" s="189">
        <v>0.6</v>
      </c>
      <c r="I101" s="189">
        <v>0.6</v>
      </c>
      <c r="J101" s="189">
        <v>0.6</v>
      </c>
      <c r="K101" s="189">
        <v>0.6</v>
      </c>
      <c r="L101" s="189">
        <v>0.6</v>
      </c>
      <c r="M101" s="189">
        <v>0.6</v>
      </c>
      <c r="N101" s="189">
        <v>0.6</v>
      </c>
      <c r="O101" s="189">
        <v>0.6</v>
      </c>
      <c r="P101" s="189">
        <v>0.6</v>
      </c>
      <c r="Q101" s="189">
        <v>0.6</v>
      </c>
      <c r="R101" s="189">
        <v>0.6</v>
      </c>
      <c r="S101" s="189">
        <v>0.6</v>
      </c>
      <c r="T101" s="189">
        <v>0.6</v>
      </c>
      <c r="U101" s="189">
        <v>0.6</v>
      </c>
      <c r="V101" s="189">
        <v>0.6</v>
      </c>
      <c r="W101" s="189">
        <v>0.6</v>
      </c>
    </row>
    <row r="102" spans="1:23" x14ac:dyDescent="0.25">
      <c r="B102" s="221" t="s">
        <v>619</v>
      </c>
      <c r="C102" s="221" t="s">
        <v>1119</v>
      </c>
      <c r="D102" s="48" t="s">
        <v>593</v>
      </c>
      <c r="E102" s="221" t="s">
        <v>1067</v>
      </c>
      <c r="F102" s="189">
        <v>0.6</v>
      </c>
      <c r="G102" s="189">
        <v>0.6</v>
      </c>
      <c r="H102" s="189">
        <v>0.6</v>
      </c>
      <c r="I102" s="189">
        <v>0.6</v>
      </c>
      <c r="J102" s="189">
        <v>0.6</v>
      </c>
      <c r="K102" s="189">
        <v>0.6</v>
      </c>
      <c r="L102" s="189">
        <v>0.6</v>
      </c>
      <c r="M102" s="189">
        <v>0.6</v>
      </c>
      <c r="N102" s="189">
        <v>0.6</v>
      </c>
      <c r="O102" s="189">
        <v>0.6</v>
      </c>
      <c r="P102" s="189">
        <v>0.6</v>
      </c>
      <c r="Q102" s="189">
        <v>0.6</v>
      </c>
      <c r="R102" s="189">
        <v>0.6</v>
      </c>
      <c r="S102" s="189">
        <v>0.6</v>
      </c>
      <c r="T102" s="189">
        <v>0.6</v>
      </c>
      <c r="U102" s="189">
        <v>0.6</v>
      </c>
      <c r="V102" s="189">
        <v>0.6</v>
      </c>
      <c r="W102" s="189">
        <v>0.6</v>
      </c>
    </row>
    <row r="103" spans="1:23" x14ac:dyDescent="0.25">
      <c r="B103" s="221" t="s">
        <v>619</v>
      </c>
      <c r="C103" s="221" t="s">
        <v>888</v>
      </c>
      <c r="D103" s="48" t="s">
        <v>593</v>
      </c>
      <c r="E103" s="221" t="s">
        <v>1067</v>
      </c>
      <c r="F103" s="189">
        <v>0.6</v>
      </c>
      <c r="G103" s="189">
        <v>0.6</v>
      </c>
      <c r="H103" s="189">
        <v>0.6</v>
      </c>
      <c r="I103" s="189">
        <v>0.6</v>
      </c>
      <c r="J103" s="189">
        <v>0.6</v>
      </c>
      <c r="K103" s="189">
        <v>0.6</v>
      </c>
      <c r="L103" s="189">
        <v>0.6</v>
      </c>
      <c r="M103" s="189">
        <v>0.6</v>
      </c>
      <c r="N103" s="189">
        <v>0.6</v>
      </c>
      <c r="O103" s="189">
        <v>0.6</v>
      </c>
      <c r="P103" s="189">
        <v>0.6</v>
      </c>
      <c r="Q103" s="189">
        <v>0.6</v>
      </c>
      <c r="R103" s="189">
        <v>0.6</v>
      </c>
      <c r="S103" s="189">
        <v>0.6</v>
      </c>
      <c r="T103" s="189">
        <v>0.6</v>
      </c>
      <c r="U103" s="189">
        <v>0.6</v>
      </c>
      <c r="V103" s="189">
        <v>0.6</v>
      </c>
      <c r="W103" s="189">
        <v>0.6</v>
      </c>
    </row>
    <row r="104" spans="1:23" x14ac:dyDescent="0.25">
      <c r="B104" s="221" t="s">
        <v>619</v>
      </c>
      <c r="C104" s="221" t="s">
        <v>1055</v>
      </c>
      <c r="D104" s="48" t="s">
        <v>593</v>
      </c>
      <c r="E104" s="221" t="s">
        <v>1067</v>
      </c>
      <c r="F104" s="189">
        <v>0.6</v>
      </c>
      <c r="G104" s="189">
        <v>0.6</v>
      </c>
      <c r="H104" s="189">
        <v>0.6</v>
      </c>
      <c r="I104" s="189">
        <v>0.6</v>
      </c>
      <c r="J104" s="189">
        <v>0.6</v>
      </c>
      <c r="K104" s="189">
        <v>0.6</v>
      </c>
      <c r="L104" s="189">
        <v>0.6</v>
      </c>
      <c r="M104" s="189">
        <v>0.6</v>
      </c>
      <c r="N104" s="189">
        <v>0.6</v>
      </c>
      <c r="O104" s="189">
        <v>0.6</v>
      </c>
      <c r="P104" s="189">
        <v>0.6</v>
      </c>
      <c r="Q104" s="189">
        <v>0.6</v>
      </c>
      <c r="R104" s="189">
        <v>0.6</v>
      </c>
      <c r="S104" s="189">
        <v>0.6</v>
      </c>
      <c r="T104" s="189">
        <v>0.6</v>
      </c>
      <c r="U104" s="189">
        <v>0.6</v>
      </c>
      <c r="V104" s="189">
        <v>0.6</v>
      </c>
      <c r="W104" s="189">
        <v>0.6</v>
      </c>
    </row>
    <row r="105" spans="1:23" x14ac:dyDescent="0.25">
      <c r="B105" s="221" t="s">
        <v>619</v>
      </c>
      <c r="C105" s="221" t="s">
        <v>603</v>
      </c>
      <c r="D105" s="48" t="s">
        <v>593</v>
      </c>
      <c r="E105" s="221" t="s">
        <v>1067</v>
      </c>
      <c r="F105" s="189">
        <v>0.1</v>
      </c>
      <c r="G105" s="189">
        <v>0.1</v>
      </c>
      <c r="H105" s="189">
        <v>0.1</v>
      </c>
      <c r="I105" s="189">
        <v>0.1</v>
      </c>
      <c r="J105" s="189">
        <v>0.1</v>
      </c>
      <c r="K105" s="189">
        <v>0.1</v>
      </c>
      <c r="L105" s="189">
        <v>0.1</v>
      </c>
      <c r="M105" s="189">
        <v>0.1</v>
      </c>
      <c r="N105" s="189">
        <v>0.1</v>
      </c>
      <c r="O105" s="189">
        <v>0.1</v>
      </c>
      <c r="P105" s="189">
        <v>0.1</v>
      </c>
      <c r="Q105" s="189">
        <v>0.1</v>
      </c>
      <c r="R105" s="189">
        <v>0.1</v>
      </c>
      <c r="S105" s="189">
        <v>0.1</v>
      </c>
      <c r="T105" s="189">
        <v>0.1</v>
      </c>
      <c r="U105" s="189">
        <v>0.1</v>
      </c>
      <c r="V105" s="189">
        <v>0.1</v>
      </c>
      <c r="W105" s="189">
        <v>0.1</v>
      </c>
    </row>
    <row r="106" spans="1:23" x14ac:dyDescent="0.25">
      <c r="B106" s="221" t="s">
        <v>619</v>
      </c>
      <c r="C106" s="221" t="s">
        <v>605</v>
      </c>
      <c r="D106" s="48" t="s">
        <v>593</v>
      </c>
      <c r="E106" s="221" t="s">
        <v>1067</v>
      </c>
      <c r="F106" s="189">
        <v>3</v>
      </c>
      <c r="G106" s="189">
        <v>3</v>
      </c>
      <c r="H106" s="189">
        <v>3</v>
      </c>
      <c r="I106" s="189">
        <v>3</v>
      </c>
      <c r="J106" s="189">
        <v>3</v>
      </c>
      <c r="K106" s="189">
        <v>3</v>
      </c>
      <c r="L106" s="189">
        <v>3</v>
      </c>
      <c r="M106" s="189">
        <v>3</v>
      </c>
      <c r="N106" s="189">
        <v>3</v>
      </c>
      <c r="O106" s="189">
        <v>3</v>
      </c>
      <c r="P106" s="189">
        <v>3</v>
      </c>
      <c r="Q106" s="189">
        <v>3</v>
      </c>
      <c r="R106" s="189">
        <v>3</v>
      </c>
      <c r="S106" s="189">
        <v>3</v>
      </c>
      <c r="T106" s="189">
        <v>3</v>
      </c>
      <c r="U106" s="189">
        <v>3</v>
      </c>
      <c r="V106" s="189">
        <v>3</v>
      </c>
      <c r="W106" s="189">
        <v>3</v>
      </c>
    </row>
    <row r="108" spans="1:23" s="2" customFormat="1" ht="21" x14ac:dyDescent="0.35">
      <c r="A108" s="251"/>
      <c r="C108" s="3" t="s">
        <v>629</v>
      </c>
      <c r="F108" s="2" t="s">
        <v>1068</v>
      </c>
    </row>
    <row r="110" spans="1:23" x14ac:dyDescent="0.25">
      <c r="B110" s="49" t="s">
        <v>613</v>
      </c>
      <c r="C110" s="49"/>
      <c r="D110" s="49" t="s">
        <v>588</v>
      </c>
      <c r="E110" s="19"/>
      <c r="F110" s="19"/>
      <c r="G110" s="19"/>
      <c r="H110" s="19"/>
      <c r="I110" s="19"/>
      <c r="J110" s="19"/>
      <c r="K110" s="19"/>
      <c r="L110" s="19"/>
      <c r="M110" s="19"/>
      <c r="N110" s="19"/>
      <c r="O110" s="19"/>
      <c r="P110" s="19"/>
      <c r="Q110" s="19"/>
      <c r="R110" s="19"/>
      <c r="S110" s="19"/>
      <c r="T110" s="19"/>
      <c r="U110" s="19"/>
      <c r="V110" s="19"/>
      <c r="W110" s="19"/>
    </row>
    <row r="111" spans="1:23" x14ac:dyDescent="0.25">
      <c r="A111" s="250" t="s">
        <v>1149</v>
      </c>
      <c r="B111" s="221" t="s">
        <v>613</v>
      </c>
      <c r="C111" s="221" t="s">
        <v>1119</v>
      </c>
      <c r="D111" s="221" t="s">
        <v>588</v>
      </c>
      <c r="E111" s="221" t="s">
        <v>882</v>
      </c>
      <c r="F111" s="89">
        <f>(F15*F40)/10^6</f>
        <v>84.355452700000001</v>
      </c>
      <c r="G111" s="89">
        <f t="shared" ref="G111:T111" si="0">(G15*G40)/10^6</f>
        <v>77.366844600000007</v>
      </c>
      <c r="H111" s="89">
        <f t="shared" si="0"/>
        <v>73.331169500000001</v>
      </c>
      <c r="I111" s="89">
        <f t="shared" si="0"/>
        <v>75.693515899999994</v>
      </c>
      <c r="J111" s="89">
        <f t="shared" si="0"/>
        <v>66.920205999999993</v>
      </c>
      <c r="K111" s="89">
        <f t="shared" si="0"/>
        <v>74.906067099999987</v>
      </c>
      <c r="L111" s="89">
        <f t="shared" si="0"/>
        <v>72.642151799999994</v>
      </c>
      <c r="M111" s="89">
        <f t="shared" si="0"/>
        <v>68.606476700000002</v>
      </c>
      <c r="N111" s="89">
        <f t="shared" si="0"/>
        <v>52.3653452</v>
      </c>
      <c r="O111" s="89">
        <f t="shared" si="0"/>
        <v>53.644949500000003</v>
      </c>
      <c r="P111" s="89">
        <f t="shared" si="0"/>
        <v>56.765676687471917</v>
      </c>
      <c r="Q111" s="89">
        <f t="shared" si="0"/>
        <v>57.188469099999999</v>
      </c>
      <c r="R111" s="89">
        <f t="shared" si="0"/>
        <v>46.262616999999999</v>
      </c>
      <c r="S111" s="89">
        <f t="shared" si="0"/>
        <v>49.460585199999997</v>
      </c>
      <c r="T111" s="89">
        <f t="shared" si="0"/>
        <v>46.550648399999993</v>
      </c>
      <c r="U111" s="89">
        <f t="shared" ref="U111:W116" si="1">(U15*U40)/10^6</f>
        <v>43.640711599999996</v>
      </c>
      <c r="V111" s="89">
        <f t="shared" si="1"/>
        <v>40.695399999999999</v>
      </c>
      <c r="W111" s="89">
        <f t="shared" si="1"/>
        <v>37.819400000000002</v>
      </c>
    </row>
    <row r="112" spans="1:23" x14ac:dyDescent="0.25">
      <c r="A112" s="250" t="s">
        <v>1149</v>
      </c>
      <c r="B112" s="221" t="s">
        <v>613</v>
      </c>
      <c r="C112" s="221" t="s">
        <v>888</v>
      </c>
      <c r="D112" s="221" t="s">
        <v>588</v>
      </c>
      <c r="E112" s="221" t="s">
        <v>882</v>
      </c>
      <c r="F112" s="89">
        <f t="shared" ref="F112:T116" si="2">(F16*F41)/10^6</f>
        <v>6003.1611120000007</v>
      </c>
      <c r="G112" s="89">
        <f t="shared" si="2"/>
        <v>6227.7752549999987</v>
      </c>
      <c r="H112" s="89">
        <f t="shared" si="2"/>
        <v>6557.0185979999997</v>
      </c>
      <c r="I112" s="89">
        <f t="shared" si="2"/>
        <v>6971.6918310000001</v>
      </c>
      <c r="J112" s="89">
        <f t="shared" si="2"/>
        <v>7370.629187999999</v>
      </c>
      <c r="K112" s="89">
        <f t="shared" si="2"/>
        <v>7789.5194519999995</v>
      </c>
      <c r="L112" s="89">
        <f t="shared" si="2"/>
        <v>8358.7341629999992</v>
      </c>
      <c r="M112" s="89">
        <f t="shared" si="2"/>
        <v>9365.6605380000001</v>
      </c>
      <c r="N112" s="89">
        <f t="shared" si="2"/>
        <v>9370.4599949999993</v>
      </c>
      <c r="O112" s="89">
        <f t="shared" si="2"/>
        <v>9370.4599949999993</v>
      </c>
      <c r="P112" s="89">
        <f t="shared" si="2"/>
        <v>10158.927043357025</v>
      </c>
      <c r="Q112" s="89">
        <f t="shared" si="2"/>
        <v>10774.780965</v>
      </c>
      <c r="R112" s="89">
        <f t="shared" si="2"/>
        <v>10810.296946800001</v>
      </c>
      <c r="S112" s="89">
        <f t="shared" si="2"/>
        <v>12808.318380000001</v>
      </c>
      <c r="T112" s="89">
        <f t="shared" si="2"/>
        <v>13252.340399999999</v>
      </c>
      <c r="U112" s="89">
        <f t="shared" si="1"/>
        <v>13696.362419999999</v>
      </c>
      <c r="V112" s="89">
        <f t="shared" si="1"/>
        <v>14140.354799999999</v>
      </c>
      <c r="W112" s="89">
        <f t="shared" si="1"/>
        <v>14584.436100000001</v>
      </c>
    </row>
    <row r="113" spans="1:23" x14ac:dyDescent="0.25">
      <c r="A113" s="250" t="s">
        <v>1149</v>
      </c>
      <c r="B113" s="221" t="s">
        <v>613</v>
      </c>
      <c r="C113" s="221" t="s">
        <v>1147</v>
      </c>
      <c r="D113" s="221" t="s">
        <v>588</v>
      </c>
      <c r="E113" s="221" t="s">
        <v>882</v>
      </c>
      <c r="F113" s="89">
        <f t="shared" si="2"/>
        <v>1602.9493560000001</v>
      </c>
      <c r="G113" s="89">
        <f t="shared" si="2"/>
        <v>1602.9493560000001</v>
      </c>
      <c r="H113" s="89">
        <f t="shared" si="2"/>
        <v>1548.0735299999999</v>
      </c>
      <c r="I113" s="89">
        <f t="shared" si="2"/>
        <v>1524.9680820000001</v>
      </c>
      <c r="J113" s="89">
        <f t="shared" si="2"/>
        <v>1644.007734</v>
      </c>
      <c r="K113" s="89">
        <f t="shared" si="2"/>
        <v>1412.3278620000001</v>
      </c>
      <c r="L113" s="89">
        <f t="shared" si="2"/>
        <v>1374.781896</v>
      </c>
      <c r="M113" s="89">
        <f t="shared" si="2"/>
        <v>1357.4520359999999</v>
      </c>
      <c r="N113" s="89">
        <f t="shared" si="2"/>
        <v>1357.4520359999999</v>
      </c>
      <c r="O113" s="89">
        <f t="shared" si="2"/>
        <v>1712.7002339999999</v>
      </c>
      <c r="P113" s="89">
        <f t="shared" si="2"/>
        <v>1812.3347019459802</v>
      </c>
      <c r="Q113" s="89">
        <f t="shared" si="2"/>
        <v>1377.6697209599999</v>
      </c>
      <c r="R113" s="89">
        <f t="shared" si="2"/>
        <v>1828.8691200000001</v>
      </c>
      <c r="S113" s="89">
        <f t="shared" si="2"/>
        <v>1553.1851441126071</v>
      </c>
      <c r="T113" s="89">
        <f t="shared" si="2"/>
        <v>1552.9938849443743</v>
      </c>
      <c r="U113" s="89">
        <f t="shared" si="1"/>
        <v>1553.3640551161025</v>
      </c>
      <c r="V113" s="89">
        <f t="shared" si="1"/>
        <v>1553.4954</v>
      </c>
      <c r="W113" s="89">
        <f t="shared" si="1"/>
        <v>1553.7275999999999</v>
      </c>
    </row>
    <row r="114" spans="1:23" x14ac:dyDescent="0.25">
      <c r="A114" s="250" t="s">
        <v>1150</v>
      </c>
      <c r="B114" s="221" t="s">
        <v>613</v>
      </c>
      <c r="C114" s="221" t="s">
        <v>605</v>
      </c>
      <c r="D114" s="221" t="s">
        <v>588</v>
      </c>
      <c r="E114" s="221" t="s">
        <v>882</v>
      </c>
      <c r="F114" s="89">
        <f t="shared" si="2"/>
        <v>1800.9337499999999</v>
      </c>
      <c r="G114" s="89">
        <f t="shared" si="2"/>
        <v>3075.620625</v>
      </c>
      <c r="H114" s="89">
        <f t="shared" si="2"/>
        <v>3962.0542499999997</v>
      </c>
      <c r="I114" s="89">
        <f t="shared" si="2"/>
        <v>4549.1118749999996</v>
      </c>
      <c r="J114" s="89">
        <f t="shared" si="2"/>
        <v>5281.1797499999993</v>
      </c>
      <c r="K114" s="89">
        <f t="shared" si="2"/>
        <v>5842.5097499999993</v>
      </c>
      <c r="L114" s="89">
        <f t="shared" si="2"/>
        <v>6593.2886250000001</v>
      </c>
      <c r="M114" s="89">
        <f t="shared" si="2"/>
        <v>4284.0090218202458</v>
      </c>
      <c r="N114" s="89">
        <f t="shared" si="2"/>
        <v>4525.3410425100183</v>
      </c>
      <c r="O114" s="89">
        <f t="shared" si="2"/>
        <v>4747.9027949239189</v>
      </c>
      <c r="P114" s="89">
        <f t="shared" si="2"/>
        <v>4994.5977494067929</v>
      </c>
      <c r="Q114" s="89">
        <f t="shared" si="2"/>
        <v>3294.8438599999999</v>
      </c>
      <c r="R114" s="89">
        <f t="shared" si="2"/>
        <v>3434.7721100000003</v>
      </c>
      <c r="S114" s="89">
        <f t="shared" si="2"/>
        <v>3444.4987500000002</v>
      </c>
      <c r="T114" s="89">
        <f t="shared" si="2"/>
        <v>3224.76</v>
      </c>
      <c r="U114" s="89">
        <f t="shared" si="1"/>
        <v>3005.0212499999998</v>
      </c>
      <c r="V114" s="89">
        <f t="shared" si="1"/>
        <v>2785.2824999999998</v>
      </c>
      <c r="W114" s="89">
        <f t="shared" si="1"/>
        <v>2565.5437499999998</v>
      </c>
    </row>
    <row r="115" spans="1:23" x14ac:dyDescent="0.25">
      <c r="A115" s="250" t="s">
        <v>1151</v>
      </c>
      <c r="B115" s="221" t="s">
        <v>613</v>
      </c>
      <c r="C115" s="221" t="s">
        <v>614</v>
      </c>
      <c r="D115" s="221" t="s">
        <v>588</v>
      </c>
      <c r="E115" s="221" t="s">
        <v>882</v>
      </c>
      <c r="F115" s="89">
        <f t="shared" si="2"/>
        <v>10.256399999999999</v>
      </c>
      <c r="G115" s="89">
        <f t="shared" si="2"/>
        <v>0</v>
      </c>
      <c r="H115" s="89">
        <f t="shared" si="2"/>
        <v>0</v>
      </c>
      <c r="I115" s="89">
        <f t="shared" si="2"/>
        <v>0</v>
      </c>
      <c r="J115" s="89">
        <f t="shared" si="2"/>
        <v>0</v>
      </c>
      <c r="K115" s="89">
        <f t="shared" si="2"/>
        <v>0</v>
      </c>
      <c r="L115" s="89">
        <f t="shared" si="2"/>
        <v>0</v>
      </c>
      <c r="M115" s="89">
        <f t="shared" si="2"/>
        <v>0</v>
      </c>
      <c r="N115" s="89">
        <f t="shared" si="2"/>
        <v>0</v>
      </c>
      <c r="O115" s="89">
        <f t="shared" si="2"/>
        <v>0</v>
      </c>
      <c r="P115" s="89">
        <f t="shared" si="2"/>
        <v>0</v>
      </c>
      <c r="Q115" s="89">
        <f t="shared" si="2"/>
        <v>0</v>
      </c>
      <c r="R115" s="89">
        <f t="shared" si="2"/>
        <v>0</v>
      </c>
      <c r="S115" s="89">
        <f t="shared" si="2"/>
        <v>0</v>
      </c>
      <c r="T115" s="89">
        <f t="shared" si="2"/>
        <v>0</v>
      </c>
      <c r="U115" s="89">
        <f t="shared" si="1"/>
        <v>0</v>
      </c>
      <c r="V115" s="89">
        <f t="shared" si="1"/>
        <v>0</v>
      </c>
      <c r="W115" s="89">
        <f t="shared" si="1"/>
        <v>0</v>
      </c>
    </row>
    <row r="116" spans="1:23" x14ac:dyDescent="0.25">
      <c r="A116" s="250" t="s">
        <v>1151</v>
      </c>
      <c r="B116" s="221" t="s">
        <v>613</v>
      </c>
      <c r="C116" s="221" t="s">
        <v>606</v>
      </c>
      <c r="D116" s="221" t="s">
        <v>588</v>
      </c>
      <c r="E116" s="221" t="s">
        <v>882</v>
      </c>
      <c r="F116" s="89">
        <f t="shared" si="2"/>
        <v>12.959099999999999</v>
      </c>
      <c r="G116" s="89">
        <f t="shared" si="2"/>
        <v>13.520099999999999</v>
      </c>
      <c r="H116" s="89">
        <f t="shared" si="2"/>
        <v>14.081099999999999</v>
      </c>
      <c r="I116" s="89">
        <f t="shared" si="2"/>
        <v>5.3295000000000003</v>
      </c>
      <c r="J116" s="89">
        <f t="shared" si="2"/>
        <v>17.390999999999998</v>
      </c>
      <c r="K116" s="89">
        <f t="shared" si="2"/>
        <v>21.02540484</v>
      </c>
      <c r="L116" s="89">
        <f t="shared" si="2"/>
        <v>22.16118861</v>
      </c>
      <c r="M116" s="89">
        <f t="shared" si="2"/>
        <v>23.296411379999999</v>
      </c>
      <c r="N116" s="89">
        <f t="shared" si="2"/>
        <v>24.431061929999998</v>
      </c>
      <c r="O116" s="89">
        <f t="shared" si="2"/>
        <v>25.565151480000001</v>
      </c>
      <c r="P116" s="89">
        <f t="shared" si="2"/>
        <v>27.052371248025946</v>
      </c>
      <c r="Q116" s="89">
        <f t="shared" si="2"/>
        <v>20.319868800000016</v>
      </c>
      <c r="R116" s="89">
        <f t="shared" si="2"/>
        <v>17.605526400000016</v>
      </c>
      <c r="S116" s="89">
        <f t="shared" si="2"/>
        <v>26.164815600000001</v>
      </c>
      <c r="T116" s="89">
        <f t="shared" si="2"/>
        <v>27.213268500000002</v>
      </c>
      <c r="U116" s="89">
        <f t="shared" si="1"/>
        <v>28.261721399999999</v>
      </c>
      <c r="V116" s="89">
        <f t="shared" si="1"/>
        <v>29.284199999999998</v>
      </c>
      <c r="W116" s="89">
        <f t="shared" si="1"/>
        <v>30.350100000000001</v>
      </c>
    </row>
    <row r="117" spans="1:23" x14ac:dyDescent="0.25">
      <c r="B117" s="49" t="s">
        <v>615</v>
      </c>
      <c r="C117" s="19"/>
      <c r="D117" s="49" t="s">
        <v>588</v>
      </c>
      <c r="E117" s="19"/>
      <c r="F117" s="19"/>
      <c r="G117" s="19"/>
      <c r="H117" s="19"/>
      <c r="I117" s="19"/>
      <c r="J117" s="19"/>
      <c r="K117" s="19"/>
      <c r="L117" s="19"/>
      <c r="M117" s="19"/>
      <c r="N117" s="19"/>
      <c r="O117" s="19"/>
      <c r="P117" s="19"/>
      <c r="Q117" s="19"/>
      <c r="R117" s="19"/>
      <c r="S117" s="19"/>
      <c r="T117" s="19"/>
      <c r="U117" s="19"/>
      <c r="V117" s="19"/>
      <c r="W117" s="19"/>
    </row>
    <row r="118" spans="1:23" x14ac:dyDescent="0.25">
      <c r="A118" s="250" t="s">
        <v>1152</v>
      </c>
      <c r="B118" s="221" t="s">
        <v>615</v>
      </c>
      <c r="C118" s="221" t="s">
        <v>1119</v>
      </c>
      <c r="D118" s="221" t="s">
        <v>588</v>
      </c>
      <c r="E118" s="221" t="s">
        <v>882</v>
      </c>
      <c r="F118" s="89">
        <f t="shared" ref="F118:T124" si="3">(F22*F47)/10^6</f>
        <v>1913.5005839999999</v>
      </c>
      <c r="G118" s="89">
        <f t="shared" si="3"/>
        <v>1754.9725880000001</v>
      </c>
      <c r="H118" s="89">
        <f t="shared" si="3"/>
        <v>1663.4280699999999</v>
      </c>
      <c r="I118" s="89">
        <f t="shared" si="3"/>
        <v>1717.01514</v>
      </c>
      <c r="J118" s="89">
        <f t="shared" si="3"/>
        <v>1780.384924</v>
      </c>
      <c r="K118" s="89">
        <f t="shared" si="3"/>
        <v>1699.1530229999998</v>
      </c>
      <c r="L118" s="89">
        <f t="shared" si="3"/>
        <v>1647.7991669999999</v>
      </c>
      <c r="M118" s="89">
        <f t="shared" si="3"/>
        <v>1556.254649</v>
      </c>
      <c r="N118" s="89">
        <f t="shared" si="3"/>
        <v>1187.8440820000001</v>
      </c>
      <c r="O118" s="89">
        <f t="shared" si="3"/>
        <v>1216.8701120000001</v>
      </c>
      <c r="P118" s="89">
        <f t="shared" si="3"/>
        <v>1287.6603363187887</v>
      </c>
      <c r="Q118" s="89">
        <f t="shared" si="3"/>
        <v>1297.2508679900002</v>
      </c>
      <c r="R118" s="89">
        <f t="shared" si="3"/>
        <v>1049.4112013000001</v>
      </c>
      <c r="S118" s="89">
        <f t="shared" si="3"/>
        <v>1049.3805</v>
      </c>
      <c r="T118" s="89">
        <f t="shared" si="3"/>
        <v>766.59780000000001</v>
      </c>
      <c r="U118" s="89">
        <f t="shared" ref="U118:W124" si="4">(U22*U47)/10^6</f>
        <v>882.59910300000001</v>
      </c>
      <c r="V118" s="89">
        <f t="shared" si="4"/>
        <v>797.15530000000001</v>
      </c>
      <c r="W118" s="89">
        <f t="shared" si="4"/>
        <v>693.76310000000001</v>
      </c>
    </row>
    <row r="119" spans="1:23" x14ac:dyDescent="0.25">
      <c r="A119" s="250" t="s">
        <v>1152</v>
      </c>
      <c r="B119" s="221" t="s">
        <v>615</v>
      </c>
      <c r="C119" s="221" t="s">
        <v>1055</v>
      </c>
      <c r="D119" s="221" t="s">
        <v>588</v>
      </c>
      <c r="E119" s="221" t="s">
        <v>882</v>
      </c>
      <c r="F119" s="89">
        <f t="shared" si="3"/>
        <v>1.0543366080000001</v>
      </c>
      <c r="G119" s="89">
        <f t="shared" si="3"/>
        <v>0</v>
      </c>
      <c r="H119" s="89">
        <f t="shared" si="3"/>
        <v>1.018241892</v>
      </c>
      <c r="I119" s="89">
        <f t="shared" si="3"/>
        <v>1.003044402</v>
      </c>
      <c r="J119" s="89">
        <f t="shared" si="3"/>
        <v>1.0813430160000002</v>
      </c>
      <c r="K119" s="89">
        <f t="shared" si="3"/>
        <v>0.92895634800000004</v>
      </c>
      <c r="L119" s="89">
        <f t="shared" si="3"/>
        <v>0.90425955599999996</v>
      </c>
      <c r="M119" s="89">
        <f t="shared" si="3"/>
        <v>0.89286163200000002</v>
      </c>
      <c r="N119" s="89">
        <f t="shared" si="3"/>
        <v>0.89286163200000002</v>
      </c>
      <c r="O119" s="89">
        <f t="shared" si="3"/>
        <v>1.1265252659999998</v>
      </c>
      <c r="P119" s="89">
        <f t="shared" si="3"/>
        <v>1.1920596144349258</v>
      </c>
      <c r="Q119" s="89">
        <f t="shared" si="3"/>
        <v>0.90615957120000012</v>
      </c>
      <c r="R119" s="89">
        <f t="shared" si="3"/>
        <v>1.0790327808</v>
      </c>
      <c r="S119" s="89">
        <f t="shared" si="3"/>
        <v>1.01381616</v>
      </c>
      <c r="T119" s="89">
        <f t="shared" si="3"/>
        <v>1.0195669799999998</v>
      </c>
      <c r="U119" s="89">
        <f t="shared" si="4"/>
        <v>1.0253178000000001</v>
      </c>
      <c r="V119" s="89">
        <f t="shared" si="4"/>
        <v>1.0062</v>
      </c>
      <c r="W119" s="89">
        <f t="shared" si="4"/>
        <v>1.0062</v>
      </c>
    </row>
    <row r="120" spans="1:23" x14ac:dyDescent="0.25">
      <c r="A120" s="250" t="s">
        <v>1152</v>
      </c>
      <c r="B120" s="221" t="s">
        <v>615</v>
      </c>
      <c r="C120" s="221" t="s">
        <v>603</v>
      </c>
      <c r="D120" s="221" t="s">
        <v>588</v>
      </c>
      <c r="E120" s="221" t="s">
        <v>882</v>
      </c>
      <c r="F120" s="89">
        <f t="shared" si="3"/>
        <v>954.309256</v>
      </c>
      <c r="G120" s="89">
        <f t="shared" si="3"/>
        <v>1008.168261</v>
      </c>
      <c r="H120" s="89">
        <f t="shared" si="3"/>
        <v>986.28770499999996</v>
      </c>
      <c r="I120" s="89">
        <f t="shared" si="3"/>
        <v>939.16147000000001</v>
      </c>
      <c r="J120" s="89">
        <f t="shared" si="3"/>
        <v>947.91280900000004</v>
      </c>
      <c r="K120" s="89">
        <f t="shared" si="3"/>
        <v>925.69719199999997</v>
      </c>
      <c r="L120" s="89">
        <f t="shared" si="3"/>
        <v>1018.266785</v>
      </c>
      <c r="M120" s="89">
        <f t="shared" si="3"/>
        <v>1068.759405</v>
      </c>
      <c r="N120" s="89">
        <f t="shared" si="3"/>
        <v>1031.7310629999999</v>
      </c>
      <c r="O120" s="89">
        <f t="shared" si="3"/>
        <v>922.33080700000005</v>
      </c>
      <c r="P120" s="89">
        <f t="shared" si="3"/>
        <v>975.98613002691616</v>
      </c>
      <c r="Q120" s="89">
        <f t="shared" si="3"/>
        <v>1206.7721099100002</v>
      </c>
      <c r="R120" s="89">
        <f t="shared" si="3"/>
        <v>1104.1039108799998</v>
      </c>
      <c r="S120" s="89">
        <f t="shared" si="3"/>
        <v>1088.04592</v>
      </c>
      <c r="T120" s="89">
        <f t="shared" si="3"/>
        <v>1099.6437000000001</v>
      </c>
      <c r="U120" s="89">
        <f t="shared" si="4"/>
        <v>1111.2414799999999</v>
      </c>
      <c r="V120" s="89">
        <f t="shared" si="4"/>
        <v>1122.8644999999999</v>
      </c>
      <c r="W120" s="89">
        <f t="shared" si="4"/>
        <v>1134.4118000000001</v>
      </c>
    </row>
    <row r="121" spans="1:23" x14ac:dyDescent="0.25">
      <c r="A121" s="250" t="s">
        <v>1153</v>
      </c>
      <c r="B121" s="221" t="s">
        <v>615</v>
      </c>
      <c r="C121" s="221" t="s">
        <v>605</v>
      </c>
      <c r="D121" s="221" t="s">
        <v>588</v>
      </c>
      <c r="E121" s="221" t="s">
        <v>882</v>
      </c>
      <c r="F121" s="89">
        <f t="shared" si="3"/>
        <v>3604.2063749999993</v>
      </c>
      <c r="G121" s="89">
        <f t="shared" si="3"/>
        <v>5816.7821249999997</v>
      </c>
      <c r="H121" s="89">
        <f t="shared" si="3"/>
        <v>7793.1314999999986</v>
      </c>
      <c r="I121" s="89">
        <f t="shared" si="3"/>
        <v>8969.5856249999997</v>
      </c>
      <c r="J121" s="89">
        <f t="shared" si="3"/>
        <v>10562.359499999999</v>
      </c>
      <c r="K121" s="89">
        <f t="shared" si="3"/>
        <v>11687.358375</v>
      </c>
      <c r="L121" s="89">
        <f t="shared" si="3"/>
        <v>13186.57725</v>
      </c>
      <c r="M121" s="89">
        <f t="shared" si="3"/>
        <v>15408.041399666849</v>
      </c>
      <c r="N121" s="89">
        <f t="shared" si="3"/>
        <v>17629.505549333699</v>
      </c>
      <c r="O121" s="89">
        <f t="shared" si="3"/>
        <v>19850.96969900055</v>
      </c>
      <c r="P121" s="89">
        <f t="shared" si="3"/>
        <v>22072.433848667399</v>
      </c>
      <c r="Q121" s="89">
        <f t="shared" si="3"/>
        <v>17709.785747499995</v>
      </c>
      <c r="R121" s="89">
        <f t="shared" si="3"/>
        <v>18461.900091250001</v>
      </c>
      <c r="S121" s="89">
        <f t="shared" si="3"/>
        <v>22710.283749999999</v>
      </c>
      <c r="T121" s="89">
        <f t="shared" si="3"/>
        <v>23883.186249999999</v>
      </c>
      <c r="U121" s="89">
        <f t="shared" si="4"/>
        <v>23883.186249999999</v>
      </c>
      <c r="V121" s="89">
        <f t="shared" si="4"/>
        <v>26593.778750000001</v>
      </c>
      <c r="W121" s="89">
        <f t="shared" si="4"/>
        <v>28337.443749999999</v>
      </c>
    </row>
    <row r="122" spans="1:23" x14ac:dyDescent="0.25">
      <c r="B122" s="221" t="s">
        <v>1145</v>
      </c>
      <c r="C122" s="221" t="s">
        <v>1148</v>
      </c>
      <c r="D122" s="221" t="s">
        <v>588</v>
      </c>
      <c r="E122" s="221" t="s">
        <v>882</v>
      </c>
      <c r="F122" s="89">
        <f t="shared" si="3"/>
        <v>13628.16</v>
      </c>
      <c r="G122" s="89">
        <f t="shared" si="3"/>
        <v>13628.16</v>
      </c>
      <c r="H122" s="89">
        <f t="shared" si="3"/>
        <v>13628.16</v>
      </c>
      <c r="I122" s="89">
        <f t="shared" si="3"/>
        <v>13628.16</v>
      </c>
      <c r="J122" s="89">
        <f t="shared" si="3"/>
        <v>13628.16</v>
      </c>
      <c r="K122" s="89">
        <f t="shared" si="3"/>
        <v>13628.16</v>
      </c>
      <c r="L122" s="89">
        <f t="shared" si="3"/>
        <v>13628.16</v>
      </c>
      <c r="M122" s="89">
        <f t="shared" si="3"/>
        <v>13628.16</v>
      </c>
      <c r="N122" s="89">
        <f t="shared" si="3"/>
        <v>13611.758509439998</v>
      </c>
      <c r="O122" s="89">
        <f t="shared" si="3"/>
        <v>13616.648747520001</v>
      </c>
      <c r="P122" s="89">
        <f t="shared" si="3"/>
        <v>13625.371905599999</v>
      </c>
      <c r="Q122" s="89">
        <f t="shared" si="3"/>
        <v>13625.371905599999</v>
      </c>
      <c r="R122" s="89">
        <f t="shared" si="3"/>
        <v>13625.371905599999</v>
      </c>
      <c r="S122" s="89">
        <f t="shared" si="3"/>
        <v>10570.672</v>
      </c>
      <c r="T122" s="89">
        <f t="shared" si="3"/>
        <v>10189.200000000001</v>
      </c>
      <c r="U122" s="89">
        <f t="shared" si="4"/>
        <v>9991.6319999999996</v>
      </c>
      <c r="V122" s="89">
        <f t="shared" si="4"/>
        <v>9671.4240000000009</v>
      </c>
      <c r="W122" s="89">
        <f t="shared" si="4"/>
        <v>9381.9040000000005</v>
      </c>
    </row>
    <row r="123" spans="1:23" x14ac:dyDescent="0.25">
      <c r="B123" s="221" t="s">
        <v>1145</v>
      </c>
      <c r="C123" s="221" t="s">
        <v>617</v>
      </c>
      <c r="D123" s="221" t="s">
        <v>588</v>
      </c>
      <c r="E123" s="221" t="s">
        <v>882</v>
      </c>
      <c r="F123" s="89">
        <f t="shared" si="3"/>
        <v>19040</v>
      </c>
      <c r="G123" s="89">
        <f t="shared" si="3"/>
        <v>19040</v>
      </c>
      <c r="H123" s="89">
        <f t="shared" si="3"/>
        <v>19040</v>
      </c>
      <c r="I123" s="89">
        <f t="shared" si="3"/>
        <v>19040</v>
      </c>
      <c r="J123" s="89">
        <f t="shared" si="3"/>
        <v>19040</v>
      </c>
      <c r="K123" s="89">
        <f t="shared" si="3"/>
        <v>19040</v>
      </c>
      <c r="L123" s="89">
        <f t="shared" si="3"/>
        <v>0</v>
      </c>
      <c r="M123" s="89">
        <f t="shared" si="3"/>
        <v>0</v>
      </c>
      <c r="N123" s="89">
        <f t="shared" si="3"/>
        <v>0</v>
      </c>
      <c r="O123" s="89">
        <f t="shared" si="3"/>
        <v>0</v>
      </c>
      <c r="P123" s="89">
        <f t="shared" si="3"/>
        <v>0</v>
      </c>
      <c r="Q123" s="89">
        <f t="shared" si="3"/>
        <v>0</v>
      </c>
      <c r="R123" s="89">
        <f t="shared" si="3"/>
        <v>0</v>
      </c>
      <c r="S123" s="89">
        <f t="shared" si="3"/>
        <v>0</v>
      </c>
      <c r="T123" s="89">
        <f t="shared" si="3"/>
        <v>0</v>
      </c>
      <c r="U123" s="89">
        <f t="shared" si="4"/>
        <v>0</v>
      </c>
      <c r="V123" s="89">
        <f t="shared" si="4"/>
        <v>0</v>
      </c>
      <c r="W123" s="89">
        <f t="shared" si="4"/>
        <v>0</v>
      </c>
    </row>
    <row r="124" spans="1:23" x14ac:dyDescent="0.25">
      <c r="B124" s="221" t="s">
        <v>1145</v>
      </c>
      <c r="C124" s="221" t="s">
        <v>618</v>
      </c>
      <c r="D124" s="221" t="s">
        <v>588</v>
      </c>
      <c r="E124" s="221" t="s">
        <v>882</v>
      </c>
      <c r="F124" s="89">
        <f t="shared" si="3"/>
        <v>199.45138880678317</v>
      </c>
      <c r="G124" s="89">
        <f t="shared" si="3"/>
        <v>195.83920223627871</v>
      </c>
      <c r="H124" s="89">
        <f t="shared" si="3"/>
        <v>183.58711295403299</v>
      </c>
      <c r="I124" s="89">
        <f t="shared" si="3"/>
        <v>223.25466384035266</v>
      </c>
      <c r="J124" s="89">
        <f t="shared" si="3"/>
        <v>231.09021641570462</v>
      </c>
      <c r="K124" s="89">
        <f t="shared" si="3"/>
        <v>249.98400000000001</v>
      </c>
      <c r="L124" s="89">
        <f t="shared" si="3"/>
        <v>256.84119999999996</v>
      </c>
      <c r="M124" s="89">
        <f t="shared" si="3"/>
        <v>263.69839999999994</v>
      </c>
      <c r="N124" s="89">
        <f t="shared" si="3"/>
        <v>270.55559999999991</v>
      </c>
      <c r="O124" s="89">
        <f t="shared" si="3"/>
        <v>277.41279999999989</v>
      </c>
      <c r="P124" s="89">
        <f t="shared" si="3"/>
        <v>284.26999999999992</v>
      </c>
      <c r="Q124" s="89">
        <f t="shared" si="3"/>
        <v>291.12720000000002</v>
      </c>
      <c r="R124" s="89">
        <f t="shared" si="3"/>
        <v>297.98440000000005</v>
      </c>
      <c r="S124" s="89">
        <f t="shared" si="3"/>
        <v>304.84160000000008</v>
      </c>
      <c r="T124" s="89">
        <f t="shared" si="3"/>
        <v>311.69880000000006</v>
      </c>
      <c r="U124" s="89">
        <f t="shared" si="4"/>
        <v>318.5560000000001</v>
      </c>
      <c r="V124" s="89">
        <f t="shared" si="4"/>
        <v>325.41320000000013</v>
      </c>
      <c r="W124" s="89">
        <f t="shared" si="4"/>
        <v>332.27040000000011</v>
      </c>
    </row>
    <row r="125" spans="1:23" x14ac:dyDescent="0.25">
      <c r="B125" s="49" t="s">
        <v>619</v>
      </c>
      <c r="C125" s="19"/>
      <c r="D125" s="49" t="s">
        <v>588</v>
      </c>
      <c r="E125" s="19"/>
      <c r="F125" s="19"/>
      <c r="G125" s="19"/>
      <c r="H125" s="19"/>
      <c r="I125" s="19"/>
      <c r="J125" s="19"/>
      <c r="K125" s="19"/>
      <c r="L125" s="19"/>
      <c r="M125" s="19"/>
      <c r="N125" s="19"/>
      <c r="O125" s="19"/>
      <c r="P125" s="19"/>
      <c r="Q125" s="19"/>
      <c r="R125" s="19"/>
      <c r="S125" s="19"/>
      <c r="T125" s="19"/>
      <c r="U125" s="19"/>
      <c r="V125" s="19"/>
      <c r="W125" s="19"/>
    </row>
    <row r="126" spans="1:23" x14ac:dyDescent="0.25">
      <c r="A126" s="250" t="s">
        <v>1154</v>
      </c>
      <c r="B126" s="221" t="s">
        <v>619</v>
      </c>
      <c r="C126" s="221" t="s">
        <v>1117</v>
      </c>
      <c r="D126" s="221" t="s">
        <v>588</v>
      </c>
      <c r="E126" s="221" t="s">
        <v>882</v>
      </c>
      <c r="F126" s="89">
        <f t="shared" ref="F126:T131" si="5">(F30*F55)/10^6</f>
        <v>246.39143759999999</v>
      </c>
      <c r="G126" s="89">
        <f t="shared" si="5"/>
        <v>245.06420399999999</v>
      </c>
      <c r="H126" s="89">
        <f t="shared" si="5"/>
        <v>244.94570100000001</v>
      </c>
      <c r="I126" s="89">
        <f t="shared" si="5"/>
        <v>252.81430019999999</v>
      </c>
      <c r="J126" s="89">
        <f t="shared" si="5"/>
        <v>260.34076529999999</v>
      </c>
      <c r="K126" s="89">
        <f t="shared" si="5"/>
        <v>264.61719900000003</v>
      </c>
      <c r="L126" s="89">
        <f t="shared" si="5"/>
        <v>267.31906739999999</v>
      </c>
      <c r="M126" s="89">
        <f t="shared" si="5"/>
        <v>273.93153480000001</v>
      </c>
      <c r="N126" s="89">
        <f t="shared" si="5"/>
        <v>262.3419414</v>
      </c>
      <c r="O126" s="89">
        <f t="shared" si="5"/>
        <v>268.12488780000001</v>
      </c>
      <c r="P126" s="89">
        <f t="shared" si="5"/>
        <v>283.7227145254277</v>
      </c>
      <c r="Q126" s="89">
        <f t="shared" si="5"/>
        <v>283.53027780000002</v>
      </c>
      <c r="R126" s="89">
        <f t="shared" si="5"/>
        <v>277.62882840000003</v>
      </c>
      <c r="S126" s="89">
        <f t="shared" si="5"/>
        <v>264.31020000000001</v>
      </c>
      <c r="T126" s="89">
        <f t="shared" si="5"/>
        <v>268.88400000000001</v>
      </c>
      <c r="U126" s="89">
        <f t="shared" ref="U126:W131" si="6">(U30*U55)/10^6</f>
        <v>286.1397</v>
      </c>
      <c r="V126" s="89">
        <f t="shared" si="6"/>
        <v>294.38639999999998</v>
      </c>
      <c r="W126" s="89">
        <f t="shared" si="6"/>
        <v>311.50349999999997</v>
      </c>
    </row>
    <row r="127" spans="1:23" x14ac:dyDescent="0.25">
      <c r="A127" s="250" t="s">
        <v>1154</v>
      </c>
      <c r="B127" s="221" t="s">
        <v>619</v>
      </c>
      <c r="C127" s="221" t="s">
        <v>1119</v>
      </c>
      <c r="D127" s="221" t="s">
        <v>588</v>
      </c>
      <c r="E127" s="221" t="s">
        <v>882</v>
      </c>
      <c r="F127" s="89">
        <f t="shared" si="5"/>
        <v>209.74869320000002</v>
      </c>
      <c r="G127" s="89">
        <f t="shared" si="5"/>
        <v>192.37161359999999</v>
      </c>
      <c r="H127" s="89">
        <f t="shared" si="5"/>
        <v>182.336962</v>
      </c>
      <c r="I127" s="89">
        <f t="shared" si="5"/>
        <v>188.2109044</v>
      </c>
      <c r="J127" s="89">
        <f t="shared" si="5"/>
        <v>195.1571634</v>
      </c>
      <c r="K127" s="89">
        <f t="shared" si="5"/>
        <v>186.2529236</v>
      </c>
      <c r="L127" s="89">
        <f t="shared" si="5"/>
        <v>180.62372880000001</v>
      </c>
      <c r="M127" s="89">
        <f t="shared" si="5"/>
        <v>170.58907720000002</v>
      </c>
      <c r="N127" s="89">
        <f t="shared" si="5"/>
        <v>130.20572319999999</v>
      </c>
      <c r="O127" s="89">
        <f t="shared" si="5"/>
        <v>133.38744199999999</v>
      </c>
      <c r="P127" s="89">
        <f t="shared" si="5"/>
        <v>141.14708797965991</v>
      </c>
      <c r="Q127" s="89">
        <f t="shared" si="5"/>
        <v>142.19835559999999</v>
      </c>
      <c r="R127" s="89">
        <f t="shared" si="5"/>
        <v>115.03137199999999</v>
      </c>
      <c r="S127" s="89">
        <f t="shared" si="5"/>
        <v>246.47319999999999</v>
      </c>
      <c r="T127" s="89">
        <f t="shared" si="5"/>
        <v>311.38739600000002</v>
      </c>
      <c r="U127" s="89">
        <f t="shared" si="6"/>
        <v>410.09243500000002</v>
      </c>
      <c r="V127" s="89">
        <f t="shared" si="6"/>
        <v>211.4579</v>
      </c>
      <c r="W127" s="89">
        <f t="shared" si="6"/>
        <v>227.34780000000001</v>
      </c>
    </row>
    <row r="128" spans="1:23" x14ac:dyDescent="0.25">
      <c r="A128" s="250" t="s">
        <v>1154</v>
      </c>
      <c r="B128" s="221" t="s">
        <v>619</v>
      </c>
      <c r="C128" s="221" t="s">
        <v>888</v>
      </c>
      <c r="D128" s="221" t="s">
        <v>588</v>
      </c>
      <c r="E128" s="221" t="s">
        <v>882</v>
      </c>
      <c r="F128" s="89">
        <f t="shared" si="5"/>
        <v>1589.0721287999997</v>
      </c>
      <c r="G128" s="89">
        <f t="shared" si="5"/>
        <v>1648.5290795999999</v>
      </c>
      <c r="H128" s="89">
        <f t="shared" si="5"/>
        <v>1735.6814982000001</v>
      </c>
      <c r="I128" s="89">
        <f t="shared" si="5"/>
        <v>1845.4476066</v>
      </c>
      <c r="J128" s="89">
        <f t="shared" si="5"/>
        <v>1951.0492209000001</v>
      </c>
      <c r="K128" s="89">
        <f t="shared" si="5"/>
        <v>2061.9317940000001</v>
      </c>
      <c r="L128" s="89">
        <f t="shared" si="5"/>
        <v>2212.6064375999999</v>
      </c>
      <c r="M128" s="89">
        <f t="shared" si="5"/>
        <v>2479.1454714000001</v>
      </c>
      <c r="N128" s="89">
        <f t="shared" si="5"/>
        <v>2480.4155454000002</v>
      </c>
      <c r="O128" s="89">
        <f t="shared" si="5"/>
        <v>2480.4155454000002</v>
      </c>
      <c r="P128" s="89">
        <f t="shared" si="5"/>
        <v>2689.1277467709774</v>
      </c>
      <c r="Q128" s="89">
        <f t="shared" si="5"/>
        <v>2852.1479025000003</v>
      </c>
      <c r="R128" s="89">
        <f t="shared" si="5"/>
        <v>2861.5491918000002</v>
      </c>
      <c r="S128" s="89">
        <f t="shared" si="5"/>
        <v>3061.5897</v>
      </c>
      <c r="T128" s="89">
        <f t="shared" si="5"/>
        <v>3084.35322</v>
      </c>
      <c r="U128" s="89">
        <f t="shared" si="6"/>
        <v>3030.6996330000002</v>
      </c>
      <c r="V128" s="89">
        <f t="shared" si="6"/>
        <v>3307.3053</v>
      </c>
      <c r="W128" s="89">
        <f t="shared" si="6"/>
        <v>3416.5286999999998</v>
      </c>
    </row>
    <row r="129" spans="1:23" x14ac:dyDescent="0.25">
      <c r="A129" s="250" t="s">
        <v>1154</v>
      </c>
      <c r="B129" s="221" t="s">
        <v>619</v>
      </c>
      <c r="C129" s="221" t="s">
        <v>1055</v>
      </c>
      <c r="D129" s="221" t="s">
        <v>588</v>
      </c>
      <c r="E129" s="221" t="s">
        <v>882</v>
      </c>
      <c r="F129" s="89">
        <f t="shared" si="5"/>
        <v>159.2227134</v>
      </c>
      <c r="G129" s="89">
        <f t="shared" si="5"/>
        <v>159.2227134</v>
      </c>
      <c r="H129" s="89">
        <f t="shared" si="5"/>
        <v>153.7718184</v>
      </c>
      <c r="I129" s="89">
        <f t="shared" si="5"/>
        <v>151.4767536</v>
      </c>
      <c r="J129" s="89">
        <f t="shared" si="5"/>
        <v>163.30107420000002</v>
      </c>
      <c r="K129" s="89">
        <f t="shared" si="5"/>
        <v>140.28811919999998</v>
      </c>
      <c r="L129" s="89">
        <f t="shared" si="5"/>
        <v>136.55860020000003</v>
      </c>
      <c r="M129" s="89">
        <f t="shared" si="5"/>
        <v>134.83722420000001</v>
      </c>
      <c r="N129" s="89">
        <f t="shared" si="5"/>
        <v>134.83722420000001</v>
      </c>
      <c r="O129" s="89">
        <f t="shared" si="5"/>
        <v>170.12442599999997</v>
      </c>
      <c r="P129" s="89">
        <f t="shared" si="5"/>
        <v>180.02120617991844</v>
      </c>
      <c r="Q129" s="89">
        <f t="shared" si="5"/>
        <v>136.84545388800001</v>
      </c>
      <c r="R129" s="89">
        <f t="shared" si="5"/>
        <v>162.95223859199999</v>
      </c>
      <c r="S129" s="89">
        <f t="shared" si="5"/>
        <v>169.25760792</v>
      </c>
      <c r="T129" s="89">
        <f t="shared" si="5"/>
        <v>176.30791199999999</v>
      </c>
      <c r="U129" s="89">
        <f t="shared" si="6"/>
        <v>184.29162912000001</v>
      </c>
      <c r="V129" s="89">
        <f t="shared" si="6"/>
        <v>193.19040000000001</v>
      </c>
      <c r="W129" s="89">
        <f t="shared" si="6"/>
        <v>203.0976</v>
      </c>
    </row>
    <row r="130" spans="1:23" x14ac:dyDescent="0.25">
      <c r="A130" s="250" t="s">
        <v>1154</v>
      </c>
      <c r="B130" s="221" t="s">
        <v>619</v>
      </c>
      <c r="C130" s="221" t="s">
        <v>603</v>
      </c>
      <c r="D130" s="221" t="s">
        <v>588</v>
      </c>
      <c r="E130" s="221" t="s">
        <v>882</v>
      </c>
      <c r="F130" s="89">
        <f t="shared" si="5"/>
        <v>2.770267311</v>
      </c>
      <c r="G130" s="89">
        <f t="shared" si="5"/>
        <v>2.9266139669999998</v>
      </c>
      <c r="H130" s="89">
        <f t="shared" si="5"/>
        <v>2.8630981380000002</v>
      </c>
      <c r="I130" s="89">
        <f t="shared" si="5"/>
        <v>2.7262948139999996</v>
      </c>
      <c r="J130" s="89">
        <f t="shared" si="5"/>
        <v>2.7516982430000003</v>
      </c>
      <c r="K130" s="89">
        <f t="shared" si="5"/>
        <v>2.68720815</v>
      </c>
      <c r="L130" s="89">
        <f t="shared" si="5"/>
        <v>2.955928965</v>
      </c>
      <c r="M130" s="89">
        <f t="shared" si="5"/>
        <v>3.102503955</v>
      </c>
      <c r="N130" s="89">
        <f t="shared" si="5"/>
        <v>2.9950156290000001</v>
      </c>
      <c r="O130" s="89">
        <f t="shared" si="5"/>
        <v>2.6774364840000002</v>
      </c>
      <c r="P130" s="89">
        <f t="shared" si="5"/>
        <v>2.8331929700481049</v>
      </c>
      <c r="Q130" s="89">
        <f t="shared" si="5"/>
        <v>3.5031422609999998</v>
      </c>
      <c r="R130" s="89">
        <f t="shared" si="5"/>
        <v>3.205106448</v>
      </c>
      <c r="S130" s="89">
        <f t="shared" si="5"/>
        <v>2.524</v>
      </c>
      <c r="T130" s="89">
        <f t="shared" si="5"/>
        <v>2.3347000000000002</v>
      </c>
      <c r="U130" s="89">
        <f t="shared" si="6"/>
        <v>2.8395000000000001</v>
      </c>
      <c r="V130" s="89">
        <f t="shared" si="6"/>
        <v>2.8395000000000001</v>
      </c>
      <c r="W130" s="89">
        <f t="shared" si="6"/>
        <v>2.8395000000000001</v>
      </c>
    </row>
    <row r="131" spans="1:23" x14ac:dyDescent="0.25">
      <c r="A131" s="250" t="s">
        <v>1155</v>
      </c>
      <c r="B131" s="221" t="s">
        <v>619</v>
      </c>
      <c r="C131" s="221" t="s">
        <v>605</v>
      </c>
      <c r="D131" s="221" t="s">
        <v>588</v>
      </c>
      <c r="E131" s="221" t="s">
        <v>882</v>
      </c>
      <c r="F131" s="89">
        <f t="shared" si="5"/>
        <v>171.4761125</v>
      </c>
      <c r="G131" s="89">
        <f t="shared" si="5"/>
        <v>0</v>
      </c>
      <c r="H131" s="89">
        <f t="shared" si="5"/>
        <v>0</v>
      </c>
      <c r="I131" s="89">
        <f t="shared" si="5"/>
        <v>0</v>
      </c>
      <c r="J131" s="89">
        <f t="shared" si="5"/>
        <v>0</v>
      </c>
      <c r="K131" s="89">
        <f t="shared" si="5"/>
        <v>0</v>
      </c>
      <c r="L131" s="89">
        <f t="shared" si="5"/>
        <v>0</v>
      </c>
      <c r="M131" s="89">
        <f t="shared" si="5"/>
        <v>0</v>
      </c>
      <c r="N131" s="89">
        <f t="shared" si="5"/>
        <v>0</v>
      </c>
      <c r="O131" s="89">
        <f t="shared" si="5"/>
        <v>0</v>
      </c>
      <c r="P131" s="89">
        <f t="shared" si="5"/>
        <v>0</v>
      </c>
      <c r="Q131" s="89">
        <f t="shared" si="5"/>
        <v>0</v>
      </c>
      <c r="R131" s="89">
        <f t="shared" si="5"/>
        <v>0</v>
      </c>
      <c r="S131" s="89">
        <f t="shared" si="5"/>
        <v>40.232500000000002</v>
      </c>
      <c r="T131" s="89">
        <f t="shared" si="5"/>
        <v>62.292037500000006</v>
      </c>
      <c r="U131" s="89">
        <f t="shared" si="6"/>
        <v>135.05992499999999</v>
      </c>
      <c r="V131" s="89">
        <f t="shared" si="6"/>
        <v>135.03874999999999</v>
      </c>
      <c r="W131" s="89">
        <f t="shared" si="6"/>
        <v>135.03874999999999</v>
      </c>
    </row>
    <row r="132" spans="1:23" x14ac:dyDescent="0.25">
      <c r="B132" s="4" t="s">
        <v>1156</v>
      </c>
      <c r="C132" s="4" t="s">
        <v>1030</v>
      </c>
      <c r="D132" s="4" t="s">
        <v>588</v>
      </c>
      <c r="E132" s="4" t="s">
        <v>882</v>
      </c>
      <c r="F132" s="92">
        <f>SUM(F111:F116,F118:F121,F126:F131)</f>
        <v>18366.367075118997</v>
      </c>
      <c r="G132" s="92">
        <f t="shared" ref="G132:T132" si="7">SUM(G111:G116,G118:G121,G126:G131)</f>
        <v>21825.269379166995</v>
      </c>
      <c r="H132" s="92">
        <f t="shared" si="7"/>
        <v>24918.023242129999</v>
      </c>
      <c r="I132" s="92">
        <f t="shared" si="7"/>
        <v>27194.235942915999</v>
      </c>
      <c r="J132" s="92">
        <f t="shared" si="7"/>
        <v>30244.466376058994</v>
      </c>
      <c r="K132" s="92">
        <f t="shared" si="7"/>
        <v>32109.203326237999</v>
      </c>
      <c r="L132" s="92">
        <f t="shared" si="7"/>
        <v>35075.219248931004</v>
      </c>
      <c r="M132" s="92">
        <f t="shared" si="7"/>
        <v>36194.578610754092</v>
      </c>
      <c r="N132" s="92">
        <f t="shared" si="7"/>
        <v>38190.81848643472</v>
      </c>
      <c r="O132" s="92">
        <f t="shared" si="7"/>
        <v>40956.300005854471</v>
      </c>
      <c r="P132" s="92">
        <f t="shared" si="7"/>
        <v>44683.801865698872</v>
      </c>
      <c r="Q132" s="92">
        <f t="shared" si="7"/>
        <v>39157.742900880192</v>
      </c>
      <c r="R132" s="92">
        <f t="shared" si="7"/>
        <v>40174.667293650789</v>
      </c>
      <c r="S132" s="92">
        <f t="shared" si="7"/>
        <v>46514.738868992601</v>
      </c>
      <c r="T132" s="92">
        <f t="shared" si="7"/>
        <v>47759.864784324367</v>
      </c>
      <c r="U132" s="92">
        <f>SUM(U111:U116,U118:U121,U126:U131)</f>
        <v>48253.825131036094</v>
      </c>
      <c r="V132" s="92">
        <f>SUM(V111:V116,V118:V121,V126:V131)</f>
        <v>51208.135300000002</v>
      </c>
      <c r="W132" s="92">
        <f>SUM(W111:W116,W118:W121,W126:W131)</f>
        <v>53234.857650000005</v>
      </c>
    </row>
    <row r="134" spans="1:23" x14ac:dyDescent="0.25">
      <c r="B134" s="49" t="s">
        <v>613</v>
      </c>
      <c r="C134" s="49"/>
      <c r="D134" s="49" t="s">
        <v>590</v>
      </c>
      <c r="E134" s="19"/>
      <c r="F134" s="19"/>
      <c r="G134" s="19"/>
      <c r="H134" s="19"/>
      <c r="I134" s="19"/>
      <c r="J134" s="19"/>
      <c r="K134" s="19"/>
      <c r="L134" s="19"/>
      <c r="M134" s="19"/>
      <c r="N134" s="19"/>
      <c r="O134" s="19"/>
      <c r="P134" s="19"/>
      <c r="Q134" s="19"/>
      <c r="R134" s="19"/>
      <c r="S134" s="19"/>
      <c r="T134" s="19"/>
      <c r="U134" s="19"/>
      <c r="V134" s="19"/>
      <c r="W134" s="19"/>
    </row>
    <row r="135" spans="1:23" x14ac:dyDescent="0.25">
      <c r="A135" s="250" t="s">
        <v>1157</v>
      </c>
      <c r="B135" s="221" t="s">
        <v>613</v>
      </c>
      <c r="C135" s="221" t="s">
        <v>1119</v>
      </c>
      <c r="D135" s="221" t="s">
        <v>590</v>
      </c>
      <c r="E135" s="221" t="s">
        <v>883</v>
      </c>
      <c r="F135" s="89">
        <f>(F15*F63)/10^6</f>
        <v>3.5196989999999994E-3</v>
      </c>
      <c r="G135" s="89">
        <f t="shared" ref="G135:T135" si="8">(G15*G63)/10^6</f>
        <v>3.2281020000000005E-3</v>
      </c>
      <c r="H135" s="89">
        <f t="shared" si="8"/>
        <v>3.0597150000000002E-3</v>
      </c>
      <c r="I135" s="89">
        <f t="shared" si="8"/>
        <v>3.158283E-3</v>
      </c>
      <c r="J135" s="89">
        <f t="shared" si="8"/>
        <v>2.7922199999999998E-3</v>
      </c>
      <c r="K135" s="89">
        <f t="shared" si="8"/>
        <v>3.1254269999999996E-3</v>
      </c>
      <c r="L135" s="89">
        <f t="shared" si="8"/>
        <v>3.030966E-3</v>
      </c>
      <c r="M135" s="89">
        <f t="shared" si="8"/>
        <v>2.8625789999999996E-3</v>
      </c>
      <c r="N135" s="89">
        <f t="shared" si="8"/>
        <v>2.184924E-3</v>
      </c>
      <c r="O135" s="89">
        <f t="shared" si="8"/>
        <v>2.2383150000000003E-3</v>
      </c>
      <c r="P135" s="89">
        <f t="shared" si="8"/>
        <v>2.3685261482950734E-3</v>
      </c>
      <c r="Q135" s="89">
        <f t="shared" si="8"/>
        <v>2.3861669999999998E-3</v>
      </c>
      <c r="R135" s="89">
        <f t="shared" si="8"/>
        <v>1.9302899999999999E-3</v>
      </c>
      <c r="S135" s="89">
        <f t="shared" si="8"/>
        <v>2.0637239999999999E-3</v>
      </c>
      <c r="T135" s="89">
        <f t="shared" si="8"/>
        <v>1.9423079999999998E-3</v>
      </c>
      <c r="U135" s="89">
        <f t="shared" ref="U135:W150" si="9">(U15*U63)/10^6</f>
        <v>1.8208919999999997E-3</v>
      </c>
      <c r="V135" s="89">
        <f t="shared" si="9"/>
        <v>1.6980000000000001E-3</v>
      </c>
      <c r="W135" s="89">
        <f t="shared" si="9"/>
        <v>1.578E-3</v>
      </c>
    </row>
    <row r="136" spans="1:23" x14ac:dyDescent="0.25">
      <c r="A136" s="250" t="s">
        <v>1157</v>
      </c>
      <c r="B136" s="221" t="s">
        <v>613</v>
      </c>
      <c r="C136" s="221" t="s">
        <v>888</v>
      </c>
      <c r="D136" s="221" t="s">
        <v>590</v>
      </c>
      <c r="E136" s="221" t="s">
        <v>883</v>
      </c>
      <c r="F136" s="89">
        <f t="shared" ref="F136:T155" si="10">(F16*F64)/10^6</f>
        <v>0.24304296000000003</v>
      </c>
      <c r="G136" s="89">
        <f t="shared" si="10"/>
        <v>0.25213664999999996</v>
      </c>
      <c r="H136" s="89">
        <f t="shared" si="10"/>
        <v>0.26546633999999997</v>
      </c>
      <c r="I136" s="89">
        <f t="shared" si="10"/>
        <v>0.28225472999999995</v>
      </c>
      <c r="J136" s="89">
        <f t="shared" si="10"/>
        <v>0.29840603999999998</v>
      </c>
      <c r="K136" s="89">
        <f t="shared" si="10"/>
        <v>0.31536516000000003</v>
      </c>
      <c r="L136" s="89">
        <f t="shared" si="10"/>
        <v>0.33841029</v>
      </c>
      <c r="M136" s="89">
        <f t="shared" si="10"/>
        <v>0.37917654000000001</v>
      </c>
      <c r="N136" s="89">
        <f t="shared" si="10"/>
        <v>0.37937084999999998</v>
      </c>
      <c r="O136" s="89">
        <f t="shared" si="10"/>
        <v>0.37937084999999998</v>
      </c>
      <c r="P136" s="89">
        <f t="shared" si="10"/>
        <v>0.41129259284846259</v>
      </c>
      <c r="Q136" s="89">
        <f t="shared" si="10"/>
        <v>0.43622594999999997</v>
      </c>
      <c r="R136" s="89">
        <f t="shared" si="10"/>
        <v>0.43766384400000002</v>
      </c>
      <c r="S136" s="89">
        <f t="shared" si="10"/>
        <v>0.5185554</v>
      </c>
      <c r="T136" s="89">
        <f t="shared" si="10"/>
        <v>0.53653200000000001</v>
      </c>
      <c r="U136" s="89">
        <f t="shared" si="9"/>
        <v>0.55450860000000013</v>
      </c>
      <c r="V136" s="89">
        <f t="shared" si="9"/>
        <v>0.57248399999999999</v>
      </c>
      <c r="W136" s="89">
        <f t="shared" si="9"/>
        <v>0.59046299999999996</v>
      </c>
    </row>
    <row r="137" spans="1:23" x14ac:dyDescent="0.25">
      <c r="A137" s="250" t="s">
        <v>1157</v>
      </c>
      <c r="B137" s="221" t="s">
        <v>613</v>
      </c>
      <c r="C137" s="221" t="s">
        <v>1147</v>
      </c>
      <c r="D137" s="221" t="s">
        <v>590</v>
      </c>
      <c r="E137" s="221" t="s">
        <v>883</v>
      </c>
      <c r="F137" s="89">
        <f t="shared" si="10"/>
        <v>6.2129819999999995E-2</v>
      </c>
      <c r="G137" s="89">
        <f t="shared" si="10"/>
        <v>6.2129819999999995E-2</v>
      </c>
      <c r="H137" s="89">
        <f t="shared" si="10"/>
        <v>6.0002850000000003E-2</v>
      </c>
      <c r="I137" s="89">
        <f t="shared" si="10"/>
        <v>5.910729E-2</v>
      </c>
      <c r="J137" s="89">
        <f t="shared" si="10"/>
        <v>6.372122999999999E-2</v>
      </c>
      <c r="K137" s="89">
        <f t="shared" si="10"/>
        <v>5.4741390000000001E-2</v>
      </c>
      <c r="L137" s="89">
        <f t="shared" si="10"/>
        <v>5.3286119999999999E-2</v>
      </c>
      <c r="M137" s="89">
        <f t="shared" si="10"/>
        <v>5.2614419999999995E-2</v>
      </c>
      <c r="N137" s="89">
        <f t="shared" si="10"/>
        <v>5.2614419999999995E-2</v>
      </c>
      <c r="O137" s="89">
        <f t="shared" si="10"/>
        <v>6.6383730000000002E-2</v>
      </c>
      <c r="P137" s="89">
        <f t="shared" si="10"/>
        <v>7.0245531083177534E-2</v>
      </c>
      <c r="Q137" s="89">
        <f t="shared" si="10"/>
        <v>5.3398051200000005E-2</v>
      </c>
      <c r="R137" s="89">
        <f t="shared" si="10"/>
        <v>7.0886399999999988E-2</v>
      </c>
      <c r="S137" s="89">
        <f t="shared" si="10"/>
        <v>6.0200974578008028E-2</v>
      </c>
      <c r="T137" s="89">
        <f t="shared" si="10"/>
        <v>6.0193561431952494E-2</v>
      </c>
      <c r="U137" s="89">
        <f t="shared" si="9"/>
        <v>6.020790911302723E-2</v>
      </c>
      <c r="V137" s="89">
        <f t="shared" si="9"/>
        <v>6.0213000000000003E-2</v>
      </c>
      <c r="W137" s="89">
        <f t="shared" si="9"/>
        <v>6.0221999999999998E-2</v>
      </c>
    </row>
    <row r="138" spans="1:23" x14ac:dyDescent="0.25">
      <c r="A138" s="250" t="s">
        <v>1158</v>
      </c>
      <c r="B138" s="221" t="s">
        <v>613</v>
      </c>
      <c r="C138" s="221" t="s">
        <v>605</v>
      </c>
      <c r="D138" s="221" t="s">
        <v>590</v>
      </c>
      <c r="E138" s="221" t="s">
        <v>883</v>
      </c>
      <c r="F138" s="89">
        <f t="shared" si="10"/>
        <v>1.8710999999999998E-2</v>
      </c>
      <c r="G138" s="89">
        <f t="shared" si="10"/>
        <v>3.1954499999999997E-2</v>
      </c>
      <c r="H138" s="89">
        <f t="shared" si="10"/>
        <v>4.1164199999999998E-2</v>
      </c>
      <c r="I138" s="89">
        <f t="shared" si="10"/>
        <v>4.72635E-2</v>
      </c>
      <c r="J138" s="89">
        <f t="shared" si="10"/>
        <v>5.4869399999999992E-2</v>
      </c>
      <c r="K138" s="89">
        <f t="shared" si="10"/>
        <v>6.0701399999999996E-2</v>
      </c>
      <c r="L138" s="89">
        <f t="shared" si="10"/>
        <v>6.8501699999999999E-2</v>
      </c>
      <c r="M138" s="89">
        <f t="shared" si="10"/>
        <v>4.4509184642288271E-2</v>
      </c>
      <c r="N138" s="89">
        <f t="shared" si="10"/>
        <v>4.7016530311792398E-2</v>
      </c>
      <c r="O138" s="89">
        <f t="shared" si="10"/>
        <v>4.9328860207001751E-2</v>
      </c>
      <c r="P138" s="89">
        <f t="shared" si="10"/>
        <v>5.1891924669161482E-2</v>
      </c>
      <c r="Q138" s="89">
        <f t="shared" si="10"/>
        <v>3.4232143999999999E-2</v>
      </c>
      <c r="R138" s="89">
        <f t="shared" si="10"/>
        <v>3.5685944000000004E-2</v>
      </c>
      <c r="S138" s="89">
        <f t="shared" si="10"/>
        <v>3.5786999999999999E-2</v>
      </c>
      <c r="T138" s="89">
        <f t="shared" si="10"/>
        <v>3.3503999999999999E-2</v>
      </c>
      <c r="U138" s="89">
        <f t="shared" si="9"/>
        <v>3.1220999999999999E-2</v>
      </c>
      <c r="V138" s="89">
        <f t="shared" si="9"/>
        <v>2.8937999999999998E-2</v>
      </c>
      <c r="W138" s="89">
        <f t="shared" si="9"/>
        <v>2.6655000000000002E-2</v>
      </c>
    </row>
    <row r="139" spans="1:23" x14ac:dyDescent="0.25">
      <c r="A139" s="250" t="s">
        <v>1159</v>
      </c>
      <c r="B139" s="221" t="s">
        <v>613</v>
      </c>
      <c r="C139" s="221" t="s">
        <v>614</v>
      </c>
      <c r="D139" s="221" t="s">
        <v>590</v>
      </c>
      <c r="E139" s="221" t="s">
        <v>883</v>
      </c>
      <c r="F139" s="89">
        <f t="shared" si="10"/>
        <v>2.31E-4</v>
      </c>
      <c r="G139" s="89">
        <f t="shared" si="10"/>
        <v>0</v>
      </c>
      <c r="H139" s="89">
        <f t="shared" si="10"/>
        <v>0</v>
      </c>
      <c r="I139" s="89">
        <f t="shared" si="10"/>
        <v>0</v>
      </c>
      <c r="J139" s="89">
        <f t="shared" si="10"/>
        <v>0</v>
      </c>
      <c r="K139" s="89">
        <f t="shared" si="10"/>
        <v>0</v>
      </c>
      <c r="L139" s="89">
        <f t="shared" si="10"/>
        <v>0</v>
      </c>
      <c r="M139" s="89">
        <f>(M19*M67)/10^6</f>
        <v>0</v>
      </c>
      <c r="N139" s="89">
        <f t="shared" si="10"/>
        <v>0</v>
      </c>
      <c r="O139" s="89">
        <f t="shared" si="10"/>
        <v>0</v>
      </c>
      <c r="P139" s="89">
        <f t="shared" si="10"/>
        <v>0</v>
      </c>
      <c r="Q139" s="89">
        <f t="shared" si="10"/>
        <v>0</v>
      </c>
      <c r="R139" s="89">
        <f t="shared" si="10"/>
        <v>0</v>
      </c>
      <c r="S139" s="89">
        <f t="shared" si="10"/>
        <v>0</v>
      </c>
      <c r="T139" s="89">
        <f t="shared" si="10"/>
        <v>0</v>
      </c>
      <c r="U139" s="89">
        <f t="shared" si="9"/>
        <v>0</v>
      </c>
      <c r="V139" s="89">
        <f t="shared" si="9"/>
        <v>0</v>
      </c>
      <c r="W139" s="89">
        <f t="shared" si="9"/>
        <v>0</v>
      </c>
    </row>
    <row r="140" spans="1:23" x14ac:dyDescent="0.25">
      <c r="A140" s="250" t="s">
        <v>1159</v>
      </c>
      <c r="B140" s="221" t="s">
        <v>613</v>
      </c>
      <c r="C140" s="221" t="s">
        <v>606</v>
      </c>
      <c r="D140" s="221" t="s">
        <v>590</v>
      </c>
      <c r="E140" s="221" t="s">
        <v>883</v>
      </c>
      <c r="F140" s="89">
        <f t="shared" si="10"/>
        <v>2.31E-4</v>
      </c>
      <c r="G140" s="89">
        <f t="shared" si="10"/>
        <v>2.41E-4</v>
      </c>
      <c r="H140" s="89">
        <f t="shared" si="10"/>
        <v>2.5099999999999998E-4</v>
      </c>
      <c r="I140" s="89">
        <f t="shared" si="10"/>
        <v>9.5000000000000005E-5</v>
      </c>
      <c r="J140" s="89">
        <f t="shared" si="10"/>
        <v>3.1E-4</v>
      </c>
      <c r="K140" s="89">
        <f t="shared" si="10"/>
        <v>3.747844E-4</v>
      </c>
      <c r="L140" s="89">
        <f t="shared" si="10"/>
        <v>3.9503010000000002E-4</v>
      </c>
      <c r="M140" s="89">
        <f t="shared" si="10"/>
        <v>4.152658E-4</v>
      </c>
      <c r="N140" s="89">
        <f t="shared" si="10"/>
        <v>4.3549130000000003E-4</v>
      </c>
      <c r="O140" s="89">
        <f t="shared" si="10"/>
        <v>4.5570680000000001E-4</v>
      </c>
      <c r="P140" s="89">
        <f t="shared" si="10"/>
        <v>4.822169562927976E-4</v>
      </c>
      <c r="Q140" s="89">
        <f t="shared" si="10"/>
        <v>3.6220800000000031E-4</v>
      </c>
      <c r="R140" s="89">
        <f t="shared" si="10"/>
        <v>3.1382400000000031E-4</v>
      </c>
      <c r="S140" s="89">
        <f t="shared" si="10"/>
        <v>4.66396E-4</v>
      </c>
      <c r="T140" s="89">
        <f t="shared" si="10"/>
        <v>4.8508499999999995E-4</v>
      </c>
      <c r="U140" s="89">
        <f t="shared" si="9"/>
        <v>5.0377400000000002E-4</v>
      </c>
      <c r="V140" s="89">
        <f t="shared" si="9"/>
        <v>5.22E-4</v>
      </c>
      <c r="W140" s="89">
        <f t="shared" si="9"/>
        <v>5.4100000000000003E-4</v>
      </c>
    </row>
    <row r="141" spans="1:23" x14ac:dyDescent="0.25">
      <c r="B141" s="49" t="s">
        <v>615</v>
      </c>
      <c r="C141" s="19"/>
      <c r="D141" s="49" t="s">
        <v>590</v>
      </c>
      <c r="E141" s="19"/>
      <c r="F141" s="19"/>
      <c r="G141" s="19"/>
      <c r="H141" s="19"/>
      <c r="I141" s="19"/>
      <c r="J141" s="19"/>
      <c r="K141" s="19"/>
      <c r="L141" s="19"/>
      <c r="M141" s="19"/>
      <c r="N141" s="19"/>
      <c r="O141" s="19"/>
      <c r="P141" s="19"/>
      <c r="Q141" s="19"/>
      <c r="R141" s="19"/>
      <c r="S141" s="19"/>
      <c r="T141" s="19"/>
      <c r="U141" s="19"/>
      <c r="V141" s="19"/>
      <c r="W141" s="19"/>
    </row>
    <row r="142" spans="1:23" x14ac:dyDescent="0.25">
      <c r="A142" s="250" t="s">
        <v>1160</v>
      </c>
      <c r="B142" s="221" t="s">
        <v>615</v>
      </c>
      <c r="C142" s="221" t="s">
        <v>1119</v>
      </c>
      <c r="D142" s="221" t="s">
        <v>590</v>
      </c>
      <c r="E142" s="221" t="s">
        <v>883</v>
      </c>
      <c r="F142" s="89">
        <f t="shared" si="10"/>
        <v>7.9840080000000008E-2</v>
      </c>
      <c r="G142" s="89">
        <f t="shared" si="10"/>
        <v>7.3225559999999995E-2</v>
      </c>
      <c r="H142" s="89">
        <f t="shared" si="10"/>
        <v>6.9405899999999993E-2</v>
      </c>
      <c r="I142" s="89">
        <f t="shared" si="10"/>
        <v>7.1641799999999992E-2</v>
      </c>
      <c r="J142" s="89">
        <f t="shared" si="10"/>
        <v>7.4285879999999999E-2</v>
      </c>
      <c r="K142" s="89">
        <f t="shared" si="10"/>
        <v>7.0896509999999996E-2</v>
      </c>
      <c r="L142" s="89">
        <f t="shared" si="10"/>
        <v>6.8753790000000009E-2</v>
      </c>
      <c r="M142" s="89">
        <f t="shared" si="10"/>
        <v>6.4934129999999993E-2</v>
      </c>
      <c r="N142" s="89">
        <f t="shared" si="10"/>
        <v>4.9562339999999996E-2</v>
      </c>
      <c r="O142" s="89">
        <f t="shared" si="10"/>
        <v>5.0773440000000003E-2</v>
      </c>
      <c r="P142" s="89">
        <f t="shared" si="10"/>
        <v>5.3727135034163646E-2</v>
      </c>
      <c r="Q142" s="89">
        <f t="shared" si="10"/>
        <v>5.4127296300000002E-2</v>
      </c>
      <c r="R142" s="89">
        <f t="shared" si="10"/>
        <v>4.3786281000000003E-2</v>
      </c>
      <c r="S142" s="89">
        <f t="shared" si="10"/>
        <v>4.3784999999999998E-2</v>
      </c>
      <c r="T142" s="89">
        <f t="shared" si="10"/>
        <v>3.1986000000000001E-2</v>
      </c>
      <c r="U142" s="89">
        <f t="shared" si="9"/>
        <v>3.6826110000000002E-2</v>
      </c>
      <c r="V142" s="89">
        <f t="shared" si="9"/>
        <v>3.3260999999999999E-2</v>
      </c>
      <c r="W142" s="89">
        <f t="shared" si="9"/>
        <v>2.8947000000000001E-2</v>
      </c>
    </row>
    <row r="143" spans="1:23" x14ac:dyDescent="0.25">
      <c r="A143" s="250" t="s">
        <v>1160</v>
      </c>
      <c r="B143" s="221" t="s">
        <v>615</v>
      </c>
      <c r="C143" s="221" t="s">
        <v>1055</v>
      </c>
      <c r="D143" s="221" t="s">
        <v>590</v>
      </c>
      <c r="E143" s="221" t="s">
        <v>883</v>
      </c>
      <c r="F143" s="89">
        <f t="shared" si="10"/>
        <v>4.0865759999999995E-5</v>
      </c>
      <c r="G143" s="89">
        <f t="shared" si="10"/>
        <v>0</v>
      </c>
      <c r="H143" s="89">
        <f t="shared" si="10"/>
        <v>3.9466740000000002E-5</v>
      </c>
      <c r="I143" s="89">
        <f t="shared" si="10"/>
        <v>3.8877690000000001E-5</v>
      </c>
      <c r="J143" s="89">
        <f t="shared" si="10"/>
        <v>4.1912520000000004E-5</v>
      </c>
      <c r="K143" s="89">
        <f t="shared" si="10"/>
        <v>3.6006059999999998E-5</v>
      </c>
      <c r="L143" s="89">
        <f t="shared" si="10"/>
        <v>3.5048819999999997E-5</v>
      </c>
      <c r="M143" s="89">
        <f t="shared" si="10"/>
        <v>3.4607039999999999E-5</v>
      </c>
      <c r="N143" s="89">
        <f t="shared" si="10"/>
        <v>3.4607039999999999E-5</v>
      </c>
      <c r="O143" s="89">
        <f t="shared" si="10"/>
        <v>4.3663769999999998E-5</v>
      </c>
      <c r="P143" s="89">
        <f t="shared" si="10"/>
        <v>4.6203861024609526E-5</v>
      </c>
      <c r="Q143" s="89">
        <f t="shared" si="10"/>
        <v>3.512246400000001E-5</v>
      </c>
      <c r="R143" s="89">
        <f t="shared" si="10"/>
        <v>4.1822975999999997E-5</v>
      </c>
      <c r="S143" s="89">
        <f t="shared" si="10"/>
        <v>3.9295200000000003E-5</v>
      </c>
      <c r="T143" s="89">
        <f t="shared" si="10"/>
        <v>3.9518099999999997E-5</v>
      </c>
      <c r="U143" s="89">
        <f t="shared" si="9"/>
        <v>3.9740999999999998E-5</v>
      </c>
      <c r="V143" s="89">
        <f t="shared" si="9"/>
        <v>3.8999999999999999E-5</v>
      </c>
      <c r="W143" s="89">
        <f t="shared" si="9"/>
        <v>3.8999999999999999E-5</v>
      </c>
    </row>
    <row r="144" spans="1:23" x14ac:dyDescent="0.25">
      <c r="A144" s="250" t="s">
        <v>1160</v>
      </c>
      <c r="B144" s="221" t="s">
        <v>615</v>
      </c>
      <c r="C144" s="221" t="s">
        <v>603</v>
      </c>
      <c r="D144" s="221" t="s">
        <v>590</v>
      </c>
      <c r="E144" s="221" t="s">
        <v>883</v>
      </c>
      <c r="F144" s="89">
        <f t="shared" si="10"/>
        <v>1.512376E-2</v>
      </c>
      <c r="G144" s="89">
        <f t="shared" si="10"/>
        <v>1.5977309999999998E-2</v>
      </c>
      <c r="H144" s="89">
        <f t="shared" si="10"/>
        <v>1.563055E-2</v>
      </c>
      <c r="I144" s="89">
        <f t="shared" si="10"/>
        <v>1.4883700000000001E-2</v>
      </c>
      <c r="J144" s="89">
        <f t="shared" si="10"/>
        <v>1.502239E-2</v>
      </c>
      <c r="K144" s="89">
        <f t="shared" si="10"/>
        <v>1.4670319999999999E-2</v>
      </c>
      <c r="L144" s="89">
        <f t="shared" si="10"/>
        <v>1.6137350000000002E-2</v>
      </c>
      <c r="M144" s="89">
        <f t="shared" si="10"/>
        <v>1.6937549999999999E-2</v>
      </c>
      <c r="N144" s="89">
        <f t="shared" si="10"/>
        <v>1.6350730000000001E-2</v>
      </c>
      <c r="O144" s="89">
        <f t="shared" si="10"/>
        <v>1.461697E-2</v>
      </c>
      <c r="P144" s="89">
        <f t="shared" si="10"/>
        <v>1.5467292076496294E-2</v>
      </c>
      <c r="Q144" s="89">
        <f t="shared" si="10"/>
        <v>1.9124756100000001E-2</v>
      </c>
      <c r="R144" s="89">
        <f t="shared" si="10"/>
        <v>1.74976848E-2</v>
      </c>
      <c r="S144" s="89">
        <f t="shared" si="10"/>
        <v>1.72432E-2</v>
      </c>
      <c r="T144" s="89">
        <f t="shared" si="10"/>
        <v>1.7427000000000002E-2</v>
      </c>
      <c r="U144" s="89">
        <f t="shared" si="9"/>
        <v>1.7610799999999999E-2</v>
      </c>
      <c r="V144" s="89">
        <f t="shared" si="9"/>
        <v>1.7794999999999998E-2</v>
      </c>
      <c r="W144" s="89">
        <f t="shared" si="9"/>
        <v>1.7978000000000001E-2</v>
      </c>
    </row>
    <row r="145" spans="1:23" x14ac:dyDescent="0.25">
      <c r="A145" s="250" t="s">
        <v>1161</v>
      </c>
      <c r="B145" s="221" t="s">
        <v>615</v>
      </c>
      <c r="C145" s="221" t="s">
        <v>605</v>
      </c>
      <c r="D145" s="221" t="s">
        <v>590</v>
      </c>
      <c r="E145" s="221" t="s">
        <v>883</v>
      </c>
      <c r="F145" s="89">
        <f t="shared" si="10"/>
        <v>3.7446299999999995E-2</v>
      </c>
      <c r="G145" s="89">
        <f t="shared" si="10"/>
        <v>6.0434099999999998E-2</v>
      </c>
      <c r="H145" s="89">
        <f t="shared" si="10"/>
        <v>8.0967599999999987E-2</v>
      </c>
      <c r="I145" s="89">
        <f t="shared" si="10"/>
        <v>9.3190499999999996E-2</v>
      </c>
      <c r="J145" s="89">
        <f t="shared" si="10"/>
        <v>0.10973879999999998</v>
      </c>
      <c r="K145" s="89">
        <f t="shared" si="10"/>
        <v>0.1214271</v>
      </c>
      <c r="L145" s="89">
        <f t="shared" si="10"/>
        <v>0.1370034</v>
      </c>
      <c r="M145" s="89">
        <f t="shared" si="10"/>
        <v>0.16008354700952571</v>
      </c>
      <c r="N145" s="89">
        <f t="shared" si="10"/>
        <v>0.18316369401905142</v>
      </c>
      <c r="O145" s="89">
        <f t="shared" si="10"/>
        <v>0.20624384102857715</v>
      </c>
      <c r="P145" s="89">
        <f t="shared" si="10"/>
        <v>0.22932398803810286</v>
      </c>
      <c r="Q145" s="89">
        <f t="shared" si="10"/>
        <v>0.18399777399999998</v>
      </c>
      <c r="R145" s="89">
        <f t="shared" si="10"/>
        <v>0.19181194899999998</v>
      </c>
      <c r="S145" s="89">
        <f t="shared" si="10"/>
        <v>0.23595099999999999</v>
      </c>
      <c r="T145" s="89">
        <f t="shared" si="10"/>
        <v>0.248137</v>
      </c>
      <c r="U145" s="89">
        <f t="shared" si="9"/>
        <v>0.248137</v>
      </c>
      <c r="V145" s="89">
        <f t="shared" si="9"/>
        <v>0.27629900000000002</v>
      </c>
      <c r="W145" s="89">
        <f t="shared" si="9"/>
        <v>0.29441499999999998</v>
      </c>
    </row>
    <row r="146" spans="1:23" x14ac:dyDescent="0.25">
      <c r="A146" s="250" t="s">
        <v>1161</v>
      </c>
      <c r="B146" s="221" t="s">
        <v>1145</v>
      </c>
      <c r="C146" s="221" t="s">
        <v>1148</v>
      </c>
      <c r="D146" s="221" t="s">
        <v>590</v>
      </c>
      <c r="E146" s="221" t="s">
        <v>883</v>
      </c>
      <c r="F146" s="89">
        <f t="shared" si="10"/>
        <v>3.6503999999999999</v>
      </c>
      <c r="G146" s="89">
        <f t="shared" si="10"/>
        <v>3.6503999999999999</v>
      </c>
      <c r="H146" s="89">
        <f t="shared" si="10"/>
        <v>3.6503999999999999</v>
      </c>
      <c r="I146" s="89">
        <f t="shared" si="10"/>
        <v>3.6503999999999999</v>
      </c>
      <c r="J146" s="89">
        <f t="shared" si="10"/>
        <v>3.6503999999999999</v>
      </c>
      <c r="K146" s="89">
        <f t="shared" si="10"/>
        <v>3.6503999999999999</v>
      </c>
      <c r="L146" s="89">
        <f t="shared" si="10"/>
        <v>3.6503999999999999</v>
      </c>
      <c r="M146" s="89">
        <f t="shared" si="10"/>
        <v>3.6503999999999999</v>
      </c>
      <c r="N146" s="89">
        <f t="shared" si="10"/>
        <v>3.6460067435999997</v>
      </c>
      <c r="O146" s="89">
        <f t="shared" si="10"/>
        <v>3.6473166288000001</v>
      </c>
      <c r="P146" s="89">
        <f t="shared" si="10"/>
        <v>3.6496531889999995</v>
      </c>
      <c r="Q146" s="89">
        <f t="shared" si="10"/>
        <v>3.6496531889999995</v>
      </c>
      <c r="R146" s="89">
        <f t="shared" si="10"/>
        <v>3.6496531889999995</v>
      </c>
      <c r="S146" s="89">
        <f t="shared" si="10"/>
        <v>2.8314300000000001</v>
      </c>
      <c r="T146" s="89">
        <f t="shared" si="10"/>
        <v>2.72925</v>
      </c>
      <c r="U146" s="89">
        <f t="shared" si="9"/>
        <v>2.6763300000000001</v>
      </c>
      <c r="V146" s="89">
        <f t="shared" si="9"/>
        <v>2.59056</v>
      </c>
      <c r="W146" s="89">
        <f t="shared" si="9"/>
        <v>2.51301</v>
      </c>
    </row>
    <row r="147" spans="1:23" x14ac:dyDescent="0.25">
      <c r="A147" s="250" t="s">
        <v>1161</v>
      </c>
      <c r="B147" s="221" t="s">
        <v>1145</v>
      </c>
      <c r="C147" s="221" t="s">
        <v>617</v>
      </c>
      <c r="D147" s="221" t="s">
        <v>590</v>
      </c>
      <c r="E147" s="221" t="s">
        <v>883</v>
      </c>
      <c r="F147" s="89">
        <f t="shared" si="10"/>
        <v>5.7119999999999997</v>
      </c>
      <c r="G147" s="89">
        <f t="shared" si="10"/>
        <v>5.7119999999999997</v>
      </c>
      <c r="H147" s="89">
        <f t="shared" si="10"/>
        <v>5.7119999999999997</v>
      </c>
      <c r="I147" s="89">
        <f t="shared" si="10"/>
        <v>5.7119999999999997</v>
      </c>
      <c r="J147" s="89">
        <f t="shared" si="10"/>
        <v>5.7119999999999997</v>
      </c>
      <c r="K147" s="89">
        <f t="shared" si="10"/>
        <v>5.7119999999999997</v>
      </c>
      <c r="L147" s="89">
        <f t="shared" si="10"/>
        <v>0</v>
      </c>
      <c r="M147" s="89">
        <f t="shared" si="10"/>
        <v>0</v>
      </c>
      <c r="N147" s="89">
        <f t="shared" si="10"/>
        <v>0</v>
      </c>
      <c r="O147" s="89">
        <f t="shared" si="10"/>
        <v>0</v>
      </c>
      <c r="P147" s="89">
        <f t="shared" si="10"/>
        <v>0</v>
      </c>
      <c r="Q147" s="89">
        <f t="shared" si="10"/>
        <v>0</v>
      </c>
      <c r="R147" s="89">
        <f t="shared" si="10"/>
        <v>0</v>
      </c>
      <c r="S147" s="89">
        <f t="shared" si="10"/>
        <v>0</v>
      </c>
      <c r="T147" s="89">
        <f t="shared" si="10"/>
        <v>0</v>
      </c>
      <c r="U147" s="89">
        <f t="shared" si="9"/>
        <v>0</v>
      </c>
      <c r="V147" s="89">
        <f t="shared" si="9"/>
        <v>0</v>
      </c>
      <c r="W147" s="89">
        <f t="shared" si="9"/>
        <v>0</v>
      </c>
    </row>
    <row r="148" spans="1:23" x14ac:dyDescent="0.25">
      <c r="A148" s="250" t="s">
        <v>1161</v>
      </c>
      <c r="B148" s="221" t="s">
        <v>1145</v>
      </c>
      <c r="C148" s="221" t="s">
        <v>618</v>
      </c>
      <c r="D148" s="221" t="s">
        <v>590</v>
      </c>
      <c r="E148" s="221" t="s">
        <v>883</v>
      </c>
      <c r="F148" s="89">
        <f t="shared" si="10"/>
        <v>5.3424479144674054E-2</v>
      </c>
      <c r="G148" s="89">
        <f t="shared" si="10"/>
        <v>5.24569291704318E-2</v>
      </c>
      <c r="H148" s="89">
        <f t="shared" si="10"/>
        <v>4.9175119541258833E-2</v>
      </c>
      <c r="I148" s="89">
        <f t="shared" si="10"/>
        <v>5.9800356385808745E-2</v>
      </c>
      <c r="J148" s="89">
        <f t="shared" si="10"/>
        <v>6.1899165111349443E-2</v>
      </c>
      <c r="K148" s="89">
        <f t="shared" si="10"/>
        <v>6.6960000000000006E-2</v>
      </c>
      <c r="L148" s="89">
        <f t="shared" si="10"/>
        <v>6.879674999999999E-2</v>
      </c>
      <c r="M148" s="89">
        <f t="shared" si="10"/>
        <v>7.0633499999999988E-2</v>
      </c>
      <c r="N148" s="89">
        <f t="shared" si="10"/>
        <v>7.2470249999999986E-2</v>
      </c>
      <c r="O148" s="89">
        <f t="shared" si="10"/>
        <v>7.430699999999997E-2</v>
      </c>
      <c r="P148" s="89">
        <f t="shared" si="10"/>
        <v>7.6143749999999982E-2</v>
      </c>
      <c r="Q148" s="89">
        <f t="shared" si="10"/>
        <v>7.7980499999999994E-2</v>
      </c>
      <c r="R148" s="89">
        <f t="shared" si="10"/>
        <v>7.981725000000002E-2</v>
      </c>
      <c r="S148" s="89">
        <f t="shared" si="10"/>
        <v>8.1654000000000018E-2</v>
      </c>
      <c r="T148" s="89">
        <f t="shared" si="10"/>
        <v>8.3490750000000016E-2</v>
      </c>
      <c r="U148" s="89">
        <f t="shared" si="9"/>
        <v>8.5327500000000028E-2</v>
      </c>
      <c r="V148" s="89">
        <f t="shared" si="9"/>
        <v>8.716425000000004E-2</v>
      </c>
      <c r="W148" s="89">
        <f t="shared" si="9"/>
        <v>8.9001000000000025E-2</v>
      </c>
    </row>
    <row r="149" spans="1:23" x14ac:dyDescent="0.25">
      <c r="B149" s="49" t="s">
        <v>619</v>
      </c>
      <c r="C149" s="19"/>
      <c r="D149" s="49" t="s">
        <v>590</v>
      </c>
      <c r="E149" s="19"/>
      <c r="F149" s="19"/>
      <c r="G149" s="19"/>
      <c r="H149" s="19"/>
      <c r="I149" s="19"/>
      <c r="J149" s="19"/>
      <c r="K149" s="19"/>
      <c r="L149" s="19"/>
      <c r="M149" s="19"/>
      <c r="N149" s="19"/>
      <c r="O149" s="19"/>
      <c r="P149" s="19"/>
      <c r="Q149" s="19"/>
      <c r="R149" s="19"/>
      <c r="S149" s="19"/>
      <c r="T149" s="19"/>
      <c r="U149" s="19"/>
      <c r="V149" s="19"/>
      <c r="W149" s="19"/>
    </row>
    <row r="150" spans="1:23" x14ac:dyDescent="0.25">
      <c r="A150" s="250" t="s">
        <v>1162</v>
      </c>
      <c r="B150" s="221" t="s">
        <v>619</v>
      </c>
      <c r="C150" s="221" t="s">
        <v>1117</v>
      </c>
      <c r="D150" s="221" t="s">
        <v>590</v>
      </c>
      <c r="E150" s="221" t="s">
        <v>883</v>
      </c>
      <c r="F150" s="89">
        <f t="shared" si="10"/>
        <v>1.0666295999999999E-2</v>
      </c>
      <c r="G150" s="89">
        <f t="shared" si="10"/>
        <v>1.060884E-2</v>
      </c>
      <c r="H150" s="89">
        <f t="shared" si="10"/>
        <v>1.0603710000000001E-2</v>
      </c>
      <c r="I150" s="89">
        <f t="shared" si="10"/>
        <v>1.0944342000000001E-2</v>
      </c>
      <c r="J150" s="89">
        <f t="shared" si="10"/>
        <v>1.1270163E-2</v>
      </c>
      <c r="K150" s="89">
        <f t="shared" si="10"/>
        <v>1.145529E-2</v>
      </c>
      <c r="L150" s="89">
        <f t="shared" si="10"/>
        <v>1.1572254000000001E-2</v>
      </c>
      <c r="M150" s="89">
        <f t="shared" si="10"/>
        <v>1.1858508E-2</v>
      </c>
      <c r="N150" s="89">
        <f t="shared" si="10"/>
        <v>1.1356794E-2</v>
      </c>
      <c r="O150" s="89">
        <f t="shared" si="10"/>
        <v>1.1607137999999999E-2</v>
      </c>
      <c r="P150" s="89">
        <f t="shared" si="10"/>
        <v>1.2282368594174361E-2</v>
      </c>
      <c r="Q150" s="89">
        <f t="shared" si="10"/>
        <v>1.2274038000000001E-2</v>
      </c>
      <c r="R150" s="89">
        <f t="shared" si="10"/>
        <v>1.2018564000000001E-2</v>
      </c>
      <c r="S150" s="89">
        <f t="shared" si="10"/>
        <v>1.1442000000000001E-2</v>
      </c>
      <c r="T150" s="89">
        <f t="shared" si="10"/>
        <v>1.1639999999999999E-2</v>
      </c>
      <c r="U150" s="89">
        <f t="shared" si="9"/>
        <v>1.2387E-2</v>
      </c>
      <c r="V150" s="89">
        <f t="shared" si="9"/>
        <v>1.2744E-2</v>
      </c>
      <c r="W150" s="89">
        <f t="shared" si="9"/>
        <v>1.3485E-2</v>
      </c>
    </row>
    <row r="151" spans="1:23" x14ac:dyDescent="0.25">
      <c r="A151" s="250" t="s">
        <v>1162</v>
      </c>
      <c r="B151" s="221" t="s">
        <v>619</v>
      </c>
      <c r="C151" s="221" t="s">
        <v>1119</v>
      </c>
      <c r="D151" s="221" t="s">
        <v>590</v>
      </c>
      <c r="E151" s="221" t="s">
        <v>883</v>
      </c>
      <c r="F151" s="89">
        <f t="shared" si="10"/>
        <v>8.7516840000000009E-3</v>
      </c>
      <c r="G151" s="89">
        <f t="shared" si="10"/>
        <v>8.0266319999999988E-3</v>
      </c>
      <c r="H151" s="89">
        <f t="shared" si="10"/>
        <v>7.6079400000000005E-3</v>
      </c>
      <c r="I151" s="89">
        <f t="shared" si="10"/>
        <v>7.8530279999999997E-3</v>
      </c>
      <c r="J151" s="89">
        <f t="shared" si="10"/>
        <v>8.1428579999999993E-3</v>
      </c>
      <c r="K151" s="89">
        <f t="shared" si="10"/>
        <v>7.7713320000000006E-3</v>
      </c>
      <c r="L151" s="89">
        <f t="shared" si="10"/>
        <v>7.5364560000000004E-3</v>
      </c>
      <c r="M151" s="89">
        <f t="shared" si="10"/>
        <v>7.1177640000000012E-3</v>
      </c>
      <c r="N151" s="89">
        <f t="shared" si="10"/>
        <v>5.4327840000000004E-3</v>
      </c>
      <c r="O151" s="89">
        <f t="shared" si="10"/>
        <v>5.5655399999999999E-3</v>
      </c>
      <c r="P151" s="89">
        <f t="shared" si="10"/>
        <v>5.8893082606255873E-3</v>
      </c>
      <c r="Q151" s="89">
        <f t="shared" si="10"/>
        <v>5.9331719999999996E-3</v>
      </c>
      <c r="R151" s="89">
        <f t="shared" si="10"/>
        <v>4.7996399999999991E-3</v>
      </c>
      <c r="S151" s="89">
        <f t="shared" si="10"/>
        <v>1.0284E-2</v>
      </c>
      <c r="T151" s="89">
        <f t="shared" si="10"/>
        <v>1.299252E-2</v>
      </c>
      <c r="U151" s="89">
        <f t="shared" ref="U151:W153" si="11">(U31*U79)/10^6</f>
        <v>1.7110949999999996E-2</v>
      </c>
      <c r="V151" s="89">
        <f t="shared" si="11"/>
        <v>8.8229999999999992E-3</v>
      </c>
      <c r="W151" s="89">
        <f t="shared" si="11"/>
        <v>9.4859999999999996E-3</v>
      </c>
    </row>
    <row r="152" spans="1:23" x14ac:dyDescent="0.25">
      <c r="A152" s="250" t="s">
        <v>1162</v>
      </c>
      <c r="B152" s="221" t="s">
        <v>619</v>
      </c>
      <c r="C152" s="221" t="s">
        <v>888</v>
      </c>
      <c r="D152" s="221" t="s">
        <v>590</v>
      </c>
      <c r="E152" s="221" t="s">
        <v>883</v>
      </c>
      <c r="F152" s="89">
        <f t="shared" si="10"/>
        <v>6.4334903999999998E-2</v>
      </c>
      <c r="G152" s="89">
        <f t="shared" si="10"/>
        <v>6.6742068000000002E-2</v>
      </c>
      <c r="H152" s="89">
        <f t="shared" si="10"/>
        <v>7.0270505999999996E-2</v>
      </c>
      <c r="I152" s="89">
        <f t="shared" si="10"/>
        <v>7.4714477999999987E-2</v>
      </c>
      <c r="J152" s="89">
        <f t="shared" si="10"/>
        <v>7.8989847000000002E-2</v>
      </c>
      <c r="K152" s="89">
        <f t="shared" si="10"/>
        <v>8.3479020000000001E-2</v>
      </c>
      <c r="L152" s="89">
        <f t="shared" si="10"/>
        <v>8.9579207999999994E-2</v>
      </c>
      <c r="M152" s="89">
        <f t="shared" si="10"/>
        <v>0.100370262</v>
      </c>
      <c r="N152" s="89">
        <f t="shared" si="10"/>
        <v>0.100421682</v>
      </c>
      <c r="O152" s="89">
        <f t="shared" si="10"/>
        <v>0.100421682</v>
      </c>
      <c r="P152" s="89">
        <f t="shared" si="10"/>
        <v>0.10887156869518126</v>
      </c>
      <c r="Q152" s="89">
        <f t="shared" si="10"/>
        <v>0.11547157500000002</v>
      </c>
      <c r="R152" s="89">
        <f t="shared" si="10"/>
        <v>0.11585219400000001</v>
      </c>
      <c r="S152" s="89">
        <f t="shared" si="10"/>
        <v>0.12395100000000001</v>
      </c>
      <c r="T152" s="89">
        <f t="shared" si="10"/>
        <v>0.12487259999999999</v>
      </c>
      <c r="U152" s="89">
        <f t="shared" si="11"/>
        <v>0.12270038999999998</v>
      </c>
      <c r="V152" s="89">
        <f t="shared" si="11"/>
        <v>0.13389899999999999</v>
      </c>
      <c r="W152" s="89">
        <f t="shared" si="11"/>
        <v>0.138321</v>
      </c>
    </row>
    <row r="153" spans="1:23" x14ac:dyDescent="0.25">
      <c r="A153" s="250" t="s">
        <v>1162</v>
      </c>
      <c r="B153" s="221" t="s">
        <v>619</v>
      </c>
      <c r="C153" s="221" t="s">
        <v>1055</v>
      </c>
      <c r="D153" s="221" t="s">
        <v>590</v>
      </c>
      <c r="E153" s="221" t="s">
        <v>883</v>
      </c>
      <c r="F153" s="89">
        <f t="shared" si="10"/>
        <v>6.1714230000000005E-3</v>
      </c>
      <c r="G153" s="89">
        <f t="shared" si="10"/>
        <v>6.1714230000000005E-3</v>
      </c>
      <c r="H153" s="89">
        <f t="shared" si="10"/>
        <v>5.9601479999999993E-3</v>
      </c>
      <c r="I153" s="89">
        <f t="shared" si="10"/>
        <v>5.8711919999999999E-3</v>
      </c>
      <c r="J153" s="89">
        <f t="shared" si="10"/>
        <v>6.3294989999999997E-3</v>
      </c>
      <c r="K153" s="89">
        <f t="shared" si="10"/>
        <v>5.437524E-3</v>
      </c>
      <c r="L153" s="89">
        <f t="shared" si="10"/>
        <v>5.2929689999999998E-3</v>
      </c>
      <c r="M153" s="89">
        <f t="shared" si="10"/>
        <v>5.2262489999999997E-3</v>
      </c>
      <c r="N153" s="89">
        <f t="shared" si="10"/>
        <v>5.2262489999999997E-3</v>
      </c>
      <c r="O153" s="89">
        <f t="shared" si="10"/>
        <v>6.5939699999999993E-3</v>
      </c>
      <c r="P153" s="89">
        <f t="shared" si="10"/>
        <v>6.977566131004591E-3</v>
      </c>
      <c r="Q153" s="89">
        <f t="shared" si="10"/>
        <v>5.3040873600000002E-3</v>
      </c>
      <c r="R153" s="89">
        <f t="shared" si="10"/>
        <v>6.3159782399999998E-3</v>
      </c>
      <c r="S153" s="89">
        <f t="shared" si="10"/>
        <v>6.5603723999999993E-3</v>
      </c>
      <c r="T153" s="89">
        <f t="shared" si="10"/>
        <v>6.8336400000000002E-3</v>
      </c>
      <c r="U153" s="89">
        <f t="shared" si="11"/>
        <v>7.1430864E-3</v>
      </c>
      <c r="V153" s="89">
        <f t="shared" si="11"/>
        <v>7.4879999999999999E-3</v>
      </c>
      <c r="W153" s="89">
        <f t="shared" si="11"/>
        <v>7.8720000000000005E-3</v>
      </c>
    </row>
    <row r="154" spans="1:23" x14ac:dyDescent="0.25">
      <c r="A154" s="250" t="s">
        <v>1162</v>
      </c>
      <c r="B154" s="221" t="s">
        <v>619</v>
      </c>
      <c r="C154" s="221" t="s">
        <v>603</v>
      </c>
      <c r="D154" s="221" t="s">
        <v>590</v>
      </c>
      <c r="E154" s="221" t="s">
        <v>883</v>
      </c>
      <c r="F154" s="89">
        <f t="shared" si="10"/>
        <v>4.3902810000000003E-5</v>
      </c>
      <c r="G154" s="89">
        <f t="shared" si="10"/>
        <v>4.6380569999999999E-5</v>
      </c>
      <c r="H154" s="89">
        <f t="shared" si="10"/>
        <v>4.5373980000000002E-5</v>
      </c>
      <c r="I154" s="89">
        <f t="shared" si="10"/>
        <v>4.3205939999999995E-5</v>
      </c>
      <c r="J154" s="89">
        <f t="shared" si="10"/>
        <v>4.3608530000000003E-5</v>
      </c>
      <c r="K154" s="89">
        <f t="shared" si="10"/>
        <v>4.2586500000000003E-5</v>
      </c>
      <c r="L154" s="89">
        <f t="shared" si="10"/>
        <v>4.684515E-5</v>
      </c>
      <c r="M154" s="89">
        <f t="shared" si="10"/>
        <v>4.9168049999999998E-5</v>
      </c>
      <c r="N154" s="89">
        <f t="shared" si="10"/>
        <v>4.7464589999999999E-5</v>
      </c>
      <c r="O154" s="89">
        <f t="shared" si="10"/>
        <v>4.2431640000000005E-5</v>
      </c>
      <c r="P154" s="89">
        <f t="shared" si="10"/>
        <v>4.4900047068908159E-5</v>
      </c>
      <c r="Q154" s="89">
        <f t="shared" si="10"/>
        <v>5.5517310000000005E-5</v>
      </c>
      <c r="R154" s="89">
        <f t="shared" si="10"/>
        <v>5.0794080000000001E-5</v>
      </c>
      <c r="S154" s="89">
        <f t="shared" si="10"/>
        <v>4.0000000000000003E-5</v>
      </c>
      <c r="T154" s="89">
        <f t="shared" ref="G154:T155" si="12">(T34*T82)/10^6</f>
        <v>3.6999999999999998E-5</v>
      </c>
      <c r="U154" s="89">
        <f t="shared" ref="U154:W155" si="13">(U34*U82)/10^6</f>
        <v>4.5000000000000003E-5</v>
      </c>
      <c r="V154" s="89">
        <f t="shared" si="13"/>
        <v>4.5000000000000003E-5</v>
      </c>
      <c r="W154" s="89">
        <f t="shared" si="13"/>
        <v>4.5000000000000003E-5</v>
      </c>
    </row>
    <row r="155" spans="1:23" x14ac:dyDescent="0.25">
      <c r="A155" s="250" t="s">
        <v>1163</v>
      </c>
      <c r="B155" s="221" t="s">
        <v>619</v>
      </c>
      <c r="C155" s="221" t="s">
        <v>605</v>
      </c>
      <c r="D155" s="221" t="s">
        <v>590</v>
      </c>
      <c r="E155" s="221" t="s">
        <v>883</v>
      </c>
      <c r="F155" s="89">
        <f t="shared" si="10"/>
        <v>1.7815699999999999E-3</v>
      </c>
      <c r="G155" s="89">
        <f t="shared" si="12"/>
        <v>0</v>
      </c>
      <c r="H155" s="89">
        <f t="shared" si="12"/>
        <v>0</v>
      </c>
      <c r="I155" s="89">
        <f t="shared" si="12"/>
        <v>0</v>
      </c>
      <c r="J155" s="89">
        <f t="shared" si="12"/>
        <v>0</v>
      </c>
      <c r="K155" s="89">
        <f t="shared" si="12"/>
        <v>0</v>
      </c>
      <c r="L155" s="89">
        <f t="shared" si="12"/>
        <v>0</v>
      </c>
      <c r="M155" s="89">
        <f t="shared" si="12"/>
        <v>0</v>
      </c>
      <c r="N155" s="89">
        <f t="shared" si="12"/>
        <v>0</v>
      </c>
      <c r="O155" s="89">
        <f t="shared" si="12"/>
        <v>0</v>
      </c>
      <c r="P155" s="89">
        <f t="shared" si="12"/>
        <v>0</v>
      </c>
      <c r="Q155" s="89">
        <f t="shared" si="12"/>
        <v>0</v>
      </c>
      <c r="R155" s="89">
        <f t="shared" si="12"/>
        <v>0</v>
      </c>
      <c r="S155" s="89">
        <f t="shared" si="12"/>
        <v>4.1800000000000002E-4</v>
      </c>
      <c r="T155" s="89">
        <f t="shared" si="12"/>
        <v>6.4719000000000007E-4</v>
      </c>
      <c r="U155" s="89">
        <f t="shared" si="13"/>
        <v>1.4032199999999999E-3</v>
      </c>
      <c r="V155" s="89">
        <f t="shared" si="13"/>
        <v>1.403E-3</v>
      </c>
      <c r="W155" s="89">
        <f t="shared" si="13"/>
        <v>1.403E-3</v>
      </c>
    </row>
    <row r="156" spans="1:23" x14ac:dyDescent="0.25">
      <c r="B156" s="4" t="s">
        <v>1156</v>
      </c>
      <c r="C156" s="4" t="s">
        <v>1082</v>
      </c>
      <c r="D156" s="4" t="s">
        <v>590</v>
      </c>
      <c r="E156" s="4" t="s">
        <v>1083</v>
      </c>
      <c r="F156" s="92">
        <f>(SUM(F135:F140,F142:F148,F150:F155))*'Conversion Factors'!$I$4</f>
        <v>209.32570561800821</v>
      </c>
      <c r="G156" s="92">
        <f>(SUM(G135:G140,G142:G148,G150:G155))*'Conversion Factors'!$I$4</f>
        <v>210.12136560954903</v>
      </c>
      <c r="H156" s="92">
        <f>(SUM(H135:H140,H142:H148,H150:H155))*'Conversion Factors'!$I$4</f>
        <v>210.88305880448644</v>
      </c>
      <c r="I156" s="92">
        <f>(SUM(I135:I140,I142:I148,I150:I155))*'Conversion Factors'!$I$4</f>
        <v>211.95846594333202</v>
      </c>
      <c r="J156" s="92">
        <f>(SUM(J135:J140,J142:J148,J150:J155))*'Conversion Factors'!$I$4</f>
        <v>213.11352327638829</v>
      </c>
      <c r="K156" s="92">
        <f>(SUM(K135:K140,K142:K148,K150:K155))*'Conversion Factors'!$I$4</f>
        <v>213.75656084916</v>
      </c>
      <c r="L156" s="92">
        <f>(SUM(L135:L140,L142:L148,L150:L155))*'Conversion Factors'!$I$4</f>
        <v>94.894341718469988</v>
      </c>
      <c r="M156" s="92">
        <f>(SUM(M135:M140,M142:M148,M150:M155))*'Conversion Factors'!$I$4</f>
        <v>95.911688765378102</v>
      </c>
      <c r="N156" s="92">
        <f>(SUM(N135:N140,N142:N148,N150:N155))*'Conversion Factors'!$I$4</f>
        <v>96.005606631077711</v>
      </c>
      <c r="O156" s="92">
        <f>(SUM(O135:O140,O142:O148,O150:O155))*'Conversion Factors'!$I$4</f>
        <v>96.921505112157163</v>
      </c>
      <c r="P156" s="92">
        <f>(SUM(P135:P140,P142:P148,P150:P155))*'Conversion Factors'!$I$4</f>
        <v>98.588869290307855</v>
      </c>
      <c r="Q156" s="92">
        <f>(SUM(Q135:Q140,Q142:Q148,Q150:Q155))*'Conversion Factors'!$I$4</f>
        <v>97.661792502413959</v>
      </c>
      <c r="R156" s="92">
        <f>(SUM(R135:R140,R142:R148,R150:R155))*'Conversion Factors'!$I$4</f>
        <v>98.030638631015975</v>
      </c>
      <c r="S156" s="92">
        <f>(SUM(S135:S140,S142:S148,S150:S155))*'Conversion Factors'!$I$4</f>
        <v>83.577298605738164</v>
      </c>
      <c r="T156" s="92">
        <f>(SUM(T135:T140,T142:T148,T150:T155))*'Conversion Factors'!$I$4</f>
        <v>81.900213623170984</v>
      </c>
      <c r="U156" s="92">
        <f>(SUM(U135:U140,U142:U148,U150:U155))*'Conversion Factors'!$I$4</f>
        <v>81.339782422773581</v>
      </c>
      <c r="V156" s="92">
        <f>(SUM(V135:V140,V142:V148,V150:V155))*'Conversion Factors'!$I$4</f>
        <v>80.500880249999994</v>
      </c>
      <c r="W156" s="92">
        <f>(SUM(W135:W140,W142:W148,W150:W155))*'Conversion Factors'!$I$4</f>
        <v>79.662680999999992</v>
      </c>
    </row>
    <row r="158" spans="1:23" x14ac:dyDescent="0.25">
      <c r="B158" s="49" t="s">
        <v>613</v>
      </c>
      <c r="C158" s="49"/>
      <c r="D158" s="49" t="s">
        <v>593</v>
      </c>
      <c r="E158" s="19"/>
      <c r="F158" s="19"/>
      <c r="G158" s="19"/>
      <c r="H158" s="19"/>
      <c r="I158" s="19"/>
      <c r="J158" s="19"/>
      <c r="K158" s="19"/>
      <c r="L158" s="19"/>
      <c r="M158" s="19"/>
      <c r="N158" s="19"/>
      <c r="O158" s="19"/>
      <c r="P158" s="19"/>
      <c r="Q158" s="19"/>
      <c r="R158" s="19"/>
      <c r="S158" s="19"/>
      <c r="T158" s="19"/>
      <c r="U158" s="19"/>
      <c r="V158" s="19"/>
      <c r="W158" s="19"/>
    </row>
    <row r="159" spans="1:23" x14ac:dyDescent="0.25">
      <c r="A159" s="250" t="s">
        <v>1164</v>
      </c>
      <c r="B159" s="221" t="s">
        <v>613</v>
      </c>
      <c r="C159" s="221" t="s">
        <v>1119</v>
      </c>
      <c r="D159" s="48" t="s">
        <v>593</v>
      </c>
      <c r="E159" s="221" t="s">
        <v>884</v>
      </c>
      <c r="F159" s="89">
        <f>(F15*F86)/10^6</f>
        <v>7.0393979999999994E-4</v>
      </c>
      <c r="G159" s="89">
        <f t="shared" ref="G159:T159" si="14">(G15*G86)/10^6</f>
        <v>6.4562039999999999E-4</v>
      </c>
      <c r="H159" s="89">
        <f t="shared" si="14"/>
        <v>6.1194299999999999E-4</v>
      </c>
      <c r="I159" s="89">
        <f t="shared" si="14"/>
        <v>6.3165659999999996E-4</v>
      </c>
      <c r="J159" s="89">
        <f t="shared" si="14"/>
        <v>5.5844399999999995E-4</v>
      </c>
      <c r="K159" s="89">
        <f t="shared" si="14"/>
        <v>6.2508539999999997E-4</v>
      </c>
      <c r="L159" s="89">
        <f t="shared" si="14"/>
        <v>6.0619319999999995E-4</v>
      </c>
      <c r="M159" s="89">
        <f t="shared" si="14"/>
        <v>5.7251580000000006E-4</v>
      </c>
      <c r="N159" s="89">
        <f t="shared" si="14"/>
        <v>4.3698480000000002E-4</v>
      </c>
      <c r="O159" s="89">
        <f t="shared" si="14"/>
        <v>4.47663E-4</v>
      </c>
      <c r="P159" s="89">
        <f t="shared" si="14"/>
        <v>4.7370522965901462E-4</v>
      </c>
      <c r="Q159" s="89">
        <f t="shared" si="14"/>
        <v>4.7723339999999995E-4</v>
      </c>
      <c r="R159" s="89">
        <f t="shared" si="14"/>
        <v>3.8605799999999994E-4</v>
      </c>
      <c r="S159" s="89">
        <f t="shared" si="14"/>
        <v>4.1274479999999994E-4</v>
      </c>
      <c r="T159" s="89">
        <f t="shared" si="14"/>
        <v>3.8846159999999993E-4</v>
      </c>
      <c r="U159" s="89">
        <f t="shared" ref="U159:W164" si="15">(U15*U86)/10^6</f>
        <v>3.6417839999999997E-4</v>
      </c>
      <c r="V159" s="89">
        <f t="shared" si="15"/>
        <v>3.3959999999999996E-4</v>
      </c>
      <c r="W159" s="89">
        <f t="shared" si="15"/>
        <v>3.1559999999999997E-4</v>
      </c>
    </row>
    <row r="160" spans="1:23" x14ac:dyDescent="0.25">
      <c r="A160" s="250" t="s">
        <v>1164</v>
      </c>
      <c r="B160" s="221" t="s">
        <v>613</v>
      </c>
      <c r="C160" s="221" t="s">
        <v>888</v>
      </c>
      <c r="D160" s="48" t="s">
        <v>593</v>
      </c>
      <c r="E160" s="221" t="s">
        <v>884</v>
      </c>
      <c r="F160" s="89">
        <f t="shared" ref="F160:T164" si="16">(F16*F87)/10^6</f>
        <v>4.8608592000000006E-2</v>
      </c>
      <c r="G160" s="89">
        <f t="shared" si="16"/>
        <v>5.0427329999999992E-2</v>
      </c>
      <c r="H160" s="89">
        <f t="shared" si="16"/>
        <v>5.3093267999999999E-2</v>
      </c>
      <c r="I160" s="89">
        <f t="shared" si="16"/>
        <v>5.6450946000000002E-2</v>
      </c>
      <c r="J160" s="89">
        <f t="shared" si="16"/>
        <v>5.9681207999999993E-2</v>
      </c>
      <c r="K160" s="89">
        <f t="shared" si="16"/>
        <v>6.3073032000000001E-2</v>
      </c>
      <c r="L160" s="89">
        <f t="shared" si="16"/>
        <v>6.7682057999999989E-2</v>
      </c>
      <c r="M160" s="89">
        <f t="shared" si="16"/>
        <v>7.583530799999999E-2</v>
      </c>
      <c r="N160" s="89">
        <f t="shared" si="16"/>
        <v>7.5874170000000005E-2</v>
      </c>
      <c r="O160" s="89">
        <f t="shared" si="16"/>
        <v>7.5874170000000005E-2</v>
      </c>
      <c r="P160" s="89">
        <f t="shared" si="16"/>
        <v>8.2258518569692518E-2</v>
      </c>
      <c r="Q160" s="89">
        <f t="shared" si="16"/>
        <v>8.7245189999999986E-2</v>
      </c>
      <c r="R160" s="89">
        <f t="shared" si="16"/>
        <v>8.7532768800000008E-2</v>
      </c>
      <c r="S160" s="89">
        <f t="shared" si="16"/>
        <v>0.10371107999999998</v>
      </c>
      <c r="T160" s="89">
        <f t="shared" si="16"/>
        <v>0.1073064</v>
      </c>
      <c r="U160" s="89">
        <f t="shared" si="15"/>
        <v>0.11090172</v>
      </c>
      <c r="V160" s="89">
        <f t="shared" si="15"/>
        <v>0.11449680000000001</v>
      </c>
      <c r="W160" s="89">
        <f t="shared" si="15"/>
        <v>0.11809259999999999</v>
      </c>
    </row>
    <row r="161" spans="1:23" x14ac:dyDescent="0.25">
      <c r="A161" s="250" t="s">
        <v>1164</v>
      </c>
      <c r="B161" s="221" t="s">
        <v>613</v>
      </c>
      <c r="C161" s="221" t="s">
        <v>1147</v>
      </c>
      <c r="D161" s="48" t="s">
        <v>593</v>
      </c>
      <c r="E161" s="221" t="s">
        <v>884</v>
      </c>
      <c r="F161" s="89">
        <f t="shared" si="16"/>
        <v>1.2425963999999998E-2</v>
      </c>
      <c r="G161" s="89">
        <f t="shared" si="16"/>
        <v>1.2425963999999998E-2</v>
      </c>
      <c r="H161" s="89">
        <f t="shared" si="16"/>
        <v>1.200057E-2</v>
      </c>
      <c r="I161" s="89">
        <f t="shared" si="16"/>
        <v>1.1821458E-2</v>
      </c>
      <c r="J161" s="89">
        <f t="shared" si="16"/>
        <v>1.2744245999999999E-2</v>
      </c>
      <c r="K161" s="89">
        <f t="shared" si="16"/>
        <v>1.0948278000000001E-2</v>
      </c>
      <c r="L161" s="89">
        <f t="shared" si="16"/>
        <v>1.0657224E-2</v>
      </c>
      <c r="M161" s="89">
        <f t="shared" si="16"/>
        <v>1.0522884E-2</v>
      </c>
      <c r="N161" s="89">
        <f t="shared" si="16"/>
        <v>1.0522884E-2</v>
      </c>
      <c r="O161" s="89">
        <f t="shared" si="16"/>
        <v>1.3276745999999999E-2</v>
      </c>
      <c r="P161" s="89">
        <f t="shared" si="16"/>
        <v>1.4049106216635505E-2</v>
      </c>
      <c r="Q161" s="89">
        <f t="shared" si="16"/>
        <v>1.067961024E-2</v>
      </c>
      <c r="R161" s="89">
        <f t="shared" si="16"/>
        <v>1.4177279999999999E-2</v>
      </c>
      <c r="S161" s="89">
        <f t="shared" si="16"/>
        <v>1.2040194915601606E-2</v>
      </c>
      <c r="T161" s="89">
        <f t="shared" si="16"/>
        <v>1.2038712286390498E-2</v>
      </c>
      <c r="U161" s="89">
        <f t="shared" si="15"/>
        <v>1.2041581822605445E-2</v>
      </c>
      <c r="V161" s="89">
        <f t="shared" si="15"/>
        <v>1.2042600000000001E-2</v>
      </c>
      <c r="W161" s="89">
        <f t="shared" si="15"/>
        <v>1.20444E-2</v>
      </c>
    </row>
    <row r="162" spans="1:23" x14ac:dyDescent="0.25">
      <c r="A162" s="250" t="s">
        <v>1165</v>
      </c>
      <c r="B162" s="221" t="s">
        <v>613</v>
      </c>
      <c r="C162" s="221" t="s">
        <v>605</v>
      </c>
      <c r="D162" s="48" t="s">
        <v>593</v>
      </c>
      <c r="E162" s="221" t="s">
        <v>884</v>
      </c>
      <c r="F162" s="89">
        <f t="shared" si="16"/>
        <v>5.6133000000000002E-2</v>
      </c>
      <c r="G162" s="89">
        <f t="shared" si="16"/>
        <v>9.5863500000000004E-2</v>
      </c>
      <c r="H162" s="89">
        <f t="shared" si="16"/>
        <v>0.12349259999999999</v>
      </c>
      <c r="I162" s="89">
        <f t="shared" si="16"/>
        <v>0.14179050000000001</v>
      </c>
      <c r="J162" s="89">
        <f t="shared" si="16"/>
        <v>0.16460819999999998</v>
      </c>
      <c r="K162" s="89">
        <f t="shared" si="16"/>
        <v>0.18210419999999999</v>
      </c>
      <c r="L162" s="89">
        <f t="shared" si="16"/>
        <v>0.20550509999999997</v>
      </c>
      <c r="M162" s="89">
        <f t="shared" si="16"/>
        <v>0.1335275539268648</v>
      </c>
      <c r="N162" s="89">
        <f t="shared" si="16"/>
        <v>0.14104959093537719</v>
      </c>
      <c r="O162" s="89">
        <f t="shared" si="16"/>
        <v>0.14798658062100528</v>
      </c>
      <c r="P162" s="89">
        <f t="shared" si="16"/>
        <v>0.15567577400748445</v>
      </c>
      <c r="Q162" s="89">
        <f t="shared" si="16"/>
        <v>0.102696432</v>
      </c>
      <c r="R162" s="89">
        <f t="shared" si="16"/>
        <v>0.10705783200000001</v>
      </c>
      <c r="S162" s="89">
        <f t="shared" si="16"/>
        <v>0.107361</v>
      </c>
      <c r="T162" s="89">
        <f t="shared" si="16"/>
        <v>0.100512</v>
      </c>
      <c r="U162" s="89">
        <f t="shared" si="15"/>
        <v>9.3662999999999996E-2</v>
      </c>
      <c r="V162" s="89">
        <f t="shared" si="15"/>
        <v>8.6814000000000002E-2</v>
      </c>
      <c r="W162" s="89">
        <f t="shared" si="15"/>
        <v>7.9964999999999994E-2</v>
      </c>
    </row>
    <row r="163" spans="1:23" x14ac:dyDescent="0.25">
      <c r="A163" s="250" t="s">
        <v>1166</v>
      </c>
      <c r="B163" s="221" t="s">
        <v>613</v>
      </c>
      <c r="C163" s="221" t="s">
        <v>614</v>
      </c>
      <c r="D163" s="48" t="s">
        <v>593</v>
      </c>
      <c r="E163" s="221" t="s">
        <v>884</v>
      </c>
      <c r="F163" s="89">
        <f t="shared" si="16"/>
        <v>2.3100000000000002E-5</v>
      </c>
      <c r="G163" s="89">
        <f t="shared" si="16"/>
        <v>0</v>
      </c>
      <c r="H163" s="89">
        <f t="shared" si="16"/>
        <v>0</v>
      </c>
      <c r="I163" s="89">
        <f t="shared" si="16"/>
        <v>0</v>
      </c>
      <c r="J163" s="89">
        <f t="shared" si="16"/>
        <v>0</v>
      </c>
      <c r="K163" s="89">
        <f t="shared" si="16"/>
        <v>0</v>
      </c>
      <c r="L163" s="89">
        <f t="shared" si="16"/>
        <v>0</v>
      </c>
      <c r="M163" s="89">
        <f t="shared" si="16"/>
        <v>0</v>
      </c>
      <c r="N163" s="89">
        <f t="shared" si="16"/>
        <v>0</v>
      </c>
      <c r="O163" s="89">
        <f t="shared" si="16"/>
        <v>0</v>
      </c>
      <c r="P163" s="89">
        <f t="shared" si="16"/>
        <v>0</v>
      </c>
      <c r="Q163" s="89">
        <f t="shared" si="16"/>
        <v>0</v>
      </c>
      <c r="R163" s="89">
        <f t="shared" si="16"/>
        <v>0</v>
      </c>
      <c r="S163" s="89">
        <f t="shared" si="16"/>
        <v>0</v>
      </c>
      <c r="T163" s="89">
        <f t="shared" si="16"/>
        <v>0</v>
      </c>
      <c r="U163" s="89">
        <f t="shared" si="15"/>
        <v>0</v>
      </c>
      <c r="V163" s="89">
        <f t="shared" si="15"/>
        <v>0</v>
      </c>
      <c r="W163" s="89">
        <f t="shared" si="15"/>
        <v>0</v>
      </c>
    </row>
    <row r="164" spans="1:23" x14ac:dyDescent="0.25">
      <c r="A164" s="250" t="s">
        <v>1166</v>
      </c>
      <c r="B164" s="221" t="s">
        <v>613</v>
      </c>
      <c r="C164" s="221" t="s">
        <v>606</v>
      </c>
      <c r="D164" s="48" t="s">
        <v>593</v>
      </c>
      <c r="E164" s="221" t="s">
        <v>884</v>
      </c>
      <c r="F164" s="89">
        <f t="shared" si="16"/>
        <v>2.3100000000000002E-5</v>
      </c>
      <c r="G164" s="89">
        <f t="shared" si="16"/>
        <v>2.4100000000000003E-5</v>
      </c>
      <c r="H164" s="89">
        <f t="shared" si="16"/>
        <v>2.51E-5</v>
      </c>
      <c r="I164" s="89">
        <f t="shared" si="16"/>
        <v>9.5000000000000005E-6</v>
      </c>
      <c r="J164" s="89">
        <f t="shared" si="16"/>
        <v>3.1000000000000001E-5</v>
      </c>
      <c r="K164" s="89">
        <f t="shared" si="16"/>
        <v>3.747844E-5</v>
      </c>
      <c r="L164" s="89">
        <f t="shared" si="16"/>
        <v>3.9503010000000005E-5</v>
      </c>
      <c r="M164" s="89">
        <f t="shared" si="16"/>
        <v>4.1526580000000002E-5</v>
      </c>
      <c r="N164" s="89">
        <f t="shared" si="16"/>
        <v>4.3549130000000008E-5</v>
      </c>
      <c r="O164" s="89">
        <f t="shared" si="16"/>
        <v>4.5570680000000006E-5</v>
      </c>
      <c r="P164" s="89">
        <f t="shared" si="16"/>
        <v>4.8221695629279763E-5</v>
      </c>
      <c r="Q164" s="89">
        <f t="shared" si="16"/>
        <v>3.6220800000000031E-5</v>
      </c>
      <c r="R164" s="89">
        <f t="shared" si="16"/>
        <v>3.1382400000000033E-5</v>
      </c>
      <c r="S164" s="89">
        <f t="shared" si="16"/>
        <v>4.66396E-5</v>
      </c>
      <c r="T164" s="89">
        <f t="shared" si="16"/>
        <v>4.8508499999999998E-5</v>
      </c>
      <c r="U164" s="89">
        <f t="shared" si="15"/>
        <v>5.0377400000000003E-5</v>
      </c>
      <c r="V164" s="89">
        <f t="shared" si="15"/>
        <v>5.2200000000000002E-5</v>
      </c>
      <c r="W164" s="89">
        <f t="shared" si="15"/>
        <v>5.41E-5</v>
      </c>
    </row>
    <row r="165" spans="1:23" x14ac:dyDescent="0.25">
      <c r="B165" s="49" t="s">
        <v>615</v>
      </c>
      <c r="C165" s="19"/>
      <c r="D165" s="49" t="s">
        <v>593</v>
      </c>
      <c r="E165" s="19"/>
      <c r="F165" s="19"/>
      <c r="G165" s="19"/>
      <c r="H165" s="19"/>
      <c r="I165" s="19"/>
      <c r="J165" s="19"/>
      <c r="K165" s="19"/>
      <c r="L165" s="19"/>
      <c r="M165" s="19"/>
      <c r="N165" s="19"/>
      <c r="O165" s="19"/>
      <c r="P165" s="19"/>
      <c r="Q165" s="19"/>
      <c r="R165" s="19"/>
      <c r="S165" s="19"/>
      <c r="T165" s="19"/>
      <c r="U165" s="19"/>
      <c r="V165" s="19"/>
      <c r="W165" s="19"/>
    </row>
    <row r="166" spans="1:23" x14ac:dyDescent="0.25">
      <c r="A166" s="250" t="s">
        <v>1167</v>
      </c>
      <c r="B166" s="221" t="s">
        <v>615</v>
      </c>
      <c r="C166" s="221" t="s">
        <v>1119</v>
      </c>
      <c r="D166" s="48" t="s">
        <v>593</v>
      </c>
      <c r="E166" s="221" t="s">
        <v>884</v>
      </c>
      <c r="F166" s="89">
        <f t="shared" ref="F166:T172" si="17">(F22*F93)/10^6</f>
        <v>1.5968015999999998E-2</v>
      </c>
      <c r="G166" s="89">
        <f t="shared" si="17"/>
        <v>1.4645111999999998E-2</v>
      </c>
      <c r="H166" s="89">
        <f t="shared" si="17"/>
        <v>1.3881179999999998E-2</v>
      </c>
      <c r="I166" s="89">
        <f t="shared" si="17"/>
        <v>1.4328359999999998E-2</v>
      </c>
      <c r="J166" s="89">
        <f t="shared" si="17"/>
        <v>1.4857176E-2</v>
      </c>
      <c r="K166" s="89">
        <f t="shared" si="17"/>
        <v>1.4179301999999998E-2</v>
      </c>
      <c r="L166" s="89">
        <f t="shared" si="17"/>
        <v>1.3750758E-2</v>
      </c>
      <c r="M166" s="89">
        <f t="shared" si="17"/>
        <v>1.2986826E-2</v>
      </c>
      <c r="N166" s="89">
        <f t="shared" si="17"/>
        <v>9.9124679999999989E-3</v>
      </c>
      <c r="O166" s="89">
        <f t="shared" si="17"/>
        <v>1.0154688E-2</v>
      </c>
      <c r="P166" s="89">
        <f t="shared" si="17"/>
        <v>1.0745427006832729E-2</v>
      </c>
      <c r="Q166" s="89">
        <f t="shared" si="17"/>
        <v>1.0825459260000002E-2</v>
      </c>
      <c r="R166" s="89">
        <f t="shared" si="17"/>
        <v>8.7572562000000007E-3</v>
      </c>
      <c r="S166" s="89">
        <f t="shared" si="17"/>
        <v>8.7569999999999992E-3</v>
      </c>
      <c r="T166" s="89">
        <f t="shared" si="17"/>
        <v>6.3971999999999996E-3</v>
      </c>
      <c r="U166" s="89">
        <f t="shared" ref="U166:W172" si="18">(U22*U93)/10^6</f>
        <v>7.3652220000000003E-3</v>
      </c>
      <c r="V166" s="89">
        <f t="shared" si="18"/>
        <v>6.6521999999999996E-3</v>
      </c>
      <c r="W166" s="89">
        <f t="shared" si="18"/>
        <v>5.7893999999999992E-3</v>
      </c>
    </row>
    <row r="167" spans="1:23" x14ac:dyDescent="0.25">
      <c r="A167" s="250" t="s">
        <v>1167</v>
      </c>
      <c r="B167" s="221" t="s">
        <v>615</v>
      </c>
      <c r="C167" s="221" t="s">
        <v>1055</v>
      </c>
      <c r="D167" s="48" t="s">
        <v>593</v>
      </c>
      <c r="E167" s="221" t="s">
        <v>884</v>
      </c>
      <c r="F167" s="89">
        <f t="shared" si="17"/>
        <v>8.1731520000000003E-6</v>
      </c>
      <c r="G167" s="89">
        <f t="shared" si="17"/>
        <v>0</v>
      </c>
      <c r="H167" s="89">
        <f t="shared" si="17"/>
        <v>7.8933479999999991E-6</v>
      </c>
      <c r="I167" s="89">
        <f t="shared" si="17"/>
        <v>7.7755379999999993E-6</v>
      </c>
      <c r="J167" s="89">
        <f t="shared" si="17"/>
        <v>8.3825040000000007E-6</v>
      </c>
      <c r="K167" s="89">
        <f t="shared" si="17"/>
        <v>7.2012120000000001E-6</v>
      </c>
      <c r="L167" s="89">
        <f t="shared" si="17"/>
        <v>7.0097640000000001E-6</v>
      </c>
      <c r="M167" s="89">
        <f t="shared" si="17"/>
        <v>6.9214079999999997E-6</v>
      </c>
      <c r="N167" s="89">
        <f t="shared" si="17"/>
        <v>6.9214079999999997E-6</v>
      </c>
      <c r="O167" s="89">
        <f t="shared" si="17"/>
        <v>8.7327539999999996E-6</v>
      </c>
      <c r="P167" s="89">
        <f t="shared" si="17"/>
        <v>9.2407722049219048E-6</v>
      </c>
      <c r="Q167" s="89">
        <f t="shared" si="17"/>
        <v>7.0244928000000012E-6</v>
      </c>
      <c r="R167" s="89">
        <f t="shared" si="17"/>
        <v>8.3645952000000007E-6</v>
      </c>
      <c r="S167" s="89">
        <f t="shared" si="17"/>
        <v>7.8590399999999999E-6</v>
      </c>
      <c r="T167" s="89">
        <f t="shared" si="17"/>
        <v>7.9036199999999997E-6</v>
      </c>
      <c r="U167" s="89">
        <f t="shared" si="18"/>
        <v>7.9481999999999996E-6</v>
      </c>
      <c r="V167" s="89">
        <f t="shared" si="18"/>
        <v>7.7999999999999999E-6</v>
      </c>
      <c r="W167" s="89">
        <f t="shared" si="18"/>
        <v>7.7999999999999999E-6</v>
      </c>
    </row>
    <row r="168" spans="1:23" x14ac:dyDescent="0.25">
      <c r="A168" s="250" t="s">
        <v>1167</v>
      </c>
      <c r="B168" s="221" t="s">
        <v>615</v>
      </c>
      <c r="C168" s="221" t="s">
        <v>603</v>
      </c>
      <c r="D168" s="48" t="s">
        <v>593</v>
      </c>
      <c r="E168" s="221" t="s">
        <v>884</v>
      </c>
      <c r="F168" s="89">
        <f t="shared" si="17"/>
        <v>1.5123760000000002E-3</v>
      </c>
      <c r="G168" s="89">
        <f t="shared" si="17"/>
        <v>1.597731E-3</v>
      </c>
      <c r="H168" s="89">
        <f t="shared" si="17"/>
        <v>1.563055E-3</v>
      </c>
      <c r="I168" s="89">
        <f t="shared" si="17"/>
        <v>1.4883700000000001E-3</v>
      </c>
      <c r="J168" s="89">
        <f t="shared" si="17"/>
        <v>1.502239E-3</v>
      </c>
      <c r="K168" s="89">
        <f t="shared" si="17"/>
        <v>1.4670320000000001E-3</v>
      </c>
      <c r="L168" s="89">
        <f t="shared" si="17"/>
        <v>1.613735E-3</v>
      </c>
      <c r="M168" s="89">
        <f t="shared" si="17"/>
        <v>1.6937550000000001E-3</v>
      </c>
      <c r="N168" s="89">
        <f t="shared" si="17"/>
        <v>1.6350730000000001E-3</v>
      </c>
      <c r="O168" s="89">
        <f t="shared" si="17"/>
        <v>1.4616970000000001E-3</v>
      </c>
      <c r="P168" s="89">
        <f t="shared" si="17"/>
        <v>1.5467292076496296E-3</v>
      </c>
      <c r="Q168" s="89">
        <f t="shared" si="17"/>
        <v>1.9124756100000005E-3</v>
      </c>
      <c r="R168" s="89">
        <f t="shared" si="17"/>
        <v>1.7497684799999999E-3</v>
      </c>
      <c r="S168" s="89">
        <f t="shared" si="17"/>
        <v>1.7243200000000001E-3</v>
      </c>
      <c r="T168" s="89">
        <f t="shared" si="17"/>
        <v>1.7427E-3</v>
      </c>
      <c r="U168" s="89">
        <f t="shared" si="18"/>
        <v>1.7610799999999999E-3</v>
      </c>
      <c r="V168" s="89">
        <f t="shared" si="18"/>
        <v>1.7795E-3</v>
      </c>
      <c r="W168" s="89">
        <f t="shared" si="18"/>
        <v>1.7978000000000002E-3</v>
      </c>
    </row>
    <row r="169" spans="1:23" x14ac:dyDescent="0.25">
      <c r="A169" s="250" t="s">
        <v>1168</v>
      </c>
      <c r="B169" s="221" t="s">
        <v>615</v>
      </c>
      <c r="C169" s="221" t="s">
        <v>605</v>
      </c>
      <c r="D169" s="48" t="s">
        <v>593</v>
      </c>
      <c r="E169" s="221" t="s">
        <v>884</v>
      </c>
      <c r="F169" s="89">
        <f t="shared" si="17"/>
        <v>0.11233889999999999</v>
      </c>
      <c r="G169" s="89">
        <f t="shared" si="17"/>
        <v>0.1813023</v>
      </c>
      <c r="H169" s="89">
        <f t="shared" si="17"/>
        <v>0.2429028</v>
      </c>
      <c r="I169" s="89">
        <f t="shared" si="17"/>
        <v>0.27957149999999997</v>
      </c>
      <c r="J169" s="89">
        <f t="shared" si="17"/>
        <v>0.32921639999999996</v>
      </c>
      <c r="K169" s="89">
        <f t="shared" si="17"/>
        <v>0.36428129999999997</v>
      </c>
      <c r="L169" s="89">
        <f t="shared" si="17"/>
        <v>0.41101019999999994</v>
      </c>
      <c r="M169" s="89">
        <f t="shared" si="17"/>
        <v>0.48025064102857712</v>
      </c>
      <c r="N169" s="89">
        <f t="shared" si="17"/>
        <v>0.54949108205715425</v>
      </c>
      <c r="O169" s="89">
        <f t="shared" si="17"/>
        <v>0.61873152308573143</v>
      </c>
      <c r="P169" s="89">
        <f t="shared" si="17"/>
        <v>0.68797196411430861</v>
      </c>
      <c r="Q169" s="89">
        <f t="shared" si="17"/>
        <v>0.55199332199999995</v>
      </c>
      <c r="R169" s="89">
        <f t="shared" si="17"/>
        <v>0.57543584699999994</v>
      </c>
      <c r="S169" s="89">
        <f t="shared" si="17"/>
        <v>0.70785299999999995</v>
      </c>
      <c r="T169" s="89">
        <f t="shared" si="17"/>
        <v>0.74441100000000004</v>
      </c>
      <c r="U169" s="89">
        <f t="shared" si="18"/>
        <v>0.74441100000000004</v>
      </c>
      <c r="V169" s="89">
        <f t="shared" si="18"/>
        <v>0.82889699999999999</v>
      </c>
      <c r="W169" s="89">
        <f t="shared" si="18"/>
        <v>0.88324499999999995</v>
      </c>
    </row>
    <row r="170" spans="1:23" x14ac:dyDescent="0.25">
      <c r="A170" s="250" t="s">
        <v>1168</v>
      </c>
      <c r="B170" s="221" t="s">
        <v>1145</v>
      </c>
      <c r="C170" s="221" t="s">
        <v>1148</v>
      </c>
      <c r="D170" s="48" t="s">
        <v>593</v>
      </c>
      <c r="E170" s="221" t="s">
        <v>884</v>
      </c>
      <c r="F170" s="89">
        <f t="shared" si="17"/>
        <v>0.48671999999999999</v>
      </c>
      <c r="G170" s="89">
        <f t="shared" si="17"/>
        <v>0.48671999999999999</v>
      </c>
      <c r="H170" s="89">
        <f t="shared" si="17"/>
        <v>0.48671999999999999</v>
      </c>
      <c r="I170" s="89">
        <f t="shared" si="17"/>
        <v>0.48671999999999999</v>
      </c>
      <c r="J170" s="89">
        <f t="shared" si="17"/>
        <v>0.48671999999999999</v>
      </c>
      <c r="K170" s="89">
        <f t="shared" si="17"/>
        <v>0.48671999999999999</v>
      </c>
      <c r="L170" s="89">
        <f t="shared" si="17"/>
        <v>0.48671999999999999</v>
      </c>
      <c r="M170" s="89">
        <f t="shared" si="17"/>
        <v>0.48671999999999999</v>
      </c>
      <c r="N170" s="89">
        <f t="shared" si="17"/>
        <v>0.48613423247999993</v>
      </c>
      <c r="O170" s="89">
        <f t="shared" si="17"/>
        <v>0.48630888384000004</v>
      </c>
      <c r="P170" s="89">
        <f t="shared" si="17"/>
        <v>0.48662042519999993</v>
      </c>
      <c r="Q170" s="89">
        <f t="shared" si="17"/>
        <v>0.48662042519999993</v>
      </c>
      <c r="R170" s="89">
        <f t="shared" si="17"/>
        <v>0.48662042519999993</v>
      </c>
      <c r="S170" s="89">
        <f t="shared" si="17"/>
        <v>0.37752400000000003</v>
      </c>
      <c r="T170" s="89">
        <f t="shared" si="17"/>
        <v>0.3639</v>
      </c>
      <c r="U170" s="89">
        <f t="shared" si="18"/>
        <v>0.35684399999999999</v>
      </c>
      <c r="V170" s="89">
        <f t="shared" si="18"/>
        <v>0.34540799999999999</v>
      </c>
      <c r="W170" s="89">
        <f t="shared" si="18"/>
        <v>0.33506799999999998</v>
      </c>
    </row>
    <row r="171" spans="1:23" x14ac:dyDescent="0.25">
      <c r="A171" s="250" t="s">
        <v>1168</v>
      </c>
      <c r="B171" s="221" t="s">
        <v>1145</v>
      </c>
      <c r="C171" s="221" t="s">
        <v>617</v>
      </c>
      <c r="D171" s="48" t="s">
        <v>593</v>
      </c>
      <c r="E171" s="221" t="s">
        <v>884</v>
      </c>
      <c r="F171" s="89">
        <f t="shared" si="17"/>
        <v>0.76160000000000005</v>
      </c>
      <c r="G171" s="89">
        <f t="shared" si="17"/>
        <v>0.76160000000000005</v>
      </c>
      <c r="H171" s="89">
        <f t="shared" si="17"/>
        <v>0.76160000000000005</v>
      </c>
      <c r="I171" s="89">
        <f t="shared" si="17"/>
        <v>0.76160000000000005</v>
      </c>
      <c r="J171" s="89">
        <f t="shared" si="17"/>
        <v>0.76160000000000005</v>
      </c>
      <c r="K171" s="89">
        <f t="shared" si="17"/>
        <v>0.76160000000000005</v>
      </c>
      <c r="L171" s="89">
        <f t="shared" si="17"/>
        <v>0</v>
      </c>
      <c r="M171" s="89">
        <f t="shared" si="17"/>
        <v>0</v>
      </c>
      <c r="N171" s="89">
        <f t="shared" si="17"/>
        <v>0</v>
      </c>
      <c r="O171" s="89">
        <f t="shared" si="17"/>
        <v>0</v>
      </c>
      <c r="P171" s="89">
        <f t="shared" si="17"/>
        <v>0</v>
      </c>
      <c r="Q171" s="89">
        <f t="shared" si="17"/>
        <v>0</v>
      </c>
      <c r="R171" s="89">
        <f t="shared" si="17"/>
        <v>0</v>
      </c>
      <c r="S171" s="89">
        <f t="shared" si="17"/>
        <v>0</v>
      </c>
      <c r="T171" s="89">
        <f t="shared" si="17"/>
        <v>0</v>
      </c>
      <c r="U171" s="89">
        <f t="shared" si="18"/>
        <v>0</v>
      </c>
      <c r="V171" s="89">
        <f t="shared" si="18"/>
        <v>0</v>
      </c>
      <c r="W171" s="89">
        <f t="shared" si="18"/>
        <v>0</v>
      </c>
    </row>
    <row r="172" spans="1:23" x14ac:dyDescent="0.25">
      <c r="A172" s="250" t="s">
        <v>1168</v>
      </c>
      <c r="B172" s="221" t="s">
        <v>1145</v>
      </c>
      <c r="C172" s="221" t="s">
        <v>618</v>
      </c>
      <c r="D172" s="48" t="s">
        <v>593</v>
      </c>
      <c r="E172" s="221" t="s">
        <v>884</v>
      </c>
      <c r="F172" s="89">
        <f t="shared" si="17"/>
        <v>7.1232638859565411E-3</v>
      </c>
      <c r="G172" s="89">
        <f t="shared" si="17"/>
        <v>6.9942572227242395E-3</v>
      </c>
      <c r="H172" s="89">
        <f t="shared" si="17"/>
        <v>6.5566826055011782E-3</v>
      </c>
      <c r="I172" s="89">
        <f t="shared" si="17"/>
        <v>7.9733808514411662E-3</v>
      </c>
      <c r="J172" s="89">
        <f t="shared" si="17"/>
        <v>8.2532220148465937E-3</v>
      </c>
      <c r="K172" s="89">
        <f t="shared" si="17"/>
        <v>8.9280000000000002E-3</v>
      </c>
      <c r="L172" s="89">
        <f t="shared" si="17"/>
        <v>9.1728999999999977E-3</v>
      </c>
      <c r="M172" s="89">
        <f t="shared" si="17"/>
        <v>9.417799999999997E-3</v>
      </c>
      <c r="N172" s="89">
        <f t="shared" si="17"/>
        <v>9.6626999999999998E-3</v>
      </c>
      <c r="O172" s="89">
        <f t="shared" si="17"/>
        <v>9.9075999999999973E-3</v>
      </c>
      <c r="P172" s="89">
        <f t="shared" si="17"/>
        <v>1.0152499999999998E-2</v>
      </c>
      <c r="Q172" s="89">
        <f t="shared" si="17"/>
        <v>1.0397399999999999E-2</v>
      </c>
      <c r="R172" s="89">
        <f t="shared" si="17"/>
        <v>1.06423E-2</v>
      </c>
      <c r="S172" s="89">
        <f t="shared" si="17"/>
        <v>1.0887200000000003E-2</v>
      </c>
      <c r="T172" s="89">
        <f t="shared" si="17"/>
        <v>1.1132100000000002E-2</v>
      </c>
      <c r="U172" s="89">
        <f t="shared" si="18"/>
        <v>1.1377000000000003E-2</v>
      </c>
      <c r="V172" s="89">
        <f t="shared" si="18"/>
        <v>1.1621900000000004E-2</v>
      </c>
      <c r="W172" s="89">
        <f t="shared" si="18"/>
        <v>1.1866800000000005E-2</v>
      </c>
    </row>
    <row r="173" spans="1:23" x14ac:dyDescent="0.25">
      <c r="B173" s="49" t="s">
        <v>619</v>
      </c>
      <c r="C173" s="19"/>
      <c r="D173" s="49" t="s">
        <v>593</v>
      </c>
      <c r="E173" s="19"/>
      <c r="F173" s="19"/>
      <c r="G173" s="19"/>
      <c r="H173" s="19"/>
      <c r="I173" s="19"/>
      <c r="J173" s="19"/>
      <c r="K173" s="19"/>
      <c r="L173" s="19"/>
      <c r="M173" s="19"/>
      <c r="N173" s="19"/>
      <c r="O173" s="19"/>
      <c r="P173" s="19"/>
      <c r="Q173" s="19"/>
      <c r="R173" s="19"/>
      <c r="S173" s="19"/>
      <c r="T173" s="19"/>
      <c r="U173" s="19"/>
      <c r="V173" s="19"/>
      <c r="W173" s="19"/>
    </row>
    <row r="174" spans="1:23" x14ac:dyDescent="0.25">
      <c r="A174" s="250" t="s">
        <v>1169</v>
      </c>
      <c r="B174" s="221" t="s">
        <v>619</v>
      </c>
      <c r="C174" s="221" t="s">
        <v>1117</v>
      </c>
      <c r="D174" s="48" t="s">
        <v>593</v>
      </c>
      <c r="E174" s="221" t="s">
        <v>884</v>
      </c>
      <c r="F174" s="89">
        <f t="shared" ref="F174:T179" si="19">(F30*F101)/10^6</f>
        <v>2.1332591999999998E-3</v>
      </c>
      <c r="G174" s="89">
        <f t="shared" si="19"/>
        <v>2.121768E-3</v>
      </c>
      <c r="H174" s="89">
        <f t="shared" si="19"/>
        <v>2.1207420000000001E-3</v>
      </c>
      <c r="I174" s="89">
        <f t="shared" si="19"/>
        <v>2.1888683999999998E-3</v>
      </c>
      <c r="J174" s="89">
        <f t="shared" si="19"/>
        <v>2.2540326000000002E-3</v>
      </c>
      <c r="K174" s="89">
        <f t="shared" si="19"/>
        <v>2.2910579999999999E-3</v>
      </c>
      <c r="L174" s="89">
        <f t="shared" si="19"/>
        <v>2.3144508000000003E-3</v>
      </c>
      <c r="M174" s="89">
        <f t="shared" si="19"/>
        <v>2.3717015999999997E-3</v>
      </c>
      <c r="N174" s="89">
        <f t="shared" si="19"/>
        <v>2.2713588000000001E-3</v>
      </c>
      <c r="O174" s="89">
        <f t="shared" si="19"/>
        <v>2.3214275999999998E-3</v>
      </c>
      <c r="P174" s="89">
        <f t="shared" si="19"/>
        <v>2.4564737188348717E-3</v>
      </c>
      <c r="Q174" s="89">
        <f t="shared" si="19"/>
        <v>2.4548076E-3</v>
      </c>
      <c r="R174" s="89">
        <f t="shared" si="19"/>
        <v>2.4037128E-3</v>
      </c>
      <c r="S174" s="89">
        <f t="shared" si="19"/>
        <v>2.2883999999999999E-3</v>
      </c>
      <c r="T174" s="89">
        <f t="shared" si="19"/>
        <v>2.3280000000000002E-3</v>
      </c>
      <c r="U174" s="89">
        <f t="shared" ref="U174:W179" si="20">(U30*U101)/10^6</f>
        <v>2.4774000000000003E-3</v>
      </c>
      <c r="V174" s="89">
        <f t="shared" si="20"/>
        <v>2.5487999999999999E-3</v>
      </c>
      <c r="W174" s="89">
        <f t="shared" si="20"/>
        <v>2.6970000000000002E-3</v>
      </c>
    </row>
    <row r="175" spans="1:23" x14ac:dyDescent="0.25">
      <c r="A175" s="250" t="s">
        <v>1169</v>
      </c>
      <c r="B175" s="221" t="s">
        <v>619</v>
      </c>
      <c r="C175" s="221" t="s">
        <v>1119</v>
      </c>
      <c r="D175" s="48" t="s">
        <v>593</v>
      </c>
      <c r="E175" s="221" t="s">
        <v>884</v>
      </c>
      <c r="F175" s="89">
        <f t="shared" si="19"/>
        <v>1.7503368E-3</v>
      </c>
      <c r="G175" s="89">
        <f t="shared" si="19"/>
        <v>1.6053263999999999E-3</v>
      </c>
      <c r="H175" s="89">
        <f t="shared" si="19"/>
        <v>1.5215879999999999E-3</v>
      </c>
      <c r="I175" s="89">
        <f t="shared" si="19"/>
        <v>1.5706055999999999E-3</v>
      </c>
      <c r="J175" s="89">
        <f t="shared" si="19"/>
        <v>1.6285716000000001E-3</v>
      </c>
      <c r="K175" s="89">
        <f t="shared" si="19"/>
        <v>1.5542664E-3</v>
      </c>
      <c r="L175" s="89">
        <f t="shared" si="19"/>
        <v>1.5072911999999999E-3</v>
      </c>
      <c r="M175" s="89">
        <f t="shared" si="19"/>
        <v>1.4235528000000001E-3</v>
      </c>
      <c r="N175" s="89">
        <f t="shared" si="19"/>
        <v>1.0865568000000001E-3</v>
      </c>
      <c r="O175" s="89">
        <f t="shared" si="19"/>
        <v>1.113108E-3</v>
      </c>
      <c r="P175" s="89">
        <f t="shared" si="19"/>
        <v>1.1778616521251175E-3</v>
      </c>
      <c r="Q175" s="89">
        <f t="shared" si="19"/>
        <v>1.1866343999999999E-3</v>
      </c>
      <c r="R175" s="89">
        <f t="shared" si="19"/>
        <v>9.5992799999999987E-4</v>
      </c>
      <c r="S175" s="89">
        <f t="shared" si="19"/>
        <v>2.0567999999999997E-3</v>
      </c>
      <c r="T175" s="89">
        <f t="shared" si="19"/>
        <v>2.5985039999999997E-3</v>
      </c>
      <c r="U175" s="89">
        <f t="shared" si="20"/>
        <v>3.4221899999999994E-3</v>
      </c>
      <c r="V175" s="89">
        <f t="shared" si="20"/>
        <v>1.7645999999999998E-3</v>
      </c>
      <c r="W175" s="89">
        <f t="shared" si="20"/>
        <v>1.8971999999999997E-3</v>
      </c>
    </row>
    <row r="176" spans="1:23" x14ac:dyDescent="0.25">
      <c r="A176" s="250" t="s">
        <v>1169</v>
      </c>
      <c r="B176" s="221" t="s">
        <v>619</v>
      </c>
      <c r="C176" s="221" t="s">
        <v>888</v>
      </c>
      <c r="D176" s="48" t="s">
        <v>593</v>
      </c>
      <c r="E176" s="221" t="s">
        <v>884</v>
      </c>
      <c r="F176" s="89">
        <f t="shared" si="19"/>
        <v>1.2866980799999997E-2</v>
      </c>
      <c r="G176" s="89">
        <f t="shared" si="19"/>
        <v>1.3348413599999999E-2</v>
      </c>
      <c r="H176" s="89">
        <f t="shared" si="19"/>
        <v>1.4054101199999999E-2</v>
      </c>
      <c r="I176" s="89">
        <f t="shared" si="19"/>
        <v>1.4942895599999999E-2</v>
      </c>
      <c r="J176" s="89">
        <f t="shared" si="19"/>
        <v>1.57979694E-2</v>
      </c>
      <c r="K176" s="89">
        <f t="shared" si="19"/>
        <v>1.6695804000000002E-2</v>
      </c>
      <c r="L176" s="89">
        <f t="shared" si="19"/>
        <v>1.7915841599999999E-2</v>
      </c>
      <c r="M176" s="89">
        <f t="shared" si="19"/>
        <v>2.00740524E-2</v>
      </c>
      <c r="N176" s="89">
        <f t="shared" si="19"/>
        <v>2.00843364E-2</v>
      </c>
      <c r="O176" s="89">
        <f t="shared" si="19"/>
        <v>2.00843364E-2</v>
      </c>
      <c r="P176" s="89">
        <f t="shared" si="19"/>
        <v>2.1774313739036252E-2</v>
      </c>
      <c r="Q176" s="89">
        <f t="shared" si="19"/>
        <v>2.3094315000000008E-2</v>
      </c>
      <c r="R176" s="89">
        <f t="shared" si="19"/>
        <v>2.3170438799999998E-2</v>
      </c>
      <c r="S176" s="89">
        <f t="shared" si="19"/>
        <v>2.4790200000000002E-2</v>
      </c>
      <c r="T176" s="89">
        <f t="shared" si="19"/>
        <v>2.4974519999999997E-2</v>
      </c>
      <c r="U176" s="89">
        <f t="shared" si="20"/>
        <v>2.4540077999999996E-2</v>
      </c>
      <c r="V176" s="89">
        <f t="shared" si="20"/>
        <v>2.6779799999999999E-2</v>
      </c>
      <c r="W176" s="89">
        <f t="shared" si="20"/>
        <v>2.76642E-2</v>
      </c>
    </row>
    <row r="177" spans="1:23" x14ac:dyDescent="0.25">
      <c r="A177" s="250" t="s">
        <v>1169</v>
      </c>
      <c r="B177" s="221" t="s">
        <v>619</v>
      </c>
      <c r="C177" s="221" t="s">
        <v>1055</v>
      </c>
      <c r="D177" s="48" t="s">
        <v>593</v>
      </c>
      <c r="E177" s="221" t="s">
        <v>884</v>
      </c>
      <c r="F177" s="89">
        <f t="shared" si="19"/>
        <v>1.2342846E-3</v>
      </c>
      <c r="G177" s="89">
        <f t="shared" si="19"/>
        <v>1.2342846E-3</v>
      </c>
      <c r="H177" s="89">
        <f t="shared" si="19"/>
        <v>1.1920295999999998E-3</v>
      </c>
      <c r="I177" s="89">
        <f t="shared" si="19"/>
        <v>1.1742383999999999E-3</v>
      </c>
      <c r="J177" s="89">
        <f t="shared" si="19"/>
        <v>1.2658997999999999E-3</v>
      </c>
      <c r="K177" s="89">
        <f t="shared" si="19"/>
        <v>1.0875047999999998E-3</v>
      </c>
      <c r="L177" s="89">
        <f t="shared" si="19"/>
        <v>1.0585938000000001E-3</v>
      </c>
      <c r="M177" s="89">
        <f t="shared" si="19"/>
        <v>1.0452498000000001E-3</v>
      </c>
      <c r="N177" s="89">
        <f t="shared" si="19"/>
        <v>1.0452498000000001E-3</v>
      </c>
      <c r="O177" s="89">
        <f t="shared" si="19"/>
        <v>1.3187939999999999E-3</v>
      </c>
      <c r="P177" s="89">
        <f t="shared" si="19"/>
        <v>1.3955132262009182E-3</v>
      </c>
      <c r="Q177" s="89">
        <f t="shared" si="19"/>
        <v>1.060817472E-3</v>
      </c>
      <c r="R177" s="89">
        <f t="shared" si="19"/>
        <v>1.263195648E-3</v>
      </c>
      <c r="S177" s="89">
        <f t="shared" si="19"/>
        <v>1.3120744799999997E-3</v>
      </c>
      <c r="T177" s="89">
        <f t="shared" si="19"/>
        <v>1.366728E-3</v>
      </c>
      <c r="U177" s="89">
        <f t="shared" si="20"/>
        <v>1.4286172799999998E-3</v>
      </c>
      <c r="V177" s="89">
        <f t="shared" si="20"/>
        <v>1.4976E-3</v>
      </c>
      <c r="W177" s="89">
        <f t="shared" si="20"/>
        <v>1.5743999999999999E-3</v>
      </c>
    </row>
    <row r="178" spans="1:23" x14ac:dyDescent="0.25">
      <c r="A178" s="250" t="s">
        <v>1169</v>
      </c>
      <c r="B178" s="221" t="s">
        <v>619</v>
      </c>
      <c r="C178" s="221" t="s">
        <v>603</v>
      </c>
      <c r="D178" s="48" t="s">
        <v>593</v>
      </c>
      <c r="E178" s="221" t="s">
        <v>884</v>
      </c>
      <c r="F178" s="89">
        <f t="shared" si="19"/>
        <v>4.3902810000000007E-6</v>
      </c>
      <c r="G178" s="89">
        <f t="shared" si="19"/>
        <v>4.6380569999999996E-6</v>
      </c>
      <c r="H178" s="89">
        <f t="shared" si="19"/>
        <v>4.5373980000000003E-6</v>
      </c>
      <c r="I178" s="89">
        <f t="shared" si="19"/>
        <v>4.320594E-6</v>
      </c>
      <c r="J178" s="89">
        <f t="shared" si="19"/>
        <v>4.3608530000000006E-6</v>
      </c>
      <c r="K178" s="89">
        <f t="shared" si="19"/>
        <v>4.2586500000000003E-6</v>
      </c>
      <c r="L178" s="89">
        <f t="shared" si="19"/>
        <v>4.684515E-6</v>
      </c>
      <c r="M178" s="89">
        <f t="shared" si="19"/>
        <v>4.9168050000000004E-6</v>
      </c>
      <c r="N178" s="89">
        <f t="shared" si="19"/>
        <v>4.7464590000000006E-6</v>
      </c>
      <c r="O178" s="89">
        <f t="shared" si="19"/>
        <v>4.2431640000000002E-6</v>
      </c>
      <c r="P178" s="89">
        <f t="shared" si="19"/>
        <v>4.4900047068908162E-6</v>
      </c>
      <c r="Q178" s="89">
        <f t="shared" si="19"/>
        <v>5.5517310000000004E-6</v>
      </c>
      <c r="R178" s="89">
        <f t="shared" si="19"/>
        <v>5.0794080000000011E-6</v>
      </c>
      <c r="S178" s="89">
        <f t="shared" si="19"/>
        <v>3.9999999999999998E-6</v>
      </c>
      <c r="T178" s="89">
        <f t="shared" si="19"/>
        <v>3.7000000000000002E-6</v>
      </c>
      <c r="U178" s="89">
        <f t="shared" si="20"/>
        <v>4.5000000000000001E-6</v>
      </c>
      <c r="V178" s="89">
        <f t="shared" si="20"/>
        <v>4.5000000000000001E-6</v>
      </c>
      <c r="W178" s="89">
        <f t="shared" si="20"/>
        <v>4.5000000000000001E-6</v>
      </c>
    </row>
    <row r="179" spans="1:23" x14ac:dyDescent="0.25">
      <c r="A179" s="250" t="s">
        <v>1170</v>
      </c>
      <c r="B179" s="221" t="s">
        <v>619</v>
      </c>
      <c r="C179" s="221" t="s">
        <v>605</v>
      </c>
      <c r="D179" s="48" t="s">
        <v>593</v>
      </c>
      <c r="E179" s="221" t="s">
        <v>884</v>
      </c>
      <c r="F179" s="89">
        <f t="shared" si="19"/>
        <v>5.3447099999999999E-3</v>
      </c>
      <c r="G179" s="89">
        <f t="shared" si="19"/>
        <v>0</v>
      </c>
      <c r="H179" s="89">
        <f t="shared" si="19"/>
        <v>0</v>
      </c>
      <c r="I179" s="89">
        <f t="shared" si="19"/>
        <v>0</v>
      </c>
      <c r="J179" s="89">
        <f t="shared" si="19"/>
        <v>0</v>
      </c>
      <c r="K179" s="89">
        <f t="shared" si="19"/>
        <v>0</v>
      </c>
      <c r="L179" s="89">
        <f t="shared" si="19"/>
        <v>0</v>
      </c>
      <c r="M179" s="89">
        <f t="shared" si="19"/>
        <v>0</v>
      </c>
      <c r="N179" s="89">
        <f t="shared" si="19"/>
        <v>0</v>
      </c>
      <c r="O179" s="89">
        <f t="shared" si="19"/>
        <v>0</v>
      </c>
      <c r="P179" s="89">
        <f t="shared" si="19"/>
        <v>0</v>
      </c>
      <c r="Q179" s="89">
        <f t="shared" si="19"/>
        <v>0</v>
      </c>
      <c r="R179" s="89">
        <f t="shared" si="19"/>
        <v>0</v>
      </c>
      <c r="S179" s="89">
        <f t="shared" si="19"/>
        <v>1.2539999999999999E-3</v>
      </c>
      <c r="T179" s="89">
        <f t="shared" si="19"/>
        <v>1.9415700000000001E-3</v>
      </c>
      <c r="U179" s="89">
        <f t="shared" si="20"/>
        <v>4.2096599999999996E-3</v>
      </c>
      <c r="V179" s="89">
        <f t="shared" si="20"/>
        <v>4.2090000000000001E-3</v>
      </c>
      <c r="W179" s="89">
        <f t="shared" si="20"/>
        <v>4.2090000000000001E-3</v>
      </c>
    </row>
    <row r="180" spans="1:23" x14ac:dyDescent="0.25">
      <c r="B180" s="4" t="s">
        <v>1156</v>
      </c>
      <c r="C180" s="4" t="s">
        <v>1032</v>
      </c>
      <c r="D180" s="4" t="s">
        <v>593</v>
      </c>
      <c r="E180" s="4" t="s">
        <v>1083</v>
      </c>
      <c r="F180" s="92">
        <f>(SUM(F159:F164,F166:F172,F174:F179))*'Conversion Factors'!$I$5</f>
        <v>473.22193982087651</v>
      </c>
      <c r="G180" s="92">
        <f>(SUM(G159:G164,G166:G172,G174:G179))*'Conversion Factors'!$I$5</f>
        <v>505.47370703671447</v>
      </c>
      <c r="H180" s="92">
        <f>(SUM(H159:H164,H166:H172,H174:H179))*'Conversion Factors'!$I$5</f>
        <v>533.61790794696537</v>
      </c>
      <c r="I180" s="92">
        <f>(SUM(I159:I164,I166:I172,I174:I179))*'Conversion Factors'!$I$5</f>
        <v>552.50505643086672</v>
      </c>
      <c r="J180" s="92">
        <f>(SUM(J159:J164,J166:J172,J174:J179))*'Conversion Factors'!$I$5</f>
        <v>576.82671904927247</v>
      </c>
      <c r="K180" s="92">
        <f>(SUM(K159:K164,K166:K172,K174:K179))*'Conversion Factors'!$I$5</f>
        <v>593.83717827962005</v>
      </c>
      <c r="L180" s="92">
        <f>(SUM(L159:L164,L166:L172,L174:L179))*'Conversion Factors'!$I$5</f>
        <v>381.16531829558994</v>
      </c>
      <c r="M180" s="92">
        <f>(SUM(M159:M164,M166:M172,M174:M179))*'Conversion Factors'!$I$5</f>
        <v>383.313513596017</v>
      </c>
      <c r="N180" s="92">
        <f>(SUM(N159:N164,N166:N172,N174:N179))*'Conversion Factors'!$I$5</f>
        <v>405.87119026155477</v>
      </c>
      <c r="O180" s="92">
        <f>(SUM(O159:O164,O166:O172,O174:O179))*'Conversion Factors'!$I$5</f>
        <v>430.6041868848684</v>
      </c>
      <c r="P180" s="92">
        <f>(SUM(P159:P164,P166:P172,P174:P179))*'Conversion Factors'!$I$5</f>
        <v>457.67168195191022</v>
      </c>
      <c r="Q180" s="92">
        <f>(SUM(Q159:Q164,Q166:Q172,Q174:Q179))*'Conversion Factors'!$I$5</f>
        <v>400.11480495379794</v>
      </c>
      <c r="R180" s="92">
        <f>(SUM(R159:R164,R166:R172,R174:R179))*'Conversion Factors'!$I$5</f>
        <v>409.26250757267206</v>
      </c>
      <c r="S180" s="92">
        <f>(SUM(S159:S164,S166:S172,S174:S179))*'Conversion Factors'!$I$5</f>
        <v>422.22945897903651</v>
      </c>
      <c r="T180" s="92">
        <f>(SUM(T159:T164,T166:T172,T174:T179))*'Conversion Factors'!$I$5</f>
        <v>428.14038248198113</v>
      </c>
      <c r="U180" s="92">
        <f>(SUM(U159:U164,U166:U172,U174:U179))*'Conversion Factors'!$I$5</f>
        <v>426.20956146180765</v>
      </c>
      <c r="V180" s="92">
        <f>(SUM(V159:V164,V166:V172,V174:V179))*'Conversion Factors'!$I$5</f>
        <v>447.92392899999993</v>
      </c>
      <c r="W180" s="92">
        <f>(SUM(W159:W164,W166:W172,W174:W179))*'Conversion Factors'!$I$5</f>
        <v>460.75076799999988</v>
      </c>
    </row>
    <row r="181" spans="1:23" x14ac:dyDescent="0.25">
      <c r="B181" s="4"/>
      <c r="C181" s="4"/>
      <c r="D181" s="4"/>
      <c r="E181" s="4"/>
      <c r="F181" s="221"/>
      <c r="G181" s="221"/>
      <c r="H181" s="221"/>
      <c r="I181" s="221"/>
      <c r="J181" s="221"/>
      <c r="K181" s="221"/>
      <c r="L181" s="221"/>
      <c r="M181" s="221"/>
      <c r="N181" s="221"/>
      <c r="O181" s="221"/>
      <c r="P181" s="221"/>
      <c r="Q181" s="221"/>
      <c r="R181" s="221"/>
      <c r="S181" s="221"/>
      <c r="T181" s="221"/>
      <c r="U181" s="221"/>
      <c r="V181" s="221"/>
      <c r="W181" s="221"/>
    </row>
    <row r="182" spans="1:23" x14ac:dyDescent="0.25">
      <c r="B182" s="4" t="s">
        <v>1156</v>
      </c>
      <c r="C182" s="4" t="s">
        <v>1090</v>
      </c>
      <c r="D182" s="4" t="s">
        <v>588</v>
      </c>
      <c r="E182" s="4" t="s">
        <v>1091</v>
      </c>
      <c r="F182" s="92">
        <f t="shared" ref="F182:T182" si="21">SUM(F132,F156,F180)</f>
        <v>19048.914720557881</v>
      </c>
      <c r="G182" s="92">
        <f t="shared" si="21"/>
        <v>22540.864451813261</v>
      </c>
      <c r="H182" s="92">
        <f t="shared" si="21"/>
        <v>25662.524208881452</v>
      </c>
      <c r="I182" s="92">
        <f t="shared" si="21"/>
        <v>27958.699465290196</v>
      </c>
      <c r="J182" s="92">
        <f t="shared" si="21"/>
        <v>31034.406618384655</v>
      </c>
      <c r="K182" s="92">
        <f t="shared" si="21"/>
        <v>32916.79706536678</v>
      </c>
      <c r="L182" s="92">
        <f t="shared" si="21"/>
        <v>35551.278908945067</v>
      </c>
      <c r="M182" s="92">
        <f t="shared" si="21"/>
        <v>36673.80381311549</v>
      </c>
      <c r="N182" s="92">
        <f t="shared" si="21"/>
        <v>38692.695283327354</v>
      </c>
      <c r="O182" s="92">
        <f t="shared" si="21"/>
        <v>41483.825697851498</v>
      </c>
      <c r="P182" s="92">
        <f t="shared" si="21"/>
        <v>45240.062416941095</v>
      </c>
      <c r="Q182" s="92">
        <f t="shared" si="21"/>
        <v>39655.519498336398</v>
      </c>
      <c r="R182" s="92">
        <f t="shared" si="21"/>
        <v>40681.960439854483</v>
      </c>
      <c r="S182" s="92">
        <f t="shared" si="21"/>
        <v>47020.545626577376</v>
      </c>
      <c r="T182" s="92">
        <f t="shared" si="21"/>
        <v>48269.905380429518</v>
      </c>
      <c r="U182" s="92">
        <f>SUM(U132,U156,U180)</f>
        <v>48761.374474920674</v>
      </c>
      <c r="V182" s="92">
        <f>SUM(V132,V156,V180)</f>
        <v>51736.56010925</v>
      </c>
      <c r="W182" s="92">
        <f>SUM(W132,W156,W180)</f>
        <v>53775.271099000005</v>
      </c>
    </row>
    <row r="184" spans="1:23" s="221" customFormat="1" x14ac:dyDescent="0.25">
      <c r="A184" s="250"/>
      <c r="B184" s="49" t="s">
        <v>1092</v>
      </c>
      <c r="C184" s="19"/>
      <c r="D184" s="49"/>
      <c r="E184" s="19"/>
      <c r="F184" s="49">
        <v>2000</v>
      </c>
      <c r="G184" s="49">
        <v>2017</v>
      </c>
      <c r="H184" s="19"/>
      <c r="I184" s="19"/>
      <c r="J184" s="19"/>
      <c r="K184" s="19"/>
      <c r="L184" s="19"/>
      <c r="M184" s="19"/>
      <c r="N184" s="19"/>
      <c r="O184" s="19"/>
      <c r="P184" s="19"/>
      <c r="Q184" s="19"/>
      <c r="R184" s="19"/>
      <c r="S184" s="19"/>
      <c r="T184" s="19"/>
      <c r="U184" s="19"/>
      <c r="V184" s="19"/>
      <c r="W184" s="19"/>
    </row>
    <row r="185" spans="1:23" s="221" customFormat="1" x14ac:dyDescent="0.25">
      <c r="A185" s="250" t="str">
        <f>+B185&amp;C185&amp;D185</f>
        <v>1A4aSolidCO2</v>
      </c>
      <c r="B185" s="249" t="s">
        <v>1021</v>
      </c>
      <c r="C185" s="254" t="s">
        <v>1045</v>
      </c>
      <c r="D185" s="254" t="s">
        <v>588</v>
      </c>
      <c r="E185" s="254"/>
      <c r="F185" s="254">
        <f>+SUMIF($A$111:$A$179,$A185,F$111:F$179)</f>
        <v>1800.9337499999999</v>
      </c>
      <c r="G185" s="254">
        <f>+SUMIF($A$111:$A$179,$A185,W$111:W$179)</f>
        <v>2565.5437499999998</v>
      </c>
    </row>
    <row r="186" spans="1:23" s="221" customFormat="1" x14ac:dyDescent="0.25">
      <c r="A186" s="250" t="str">
        <f t="shared" ref="A186:A205" si="22">+B186&amp;C186&amp;D186</f>
        <v>1A4aLiquidCO2</v>
      </c>
      <c r="B186" s="249" t="s">
        <v>1021</v>
      </c>
      <c r="C186" s="254" t="s">
        <v>1043</v>
      </c>
      <c r="D186" s="254" t="s">
        <v>588</v>
      </c>
      <c r="E186" s="254"/>
      <c r="F186" s="254">
        <f t="shared" ref="F186:F205" si="23">+SUMIF($A$111:$A$179,$A186,F$111:F$179)</f>
        <v>7690.4659207000004</v>
      </c>
      <c r="G186" s="254">
        <f t="shared" ref="G186:G205" si="24">+SUMIF($A$111:$A$179,$A186,W$111:W$179)</f>
        <v>16175.983100000001</v>
      </c>
    </row>
    <row r="187" spans="1:23" s="221" customFormat="1" x14ac:dyDescent="0.25">
      <c r="A187" s="250" t="str">
        <f t="shared" si="22"/>
        <v>1A4aGasCO2</v>
      </c>
      <c r="B187" s="249" t="s">
        <v>1021</v>
      </c>
      <c r="C187" s="254" t="s">
        <v>581</v>
      </c>
      <c r="D187" s="254" t="s">
        <v>588</v>
      </c>
      <c r="E187" s="254"/>
      <c r="F187" s="254">
        <f t="shared" si="23"/>
        <v>23.215499999999999</v>
      </c>
      <c r="G187" s="254">
        <f t="shared" si="24"/>
        <v>30.350100000000001</v>
      </c>
      <c r="I187" s="221">
        <f>+SUM(F185:F187,F194:F195,F200:F201)</f>
        <v>18366.367075119</v>
      </c>
    </row>
    <row r="188" spans="1:23" s="221" customFormat="1" x14ac:dyDescent="0.25">
      <c r="A188" s="250" t="str">
        <f t="shared" si="22"/>
        <v>1A4aSolidCH4</v>
      </c>
      <c r="B188" s="249" t="s">
        <v>1021</v>
      </c>
      <c r="C188" s="254" t="s">
        <v>1045</v>
      </c>
      <c r="D188" s="254" t="s">
        <v>590</v>
      </c>
      <c r="E188" s="254"/>
      <c r="F188" s="254">
        <f t="shared" si="23"/>
        <v>1.8710999999999998E-2</v>
      </c>
      <c r="G188" s="254">
        <f t="shared" si="24"/>
        <v>2.6655000000000002E-2</v>
      </c>
      <c r="I188" s="221">
        <f>+I187-F132</f>
        <v>0</v>
      </c>
    </row>
    <row r="189" spans="1:23" s="221" customFormat="1" x14ac:dyDescent="0.25">
      <c r="A189" s="250" t="str">
        <f t="shared" si="22"/>
        <v>1A4aLiquidCH4</v>
      </c>
      <c r="B189" s="249" t="s">
        <v>1021</v>
      </c>
      <c r="C189" s="254" t="s">
        <v>1043</v>
      </c>
      <c r="D189" s="254" t="s">
        <v>590</v>
      </c>
      <c r="E189" s="254"/>
      <c r="F189" s="254">
        <f t="shared" si="23"/>
        <v>0.30869247900000002</v>
      </c>
      <c r="G189" s="254">
        <f t="shared" si="24"/>
        <v>0.65226299999999993</v>
      </c>
    </row>
    <row r="190" spans="1:23" s="221" customFormat="1" x14ac:dyDescent="0.25">
      <c r="A190" s="250" t="str">
        <f t="shared" si="22"/>
        <v>1A4aGasCH4</v>
      </c>
      <c r="B190" s="249" t="s">
        <v>1021</v>
      </c>
      <c r="C190" s="254" t="s">
        <v>581</v>
      </c>
      <c r="D190" s="254" t="s">
        <v>590</v>
      </c>
      <c r="E190" s="254"/>
      <c r="F190" s="254">
        <f t="shared" si="23"/>
        <v>4.6200000000000001E-4</v>
      </c>
      <c r="G190" s="254">
        <f t="shared" si="24"/>
        <v>5.4100000000000003E-4</v>
      </c>
    </row>
    <row r="191" spans="1:23" s="221" customFormat="1" x14ac:dyDescent="0.25">
      <c r="A191" s="250" t="str">
        <f t="shared" si="22"/>
        <v>1A4aSolidN2O</v>
      </c>
      <c r="B191" s="249" t="s">
        <v>1021</v>
      </c>
      <c r="C191" s="254" t="s">
        <v>1045</v>
      </c>
      <c r="D191" s="254" t="s">
        <v>593</v>
      </c>
      <c r="E191" s="254"/>
      <c r="F191" s="254">
        <f t="shared" si="23"/>
        <v>5.6133000000000002E-2</v>
      </c>
      <c r="G191" s="254">
        <f t="shared" si="24"/>
        <v>7.9964999999999994E-2</v>
      </c>
      <c r="I191" s="221">
        <f>+SUM(F188:F190,F196:F197,F202:F203)</f>
        <v>9.9678907437146727</v>
      </c>
    </row>
    <row r="192" spans="1:23" s="221" customFormat="1" x14ac:dyDescent="0.25">
      <c r="A192" s="250" t="str">
        <f t="shared" si="22"/>
        <v>1A4aLiquidN2O</v>
      </c>
      <c r="B192" s="249" t="s">
        <v>1021</v>
      </c>
      <c r="C192" s="254" t="s">
        <v>1043</v>
      </c>
      <c r="D192" s="254" t="s">
        <v>593</v>
      </c>
      <c r="E192" s="254"/>
      <c r="F192" s="254">
        <f t="shared" si="23"/>
        <v>6.1738495800000001E-2</v>
      </c>
      <c r="G192" s="254">
        <f t="shared" si="24"/>
        <v>0.1304526</v>
      </c>
      <c r="I192" s="221">
        <f>+SUM(F135:F155)-SUM(F146:F148)</f>
        <v>0.55206626457000318</v>
      </c>
    </row>
    <row r="193" spans="1:7" s="221" customFormat="1" x14ac:dyDescent="0.25">
      <c r="A193" s="250" t="str">
        <f t="shared" si="22"/>
        <v>1A4aGasN2O</v>
      </c>
      <c r="B193" s="249" t="s">
        <v>1021</v>
      </c>
      <c r="C193" s="254" t="s">
        <v>581</v>
      </c>
      <c r="D193" s="254" t="s">
        <v>593</v>
      </c>
      <c r="E193" s="254"/>
      <c r="F193" s="254">
        <f t="shared" si="23"/>
        <v>4.6200000000000005E-5</v>
      </c>
      <c r="G193" s="254">
        <f t="shared" si="24"/>
        <v>5.41E-5</v>
      </c>
    </row>
    <row r="194" spans="1:7" s="221" customFormat="1" x14ac:dyDescent="0.25">
      <c r="A194" s="250" t="str">
        <f t="shared" si="22"/>
        <v>1A4bSolidCO2</v>
      </c>
      <c r="B194" s="249" t="s">
        <v>1023</v>
      </c>
      <c r="C194" s="254" t="s">
        <v>1045</v>
      </c>
      <c r="D194" s="254" t="s">
        <v>588</v>
      </c>
      <c r="E194" s="254"/>
      <c r="F194" s="254">
        <f t="shared" si="23"/>
        <v>3604.2063749999993</v>
      </c>
      <c r="G194" s="254">
        <f t="shared" si="24"/>
        <v>28337.443749999999</v>
      </c>
    </row>
    <row r="195" spans="1:7" s="221" customFormat="1" x14ac:dyDescent="0.25">
      <c r="A195" s="250" t="str">
        <f t="shared" si="22"/>
        <v>1A4bLiquidCO2</v>
      </c>
      <c r="B195" s="249" t="s">
        <v>1023</v>
      </c>
      <c r="C195" s="254" t="s">
        <v>1043</v>
      </c>
      <c r="D195" s="254" t="s">
        <v>588</v>
      </c>
      <c r="E195" s="254"/>
      <c r="F195" s="254">
        <f t="shared" si="23"/>
        <v>2868.864176608</v>
      </c>
      <c r="G195" s="254">
        <f t="shared" si="24"/>
        <v>1829.1811000000002</v>
      </c>
    </row>
    <row r="196" spans="1:7" s="221" customFormat="1" x14ac:dyDescent="0.25">
      <c r="A196" s="250" t="str">
        <f t="shared" si="22"/>
        <v>1A4bSolidCH4</v>
      </c>
      <c r="B196" s="249" t="s">
        <v>1023</v>
      </c>
      <c r="C196" s="254" t="s">
        <v>1045</v>
      </c>
      <c r="D196" s="254" t="s">
        <v>590</v>
      </c>
      <c r="E196" s="254"/>
      <c r="F196" s="254">
        <f t="shared" si="23"/>
        <v>9.453270779144674</v>
      </c>
      <c r="G196" s="254">
        <f t="shared" si="24"/>
        <v>2.8964259999999999</v>
      </c>
    </row>
    <row r="197" spans="1:7" s="221" customFormat="1" x14ac:dyDescent="0.25">
      <c r="A197" s="250" t="str">
        <f t="shared" si="22"/>
        <v>1A4bLiquidCH4</v>
      </c>
      <c r="B197" s="249" t="s">
        <v>1023</v>
      </c>
      <c r="C197" s="254" t="s">
        <v>1043</v>
      </c>
      <c r="D197" s="254" t="s">
        <v>590</v>
      </c>
      <c r="E197" s="254"/>
      <c r="F197" s="254">
        <f t="shared" si="23"/>
        <v>9.5004705760000002E-2</v>
      </c>
      <c r="G197" s="254">
        <f t="shared" si="24"/>
        <v>4.6964000000000006E-2</v>
      </c>
    </row>
    <row r="198" spans="1:7" s="221" customFormat="1" x14ac:dyDescent="0.25">
      <c r="A198" s="250" t="str">
        <f t="shared" si="22"/>
        <v>1A4bSolidN2O</v>
      </c>
      <c r="B198" s="249" t="s">
        <v>1023</v>
      </c>
      <c r="C198" s="254" t="s">
        <v>1045</v>
      </c>
      <c r="D198" s="254" t="s">
        <v>593</v>
      </c>
      <c r="E198" s="254"/>
      <c r="F198" s="254">
        <f t="shared" si="23"/>
        <v>1.3677821638859566</v>
      </c>
      <c r="G198" s="254">
        <f t="shared" si="24"/>
        <v>1.2301797999999999</v>
      </c>
    </row>
    <row r="199" spans="1:7" s="221" customFormat="1" x14ac:dyDescent="0.25">
      <c r="A199" s="250" t="str">
        <f t="shared" si="22"/>
        <v>1A4bLiquidN2O</v>
      </c>
      <c r="B199" s="249" t="s">
        <v>1023</v>
      </c>
      <c r="C199" s="254" t="s">
        <v>1043</v>
      </c>
      <c r="D199" s="254" t="s">
        <v>593</v>
      </c>
      <c r="E199" s="254"/>
      <c r="F199" s="254">
        <f t="shared" si="23"/>
        <v>1.7488565151999997E-2</v>
      </c>
      <c r="G199" s="254">
        <f t="shared" si="24"/>
        <v>7.5949999999999993E-3</v>
      </c>
    </row>
    <row r="200" spans="1:7" s="221" customFormat="1" x14ac:dyDescent="0.25">
      <c r="A200" s="250" t="str">
        <f t="shared" si="22"/>
        <v>1A4cSolidCO2</v>
      </c>
      <c r="B200" s="249" t="s">
        <v>1024</v>
      </c>
      <c r="C200" s="254" t="s">
        <v>1045</v>
      </c>
      <c r="D200" s="254" t="s">
        <v>588</v>
      </c>
      <c r="E200" s="254"/>
      <c r="F200" s="254">
        <f t="shared" si="23"/>
        <v>171.4761125</v>
      </c>
      <c r="G200" s="254">
        <f t="shared" si="24"/>
        <v>135.03874999999999</v>
      </c>
    </row>
    <row r="201" spans="1:7" s="221" customFormat="1" x14ac:dyDescent="0.25">
      <c r="A201" s="250" t="str">
        <f t="shared" si="22"/>
        <v>1A4cLiquidCO2</v>
      </c>
      <c r="B201" s="249" t="s">
        <v>1024</v>
      </c>
      <c r="C201" s="254" t="s">
        <v>1043</v>
      </c>
      <c r="D201" s="254" t="s">
        <v>588</v>
      </c>
      <c r="E201" s="254"/>
      <c r="F201" s="254">
        <f t="shared" si="23"/>
        <v>2207.2052403110001</v>
      </c>
      <c r="G201" s="254">
        <f t="shared" si="24"/>
        <v>4161.3171000000002</v>
      </c>
    </row>
    <row r="202" spans="1:7" s="221" customFormat="1" x14ac:dyDescent="0.25">
      <c r="A202" s="250" t="str">
        <f t="shared" si="22"/>
        <v>1A4cSolidCH4</v>
      </c>
      <c r="B202" s="249" t="s">
        <v>1024</v>
      </c>
      <c r="C202" s="254" t="s">
        <v>1045</v>
      </c>
      <c r="D202" s="254" t="s">
        <v>590</v>
      </c>
      <c r="E202" s="254"/>
      <c r="F202" s="254">
        <f t="shared" si="23"/>
        <v>1.7815699999999999E-3</v>
      </c>
      <c r="G202" s="254">
        <f t="shared" si="24"/>
        <v>1.403E-3</v>
      </c>
    </row>
    <row r="203" spans="1:7" s="221" customFormat="1" x14ac:dyDescent="0.25">
      <c r="A203" s="250" t="str">
        <f t="shared" si="22"/>
        <v>1A4cLiquidCH4</v>
      </c>
      <c r="B203" s="249" t="s">
        <v>1024</v>
      </c>
      <c r="C203" s="254" t="s">
        <v>1043</v>
      </c>
      <c r="D203" s="254" t="s">
        <v>590</v>
      </c>
      <c r="E203" s="254"/>
      <c r="F203" s="254">
        <f t="shared" si="23"/>
        <v>8.9968209809999991E-2</v>
      </c>
      <c r="G203" s="254">
        <f t="shared" si="24"/>
        <v>0.16920899999999997</v>
      </c>
    </row>
    <row r="204" spans="1:7" s="221" customFormat="1" x14ac:dyDescent="0.25">
      <c r="A204" s="250" t="str">
        <f t="shared" si="22"/>
        <v>1A4cSolidN2O</v>
      </c>
      <c r="B204" s="249" t="s">
        <v>1024</v>
      </c>
      <c r="C204" s="254" t="s">
        <v>1045</v>
      </c>
      <c r="D204" s="254" t="s">
        <v>593</v>
      </c>
      <c r="E204" s="254"/>
      <c r="F204" s="254">
        <f t="shared" si="23"/>
        <v>5.3447099999999999E-3</v>
      </c>
      <c r="G204" s="254">
        <f t="shared" si="24"/>
        <v>4.2090000000000001E-3</v>
      </c>
    </row>
    <row r="205" spans="1:7" s="221" customFormat="1" x14ac:dyDescent="0.25">
      <c r="A205" s="250" t="str">
        <f t="shared" si="22"/>
        <v>1A4cLiquidN2O</v>
      </c>
      <c r="B205" s="249" t="s">
        <v>1024</v>
      </c>
      <c r="C205" s="254" t="s">
        <v>1043</v>
      </c>
      <c r="D205" s="254" t="s">
        <v>593</v>
      </c>
      <c r="E205" s="254"/>
      <c r="F205" s="254">
        <f t="shared" si="23"/>
        <v>1.7989251680999997E-2</v>
      </c>
      <c r="G205" s="254">
        <f t="shared" si="24"/>
        <v>3.3837299999999994E-2</v>
      </c>
    </row>
    <row r="206" spans="1:7" s="221" customFormat="1" x14ac:dyDescent="0.25">
      <c r="A206" s="250"/>
    </row>
    <row r="207" spans="1:7" s="221" customFormat="1" x14ac:dyDescent="0.25">
      <c r="A207" s="250"/>
    </row>
    <row r="208" spans="1:7" s="221" customFormat="1" x14ac:dyDescent="0.25">
      <c r="A208" s="250"/>
    </row>
    <row r="209" spans="1:14" s="2" customFormat="1" ht="21" x14ac:dyDescent="0.35">
      <c r="A209" s="251"/>
      <c r="C209" s="3" t="s">
        <v>1093</v>
      </c>
      <c r="F209" s="2" t="s">
        <v>1094</v>
      </c>
      <c r="N209" s="2" t="s">
        <v>1095</v>
      </c>
    </row>
    <row r="211" spans="1:14" x14ac:dyDescent="0.25">
      <c r="B211" s="23"/>
      <c r="C211" s="22"/>
      <c r="D211" s="22"/>
      <c r="E211" s="22"/>
      <c r="F211" s="22"/>
      <c r="G211" s="22"/>
      <c r="H211" s="22"/>
      <c r="I211" s="22"/>
      <c r="J211" s="221"/>
      <c r="K211" s="221"/>
      <c r="L211" s="221"/>
      <c r="M211" s="221"/>
      <c r="N211" s="221"/>
    </row>
    <row r="232" spans="1:23" ht="21" x14ac:dyDescent="0.35">
      <c r="B232" s="2"/>
      <c r="C232" s="3" t="s">
        <v>331</v>
      </c>
      <c r="D232" s="2"/>
      <c r="E232" s="2"/>
      <c r="F232" s="58" t="s">
        <v>977</v>
      </c>
      <c r="G232" s="2"/>
      <c r="H232" s="2"/>
      <c r="I232" s="2"/>
      <c r="J232" s="2"/>
      <c r="K232" s="2"/>
      <c r="L232" s="2"/>
      <c r="M232" s="2"/>
      <c r="N232" s="2"/>
      <c r="O232" s="2"/>
      <c r="P232" s="2"/>
      <c r="Q232" s="2"/>
      <c r="R232" s="2"/>
      <c r="S232" s="2"/>
      <c r="T232" s="2"/>
      <c r="U232" s="2"/>
      <c r="V232" s="2"/>
      <c r="W232" s="2"/>
    </row>
    <row r="233" spans="1:23" ht="18.75" x14ac:dyDescent="0.3">
      <c r="B233" s="9" t="s">
        <v>975</v>
      </c>
      <c r="C233" s="221"/>
      <c r="D233" s="221"/>
      <c r="E233" s="221"/>
      <c r="F233" s="221" t="s">
        <v>1097</v>
      </c>
      <c r="G233" s="221"/>
      <c r="H233" s="221"/>
      <c r="I233" s="221"/>
      <c r="J233" s="221"/>
      <c r="K233" s="221"/>
      <c r="L233" s="221"/>
      <c r="M233" s="221"/>
      <c r="N233" s="221"/>
      <c r="O233" s="221"/>
      <c r="P233" s="221"/>
      <c r="Q233" s="221"/>
      <c r="R233" s="221"/>
      <c r="S233" s="221"/>
      <c r="T233" s="221"/>
      <c r="U233" s="221"/>
      <c r="V233" s="221"/>
      <c r="W233" s="221"/>
    </row>
    <row r="234" spans="1:23" s="46" customFormat="1" ht="21" x14ac:dyDescent="0.35">
      <c r="A234" s="252"/>
      <c r="C234" s="55" t="s">
        <v>1048</v>
      </c>
      <c r="F234" s="46" t="s">
        <v>1049</v>
      </c>
    </row>
    <row r="235" spans="1:23" s="8" customFormat="1" x14ac:dyDescent="0.25">
      <c r="A235" s="250"/>
      <c r="B235" s="51" t="s">
        <v>613</v>
      </c>
      <c r="C235" s="51"/>
      <c r="D235" s="51"/>
      <c r="E235" s="51"/>
      <c r="F235" s="51"/>
      <c r="G235" s="51"/>
      <c r="H235" s="51"/>
      <c r="I235" s="51"/>
      <c r="J235" s="51"/>
      <c r="K235" s="51"/>
      <c r="L235" s="51"/>
      <c r="M235" s="51"/>
      <c r="N235" s="51"/>
      <c r="O235" s="51"/>
      <c r="P235" s="51"/>
      <c r="Q235" s="51"/>
      <c r="R235" s="51"/>
      <c r="S235" s="51"/>
      <c r="T235" s="51"/>
      <c r="U235" s="51"/>
      <c r="V235" s="50"/>
    </row>
    <row r="236" spans="1:23" s="8" customFormat="1" x14ac:dyDescent="0.25">
      <c r="A236" s="250"/>
      <c r="B236" s="8" t="s">
        <v>613</v>
      </c>
      <c r="C236" s="8" t="s">
        <v>1119</v>
      </c>
      <c r="E236" s="8" t="s">
        <v>881</v>
      </c>
      <c r="F236" s="25">
        <v>1173.2329999999999</v>
      </c>
      <c r="G236" s="25">
        <v>1076.0340000000001</v>
      </c>
      <c r="H236" s="25">
        <v>1019.905</v>
      </c>
      <c r="I236" s="25">
        <v>1052.761</v>
      </c>
      <c r="J236" s="25">
        <v>930.7399999999999</v>
      </c>
      <c r="K236" s="25">
        <v>1041.809</v>
      </c>
      <c r="L236" s="25">
        <v>1010.322</v>
      </c>
      <c r="M236" s="25">
        <v>954.19299999999998</v>
      </c>
      <c r="N236" s="25">
        <v>728.30799999999999</v>
      </c>
      <c r="O236" s="25">
        <v>746.10500000000002</v>
      </c>
      <c r="P236" s="25">
        <v>789.5087160983577</v>
      </c>
      <c r="Q236" s="25">
        <v>795.38900000000001</v>
      </c>
      <c r="R236" s="25">
        <v>643.42999999999995</v>
      </c>
      <c r="S236" s="25">
        <v>687.9079999999999</v>
      </c>
      <c r="T236" s="25">
        <v>647.43599999999992</v>
      </c>
      <c r="U236" s="25">
        <v>606.96399999999994</v>
      </c>
    </row>
    <row r="237" spans="1:23" s="8" customFormat="1" x14ac:dyDescent="0.25">
      <c r="A237" s="250"/>
      <c r="B237" s="8" t="s">
        <v>613</v>
      </c>
      <c r="C237" s="8" t="s">
        <v>888</v>
      </c>
      <c r="E237" s="8" t="s">
        <v>881</v>
      </c>
      <c r="F237" s="25">
        <v>81014.320000000007</v>
      </c>
      <c r="G237" s="25">
        <v>84045.549999999988</v>
      </c>
      <c r="H237" s="25">
        <v>88488.78</v>
      </c>
      <c r="I237" s="25">
        <v>94084.91</v>
      </c>
      <c r="J237" s="25">
        <v>99468.68</v>
      </c>
      <c r="K237" s="25">
        <v>105121.72</v>
      </c>
      <c r="L237" s="25">
        <v>112803.43</v>
      </c>
      <c r="M237" s="25">
        <v>126392.18</v>
      </c>
      <c r="N237" s="25">
        <v>126456.95</v>
      </c>
      <c r="O237" s="25">
        <v>126456.95</v>
      </c>
      <c r="P237" s="25">
        <v>137097.53094948753</v>
      </c>
      <c r="Q237" s="25">
        <v>145408.65</v>
      </c>
      <c r="R237" s="25">
        <v>145887.948</v>
      </c>
      <c r="S237" s="25">
        <v>172851.8</v>
      </c>
      <c r="T237" s="25">
        <v>178844</v>
      </c>
      <c r="U237" s="25">
        <v>184836.2</v>
      </c>
    </row>
    <row r="238" spans="1:23" s="8" customFormat="1" x14ac:dyDescent="0.25">
      <c r="A238" s="250"/>
      <c r="B238" s="8" t="s">
        <v>613</v>
      </c>
      <c r="C238" s="8" t="s">
        <v>1147</v>
      </c>
      <c r="E238" s="8" t="s">
        <v>881</v>
      </c>
      <c r="F238" s="25">
        <v>20709.939999999999</v>
      </c>
      <c r="G238" s="25">
        <v>20709.939999999999</v>
      </c>
      <c r="H238" s="25">
        <v>20000.95</v>
      </c>
      <c r="I238" s="25">
        <v>19702.43</v>
      </c>
      <c r="J238" s="25">
        <v>21240.41</v>
      </c>
      <c r="K238" s="25">
        <v>18247.13</v>
      </c>
      <c r="L238" s="25">
        <v>17762.04</v>
      </c>
      <c r="M238" s="25">
        <v>17538.14</v>
      </c>
      <c r="N238" s="25">
        <v>17538.14</v>
      </c>
      <c r="O238" s="25">
        <v>22127.91</v>
      </c>
      <c r="P238" s="25">
        <v>23415.177027725844</v>
      </c>
      <c r="Q238" s="25">
        <v>17799.350399999999</v>
      </c>
      <c r="R238" s="25">
        <v>23628.799999999999</v>
      </c>
      <c r="S238" s="25">
        <v>20066.991526002676</v>
      </c>
      <c r="T238" s="25">
        <v>20064.520477317499</v>
      </c>
      <c r="U238" s="25">
        <v>20069.303037675742</v>
      </c>
    </row>
    <row r="239" spans="1:23" s="8" customFormat="1" x14ac:dyDescent="0.25">
      <c r="A239" s="250"/>
      <c r="B239" s="8" t="s">
        <v>613</v>
      </c>
      <c r="C239" s="8" t="s">
        <v>605</v>
      </c>
      <c r="E239" s="8" t="s">
        <v>881</v>
      </c>
      <c r="F239" s="25">
        <v>18711</v>
      </c>
      <c r="G239" s="25">
        <v>31954.5</v>
      </c>
      <c r="H239" s="25">
        <v>41164.199999999997</v>
      </c>
      <c r="I239" s="25">
        <v>47263.5</v>
      </c>
      <c r="J239" s="25">
        <v>54869.399999999994</v>
      </c>
      <c r="K239" s="25">
        <v>60701.399999999994</v>
      </c>
      <c r="L239" s="25">
        <v>68501.7</v>
      </c>
      <c r="M239" s="25">
        <v>44509.184642288274</v>
      </c>
      <c r="N239" s="25">
        <v>47016.530311792398</v>
      </c>
      <c r="O239" s="25">
        <v>49328.860207001751</v>
      </c>
      <c r="P239" s="25">
        <v>51891.924669161483</v>
      </c>
      <c r="Q239" s="25">
        <v>34232.144</v>
      </c>
      <c r="R239" s="25">
        <v>35685.944000000003</v>
      </c>
      <c r="S239" s="25">
        <v>35787</v>
      </c>
      <c r="T239" s="25">
        <v>33504</v>
      </c>
      <c r="U239" s="25">
        <v>31221</v>
      </c>
    </row>
    <row r="240" spans="1:23" s="8" customFormat="1" x14ac:dyDescent="0.25">
      <c r="A240" s="250"/>
      <c r="B240" s="8" t="s">
        <v>613</v>
      </c>
      <c r="C240" s="8" t="s">
        <v>614</v>
      </c>
      <c r="E240" s="8" t="s">
        <v>881</v>
      </c>
      <c r="F240" s="25">
        <v>231</v>
      </c>
      <c r="G240" s="25">
        <v>0</v>
      </c>
      <c r="H240" s="25">
        <v>0</v>
      </c>
      <c r="I240" s="25">
        <v>0</v>
      </c>
      <c r="J240" s="25">
        <v>0</v>
      </c>
      <c r="K240" s="25">
        <v>0</v>
      </c>
      <c r="L240" s="25">
        <v>0</v>
      </c>
      <c r="M240" s="25">
        <v>0</v>
      </c>
      <c r="N240" s="25">
        <v>0</v>
      </c>
      <c r="O240" s="25">
        <v>0</v>
      </c>
      <c r="P240" s="25">
        <v>0</v>
      </c>
      <c r="Q240" s="25">
        <v>0</v>
      </c>
      <c r="R240" s="25">
        <v>0</v>
      </c>
      <c r="S240" s="25">
        <v>0</v>
      </c>
      <c r="T240" s="25">
        <v>0</v>
      </c>
      <c r="U240" s="25">
        <v>0</v>
      </c>
    </row>
    <row r="241" spans="1:21" s="8" customFormat="1" x14ac:dyDescent="0.25">
      <c r="A241" s="250"/>
      <c r="B241" s="8" t="s">
        <v>613</v>
      </c>
      <c r="C241" s="8" t="s">
        <v>606</v>
      </c>
      <c r="E241" s="8" t="s">
        <v>881</v>
      </c>
      <c r="F241" s="25">
        <v>231</v>
      </c>
      <c r="G241" s="25">
        <v>241</v>
      </c>
      <c r="H241" s="25">
        <v>251</v>
      </c>
      <c r="I241" s="25">
        <v>95</v>
      </c>
      <c r="J241" s="25">
        <v>310</v>
      </c>
      <c r="K241" s="25">
        <v>374.78440000000001</v>
      </c>
      <c r="L241" s="25">
        <v>395.0301</v>
      </c>
      <c r="M241" s="25">
        <v>415.26580000000001</v>
      </c>
      <c r="N241" s="25">
        <v>435.49130000000002</v>
      </c>
      <c r="O241" s="25">
        <v>455.70679999999999</v>
      </c>
      <c r="P241" s="25">
        <v>482.21695629279759</v>
      </c>
      <c r="Q241" s="25">
        <v>362.20800000000031</v>
      </c>
      <c r="R241" s="25">
        <v>313.8240000000003</v>
      </c>
      <c r="S241" s="25">
        <v>466.39600000000002</v>
      </c>
      <c r="T241" s="25">
        <v>485.08499999999998</v>
      </c>
      <c r="U241" s="25">
        <v>503.774</v>
      </c>
    </row>
    <row r="242" spans="1:21" s="8" customFormat="1" x14ac:dyDescent="0.25">
      <c r="A242" s="250"/>
      <c r="B242" s="51" t="s">
        <v>615</v>
      </c>
      <c r="C242" s="46"/>
      <c r="D242" s="46"/>
      <c r="E242" s="46"/>
      <c r="F242" s="46"/>
      <c r="G242" s="46"/>
      <c r="H242" s="46"/>
      <c r="I242" s="46"/>
      <c r="J242" s="46"/>
      <c r="K242" s="46"/>
      <c r="L242" s="46"/>
      <c r="M242" s="46"/>
      <c r="N242" s="46"/>
      <c r="O242" s="46"/>
      <c r="P242" s="46"/>
      <c r="Q242" s="46"/>
      <c r="R242" s="46"/>
      <c r="S242" s="46"/>
      <c r="T242" s="46"/>
      <c r="U242" s="46"/>
    </row>
    <row r="243" spans="1:21" s="8" customFormat="1" x14ac:dyDescent="0.25">
      <c r="A243" s="250"/>
      <c r="B243" s="8" t="s">
        <v>615</v>
      </c>
      <c r="C243" s="8" t="s">
        <v>1119</v>
      </c>
      <c r="E243" s="8" t="s">
        <v>881</v>
      </c>
      <c r="F243" s="25">
        <v>26613.360000000001</v>
      </c>
      <c r="G243" s="25">
        <v>24408.52</v>
      </c>
      <c r="H243" s="25">
        <v>23135.3</v>
      </c>
      <c r="I243" s="25">
        <v>23880.6</v>
      </c>
      <c r="J243" s="25">
        <v>24761.96</v>
      </c>
      <c r="K243" s="25">
        <v>23632.17</v>
      </c>
      <c r="L243" s="25">
        <v>22917.93</v>
      </c>
      <c r="M243" s="25">
        <v>21644.71</v>
      </c>
      <c r="N243" s="25">
        <v>16520.78</v>
      </c>
      <c r="O243" s="25">
        <v>16924.48</v>
      </c>
      <c r="P243" s="25">
        <v>17909.045011387883</v>
      </c>
      <c r="Q243" s="25">
        <v>18042.432100000002</v>
      </c>
      <c r="R243" s="25">
        <v>14595.427000000001</v>
      </c>
      <c r="S243" s="25">
        <v>14595</v>
      </c>
      <c r="T243" s="25">
        <v>10662</v>
      </c>
      <c r="U243" s="25">
        <v>12275.37</v>
      </c>
    </row>
    <row r="244" spans="1:21" s="8" customFormat="1" x14ac:dyDescent="0.25">
      <c r="A244" s="250"/>
      <c r="B244" s="8" t="s">
        <v>615</v>
      </c>
      <c r="C244" s="8" t="s">
        <v>1055</v>
      </c>
      <c r="E244" s="8" t="s">
        <v>881</v>
      </c>
      <c r="F244" s="25">
        <v>13.621919999999999</v>
      </c>
      <c r="G244" s="25">
        <v>0</v>
      </c>
      <c r="H244" s="25">
        <v>13.15558</v>
      </c>
      <c r="I244" s="25">
        <v>12.95923</v>
      </c>
      <c r="J244" s="25">
        <v>13.970840000000001</v>
      </c>
      <c r="K244" s="25">
        <v>12.00202</v>
      </c>
      <c r="L244" s="25">
        <v>11.68294</v>
      </c>
      <c r="M244" s="25">
        <v>11.535679999999999</v>
      </c>
      <c r="N244" s="25">
        <v>11.535679999999999</v>
      </c>
      <c r="O244" s="25">
        <v>14.554589999999999</v>
      </c>
      <c r="P244" s="25">
        <v>15.401287008203175</v>
      </c>
      <c r="Q244" s="25">
        <v>11.707488000000001</v>
      </c>
      <c r="R244" s="25">
        <v>13.940992</v>
      </c>
      <c r="S244" s="25">
        <v>13.0984</v>
      </c>
      <c r="T244" s="25">
        <v>13.172699999999999</v>
      </c>
      <c r="U244" s="25">
        <v>13.247</v>
      </c>
    </row>
    <row r="245" spans="1:21" s="8" customFormat="1" x14ac:dyDescent="0.25">
      <c r="A245" s="250"/>
      <c r="B245" s="8" t="s">
        <v>615</v>
      </c>
      <c r="C245" s="8" t="s">
        <v>603</v>
      </c>
      <c r="E245" s="8" t="s">
        <v>881</v>
      </c>
      <c r="F245" s="25">
        <v>15123.76</v>
      </c>
      <c r="G245" s="25">
        <v>15977.31</v>
      </c>
      <c r="H245" s="25">
        <v>15630.55</v>
      </c>
      <c r="I245" s="25">
        <v>14883.7</v>
      </c>
      <c r="J245" s="25">
        <v>15022.39</v>
      </c>
      <c r="K245" s="25">
        <v>14670.32</v>
      </c>
      <c r="L245" s="25">
        <v>16137.35</v>
      </c>
      <c r="M245" s="25">
        <v>16937.55</v>
      </c>
      <c r="N245" s="25">
        <v>16350.73</v>
      </c>
      <c r="O245" s="25">
        <v>14616.97</v>
      </c>
      <c r="P245" s="25">
        <v>15467.292076496295</v>
      </c>
      <c r="Q245" s="25">
        <v>19124.756100000002</v>
      </c>
      <c r="R245" s="25">
        <v>17497.684799999999</v>
      </c>
      <c r="S245" s="25">
        <v>17243.2</v>
      </c>
      <c r="T245" s="25">
        <v>17427</v>
      </c>
      <c r="U245" s="25">
        <v>17610.8</v>
      </c>
    </row>
    <row r="246" spans="1:21" s="8" customFormat="1" x14ac:dyDescent="0.25">
      <c r="A246" s="250"/>
      <c r="B246" s="8" t="s">
        <v>615</v>
      </c>
      <c r="C246" s="8" t="s">
        <v>605</v>
      </c>
      <c r="E246" s="8" t="s">
        <v>881</v>
      </c>
      <c r="F246" s="25">
        <v>37446.299999999996</v>
      </c>
      <c r="G246" s="25">
        <v>60434.1</v>
      </c>
      <c r="H246" s="25">
        <v>80967.599999999991</v>
      </c>
      <c r="I246" s="25">
        <v>93190.5</v>
      </c>
      <c r="J246" s="25">
        <v>109738.79999999999</v>
      </c>
      <c r="K246" s="25">
        <v>121427.09999999999</v>
      </c>
      <c r="L246" s="25">
        <v>137003.4</v>
      </c>
      <c r="M246" s="25">
        <v>160083.5470095257</v>
      </c>
      <c r="N246" s="25">
        <v>183163.69401905141</v>
      </c>
      <c r="O246" s="25">
        <v>206243.84102857715</v>
      </c>
      <c r="P246" s="25">
        <v>229323.98803810286</v>
      </c>
      <c r="Q246" s="25">
        <v>183997.77399999998</v>
      </c>
      <c r="R246" s="25">
        <v>191811.94899999999</v>
      </c>
      <c r="S246" s="25">
        <v>235951</v>
      </c>
      <c r="T246" s="25">
        <v>248137</v>
      </c>
      <c r="U246" s="25">
        <v>248137</v>
      </c>
    </row>
    <row r="247" spans="1:21" s="8" customFormat="1" x14ac:dyDescent="0.25">
      <c r="A247" s="250"/>
      <c r="B247" s="8" t="s">
        <v>1145</v>
      </c>
      <c r="C247" s="8" t="s">
        <v>1148</v>
      </c>
      <c r="E247" s="8" t="s">
        <v>881</v>
      </c>
      <c r="F247" s="25">
        <v>121680</v>
      </c>
      <c r="G247" s="25">
        <v>121680</v>
      </c>
      <c r="H247" s="25">
        <v>121680</v>
      </c>
      <c r="I247" s="25">
        <v>121680</v>
      </c>
      <c r="J247" s="25">
        <v>121680</v>
      </c>
      <c r="K247" s="25">
        <v>121680</v>
      </c>
      <c r="L247" s="25">
        <v>121680</v>
      </c>
      <c r="M247" s="25">
        <v>121680</v>
      </c>
      <c r="N247" s="25">
        <v>121533.55811999999</v>
      </c>
      <c r="O247" s="25">
        <v>121577.22096000001</v>
      </c>
      <c r="P247" s="25">
        <v>121655.10629999998</v>
      </c>
      <c r="Q247" s="25">
        <v>121655.10629999998</v>
      </c>
      <c r="R247" s="25">
        <v>121655.10629999998</v>
      </c>
      <c r="S247" s="25">
        <v>94381</v>
      </c>
      <c r="T247" s="25">
        <v>90975</v>
      </c>
      <c r="U247" s="25">
        <v>89211</v>
      </c>
    </row>
    <row r="248" spans="1:21" s="8" customFormat="1" x14ac:dyDescent="0.25">
      <c r="A248" s="250"/>
      <c r="B248" s="8" t="s">
        <v>1145</v>
      </c>
      <c r="C248" s="8" t="s">
        <v>617</v>
      </c>
      <c r="E248" s="8" t="s">
        <v>881</v>
      </c>
      <c r="F248" s="25">
        <v>190400</v>
      </c>
      <c r="G248" s="25">
        <v>190400</v>
      </c>
      <c r="H248" s="25">
        <v>190400</v>
      </c>
      <c r="I248" s="25">
        <v>190400</v>
      </c>
      <c r="J248" s="25">
        <v>190400</v>
      </c>
      <c r="K248" s="25">
        <v>190400</v>
      </c>
      <c r="L248" s="25">
        <v>0</v>
      </c>
      <c r="M248" s="25">
        <v>0</v>
      </c>
      <c r="N248" s="25">
        <v>0</v>
      </c>
      <c r="O248" s="25">
        <v>0</v>
      </c>
      <c r="P248" s="25">
        <v>0</v>
      </c>
      <c r="Q248" s="25">
        <v>0</v>
      </c>
      <c r="R248" s="25">
        <v>0</v>
      </c>
      <c r="S248" s="25">
        <v>0</v>
      </c>
      <c r="T248" s="25">
        <v>0</v>
      </c>
      <c r="U248" s="25">
        <v>0</v>
      </c>
    </row>
    <row r="249" spans="1:21" s="8" customFormat="1" x14ac:dyDescent="0.25">
      <c r="A249" s="250"/>
      <c r="B249" s="8" t="s">
        <v>1145</v>
      </c>
      <c r="C249" s="8" t="s">
        <v>618</v>
      </c>
      <c r="E249" s="8" t="s">
        <v>881</v>
      </c>
      <c r="F249" s="25">
        <v>118</v>
      </c>
      <c r="G249" s="25">
        <v>354</v>
      </c>
      <c r="H249" s="25">
        <v>295</v>
      </c>
      <c r="I249" s="25">
        <v>5398.5</v>
      </c>
      <c r="J249" s="25">
        <v>2950</v>
      </c>
      <c r="K249" s="25">
        <v>4543</v>
      </c>
      <c r="L249" s="25">
        <v>4867.5</v>
      </c>
      <c r="M249" s="25">
        <v>5546</v>
      </c>
      <c r="N249" s="25">
        <v>20443.5</v>
      </c>
      <c r="O249" s="25">
        <v>20089.5</v>
      </c>
      <c r="P249" s="25">
        <v>20001</v>
      </c>
      <c r="Q249" s="25">
        <v>20001</v>
      </c>
      <c r="R249" s="25">
        <v>20001</v>
      </c>
      <c r="S249" s="25">
        <v>20001</v>
      </c>
      <c r="T249" s="25">
        <v>20001</v>
      </c>
      <c r="U249" s="25">
        <v>20001</v>
      </c>
    </row>
    <row r="250" spans="1:21" s="8" customFormat="1" x14ac:dyDescent="0.25">
      <c r="A250" s="250"/>
      <c r="B250" s="51" t="s">
        <v>619</v>
      </c>
      <c r="C250" s="46"/>
      <c r="D250" s="46"/>
      <c r="E250" s="46"/>
      <c r="F250" s="46"/>
      <c r="G250" s="46"/>
      <c r="H250" s="46"/>
      <c r="I250" s="46"/>
      <c r="J250" s="46"/>
      <c r="K250" s="46"/>
      <c r="L250" s="46"/>
      <c r="M250" s="46"/>
      <c r="N250" s="46"/>
      <c r="O250" s="46"/>
      <c r="P250" s="46"/>
      <c r="Q250" s="46"/>
      <c r="R250" s="46"/>
      <c r="S250" s="46"/>
      <c r="T250" s="46"/>
      <c r="U250" s="46"/>
    </row>
    <row r="251" spans="1:21" s="8" customFormat="1" x14ac:dyDescent="0.25">
      <c r="A251" s="250"/>
      <c r="B251" s="8" t="s">
        <v>619</v>
      </c>
      <c r="C251" s="8" t="s">
        <v>1117</v>
      </c>
      <c r="E251" s="8" t="s">
        <v>881</v>
      </c>
      <c r="F251" s="25">
        <v>3555.4319999999998</v>
      </c>
      <c r="G251" s="25">
        <v>3536.28</v>
      </c>
      <c r="H251" s="25">
        <v>3534.57</v>
      </c>
      <c r="I251" s="25">
        <v>3648.114</v>
      </c>
      <c r="J251" s="25">
        <v>3756.721</v>
      </c>
      <c r="K251" s="25">
        <v>3818.43</v>
      </c>
      <c r="L251" s="25">
        <v>3857.4180000000001</v>
      </c>
      <c r="M251" s="25">
        <v>3952.8359999999998</v>
      </c>
      <c r="N251" s="25">
        <v>3785.598</v>
      </c>
      <c r="O251" s="25">
        <v>3869.0459999999998</v>
      </c>
      <c r="P251" s="25">
        <v>4094.1228647247867</v>
      </c>
      <c r="Q251" s="25">
        <v>4091.346</v>
      </c>
      <c r="R251" s="25">
        <v>4006.1880000000001</v>
      </c>
      <c r="S251" s="25">
        <v>3814</v>
      </c>
      <c r="T251" s="25">
        <v>3880</v>
      </c>
      <c r="U251" s="25">
        <v>4129</v>
      </c>
    </row>
    <row r="252" spans="1:21" s="8" customFormat="1" x14ac:dyDescent="0.25">
      <c r="A252" s="250"/>
      <c r="B252" s="8" t="s">
        <v>619</v>
      </c>
      <c r="C252" s="8" t="s">
        <v>1119</v>
      </c>
      <c r="E252" s="8" t="s">
        <v>881</v>
      </c>
      <c r="F252" s="25">
        <v>2917.2280000000001</v>
      </c>
      <c r="G252" s="25">
        <v>2675.5439999999999</v>
      </c>
      <c r="H252" s="25">
        <v>2535.98</v>
      </c>
      <c r="I252" s="25">
        <v>2617.6759999999999</v>
      </c>
      <c r="J252" s="25">
        <v>2714.2860000000001</v>
      </c>
      <c r="K252" s="25">
        <v>2590.444</v>
      </c>
      <c r="L252" s="25">
        <v>2512.152</v>
      </c>
      <c r="M252" s="25">
        <v>2372.5880000000002</v>
      </c>
      <c r="N252" s="25">
        <v>1810.9280000000001</v>
      </c>
      <c r="O252" s="25">
        <v>1855.18</v>
      </c>
      <c r="P252" s="25">
        <v>1963.1027535418625</v>
      </c>
      <c r="Q252" s="25">
        <v>1977.7239999999999</v>
      </c>
      <c r="R252" s="25">
        <v>1599.8799999999999</v>
      </c>
      <c r="S252" s="25">
        <v>3428</v>
      </c>
      <c r="T252" s="25">
        <v>4330.84</v>
      </c>
      <c r="U252" s="25">
        <v>5703.65</v>
      </c>
    </row>
    <row r="253" spans="1:21" s="8" customFormat="1" x14ac:dyDescent="0.25">
      <c r="A253" s="250"/>
      <c r="B253" s="8" t="s">
        <v>619</v>
      </c>
      <c r="C253" s="8" t="s">
        <v>888</v>
      </c>
      <c r="E253" s="8" t="s">
        <v>881</v>
      </c>
      <c r="F253" s="25">
        <v>21444.967999999997</v>
      </c>
      <c r="G253" s="25">
        <v>22247.356</v>
      </c>
      <c r="H253" s="25">
        <v>23423.502</v>
      </c>
      <c r="I253" s="25">
        <v>24904.825999999997</v>
      </c>
      <c r="J253" s="25">
        <v>26329.949000000001</v>
      </c>
      <c r="K253" s="25">
        <v>27826.34</v>
      </c>
      <c r="L253" s="25">
        <v>29859.736000000001</v>
      </c>
      <c r="M253" s="25">
        <v>33456.754000000001</v>
      </c>
      <c r="N253" s="25">
        <v>33473.894</v>
      </c>
      <c r="O253" s="25">
        <v>33473.894</v>
      </c>
      <c r="P253" s="25">
        <v>36290.522898393756</v>
      </c>
      <c r="Q253" s="25">
        <v>38490.525000000009</v>
      </c>
      <c r="R253" s="25">
        <v>38617.398000000001</v>
      </c>
      <c r="S253" s="25">
        <v>41317</v>
      </c>
      <c r="T253" s="25">
        <v>41624.199999999997</v>
      </c>
      <c r="U253" s="25">
        <v>40900.129999999997</v>
      </c>
    </row>
    <row r="254" spans="1:21" s="8" customFormat="1" x14ac:dyDescent="0.25">
      <c r="A254" s="250"/>
      <c r="B254" s="8" t="s">
        <v>619</v>
      </c>
      <c r="C254" s="8" t="s">
        <v>1055</v>
      </c>
      <c r="E254" s="8" t="s">
        <v>881</v>
      </c>
      <c r="F254" s="25">
        <v>2057.1410000000001</v>
      </c>
      <c r="G254" s="25">
        <v>2057.1410000000001</v>
      </c>
      <c r="H254" s="25">
        <v>1986.7159999999999</v>
      </c>
      <c r="I254" s="25">
        <v>1957.0640000000001</v>
      </c>
      <c r="J254" s="25">
        <v>2109.8330000000001</v>
      </c>
      <c r="K254" s="25">
        <v>1812.508</v>
      </c>
      <c r="L254" s="25">
        <v>1764.3230000000001</v>
      </c>
      <c r="M254" s="25">
        <v>1742.0830000000001</v>
      </c>
      <c r="N254" s="25">
        <v>1742.0830000000001</v>
      </c>
      <c r="O254" s="25">
        <v>2197.9899999999998</v>
      </c>
      <c r="P254" s="25">
        <v>2325.8553770015301</v>
      </c>
      <c r="Q254" s="25">
        <v>1768.0291200000001</v>
      </c>
      <c r="R254" s="25">
        <v>2105.3260799999998</v>
      </c>
      <c r="S254" s="25">
        <v>2186.7907999999998</v>
      </c>
      <c r="T254" s="25">
        <v>2277.88</v>
      </c>
      <c r="U254" s="25">
        <v>2381.0288</v>
      </c>
    </row>
    <row r="255" spans="1:21" s="8" customFormat="1" x14ac:dyDescent="0.25">
      <c r="A255" s="250"/>
      <c r="B255" s="8" t="s">
        <v>619</v>
      </c>
      <c r="C255" s="8" t="s">
        <v>603</v>
      </c>
      <c r="E255" s="8" t="s">
        <v>881</v>
      </c>
      <c r="F255" s="25">
        <v>43.902810000000002</v>
      </c>
      <c r="G255" s="25">
        <v>46.380569999999999</v>
      </c>
      <c r="H255" s="25">
        <v>45.373980000000003</v>
      </c>
      <c r="I255" s="25">
        <v>43.205939999999998</v>
      </c>
      <c r="J255" s="25">
        <v>43.608530000000002</v>
      </c>
      <c r="K255" s="25">
        <v>42.586500000000001</v>
      </c>
      <c r="L255" s="25">
        <v>46.845149999999997</v>
      </c>
      <c r="M255" s="25">
        <v>49.168050000000001</v>
      </c>
      <c r="N255" s="25">
        <v>47.464590000000001</v>
      </c>
      <c r="O255" s="25">
        <v>42.431640000000002</v>
      </c>
      <c r="P255" s="25">
        <v>44.900047068908158</v>
      </c>
      <c r="Q255" s="25">
        <v>55.517310000000002</v>
      </c>
      <c r="R255" s="25">
        <v>50.794080000000001</v>
      </c>
      <c r="S255" s="25">
        <v>40</v>
      </c>
      <c r="T255" s="25">
        <v>37</v>
      </c>
      <c r="U255" s="25">
        <v>45</v>
      </c>
    </row>
    <row r="256" spans="1:21" s="8" customFormat="1" x14ac:dyDescent="0.25">
      <c r="A256" s="250"/>
      <c r="B256" s="8" t="s">
        <v>619</v>
      </c>
      <c r="C256" s="8" t="s">
        <v>605</v>
      </c>
      <c r="E256" s="8" t="s">
        <v>881</v>
      </c>
      <c r="F256" s="25">
        <v>1781.57</v>
      </c>
      <c r="G256" s="25">
        <v>0</v>
      </c>
      <c r="H256" s="25">
        <v>0</v>
      </c>
      <c r="I256" s="25">
        <v>0</v>
      </c>
      <c r="J256" s="25">
        <v>0</v>
      </c>
      <c r="K256" s="25">
        <v>0</v>
      </c>
      <c r="L256" s="25">
        <v>0</v>
      </c>
      <c r="M256" s="25">
        <v>0</v>
      </c>
      <c r="N256" s="25">
        <v>0</v>
      </c>
      <c r="O256" s="25">
        <v>0</v>
      </c>
      <c r="P256" s="25">
        <v>0</v>
      </c>
      <c r="Q256" s="25">
        <v>0</v>
      </c>
      <c r="R256" s="25">
        <v>0</v>
      </c>
      <c r="S256" s="25">
        <v>418</v>
      </c>
      <c r="T256" s="25">
        <v>647.19000000000005</v>
      </c>
      <c r="U256" s="25">
        <v>1403.22</v>
      </c>
    </row>
    <row r="257" spans="1:21" s="8" customFormat="1" x14ac:dyDescent="0.25">
      <c r="A257" s="250"/>
      <c r="F257" s="26"/>
      <c r="G257" s="26"/>
      <c r="H257" s="26"/>
      <c r="I257" s="26"/>
      <c r="J257" s="26"/>
      <c r="K257" s="26"/>
      <c r="L257" s="26"/>
      <c r="M257" s="26"/>
      <c r="N257" s="26"/>
      <c r="O257" s="26"/>
      <c r="P257" s="26"/>
      <c r="Q257" s="26"/>
      <c r="R257" s="26"/>
      <c r="S257" s="26"/>
      <c r="T257" s="26"/>
      <c r="U257" s="26"/>
    </row>
    <row r="258" spans="1:21" s="52" customFormat="1" ht="21" x14ac:dyDescent="0.35">
      <c r="A258" s="251"/>
      <c r="C258" s="53" t="s">
        <v>1063</v>
      </c>
      <c r="F258" s="52" t="s">
        <v>1064</v>
      </c>
    </row>
    <row r="259" spans="1:21" s="8" customFormat="1" x14ac:dyDescent="0.25">
      <c r="A259" s="250"/>
    </row>
    <row r="260" spans="1:21" s="8" customFormat="1" x14ac:dyDescent="0.25">
      <c r="A260" s="250"/>
      <c r="B260" s="51" t="s">
        <v>613</v>
      </c>
      <c r="C260" s="51"/>
      <c r="D260" s="51" t="s">
        <v>588</v>
      </c>
      <c r="E260" s="46"/>
      <c r="F260" s="46"/>
      <c r="G260" s="46"/>
      <c r="H260" s="46"/>
      <c r="I260" s="46"/>
      <c r="J260" s="46"/>
      <c r="K260" s="46"/>
      <c r="L260" s="46"/>
      <c r="M260" s="46"/>
      <c r="N260" s="46"/>
      <c r="O260" s="46"/>
      <c r="P260" s="46"/>
      <c r="Q260" s="46"/>
      <c r="R260" s="46"/>
      <c r="S260" s="46"/>
      <c r="T260" s="46"/>
      <c r="U260" s="46"/>
    </row>
    <row r="261" spans="1:21" s="8" customFormat="1" x14ac:dyDescent="0.25">
      <c r="A261" s="250"/>
      <c r="B261" s="8" t="s">
        <v>613</v>
      </c>
      <c r="C261" s="8" t="s">
        <v>1119</v>
      </c>
      <c r="D261" s="8" t="s">
        <v>588</v>
      </c>
      <c r="E261" s="8" t="s">
        <v>1065</v>
      </c>
      <c r="F261" s="25">
        <v>71900</v>
      </c>
      <c r="G261" s="25">
        <v>71900</v>
      </c>
      <c r="H261" s="25">
        <v>71900</v>
      </c>
      <c r="I261" s="25">
        <v>71900</v>
      </c>
      <c r="J261" s="25">
        <v>71900</v>
      </c>
      <c r="K261" s="25">
        <v>71900</v>
      </c>
      <c r="L261" s="25">
        <v>71900</v>
      </c>
      <c r="M261" s="25">
        <v>71900</v>
      </c>
      <c r="N261" s="25">
        <v>71900</v>
      </c>
      <c r="O261" s="25">
        <v>71900</v>
      </c>
      <c r="P261" s="25">
        <v>71900</v>
      </c>
      <c r="Q261" s="25">
        <v>71900</v>
      </c>
      <c r="R261" s="25">
        <v>71900</v>
      </c>
      <c r="S261" s="25">
        <v>71900</v>
      </c>
      <c r="T261" s="25">
        <v>71900</v>
      </c>
      <c r="U261" s="25">
        <v>71900</v>
      </c>
    </row>
    <row r="262" spans="1:21" s="8" customFormat="1" x14ac:dyDescent="0.25">
      <c r="A262" s="250"/>
      <c r="B262" s="8" t="s">
        <v>613</v>
      </c>
      <c r="C262" s="8" t="s">
        <v>888</v>
      </c>
      <c r="D262" s="8" t="s">
        <v>588</v>
      </c>
      <c r="E262" s="8" t="s">
        <v>1065</v>
      </c>
      <c r="F262" s="25">
        <v>74100</v>
      </c>
      <c r="G262" s="25">
        <v>74100</v>
      </c>
      <c r="H262" s="25">
        <v>74100</v>
      </c>
      <c r="I262" s="25">
        <v>74100</v>
      </c>
      <c r="J262" s="25">
        <v>74100</v>
      </c>
      <c r="K262" s="25">
        <v>74100</v>
      </c>
      <c r="L262" s="25">
        <v>74100</v>
      </c>
      <c r="M262" s="25">
        <v>74100</v>
      </c>
      <c r="N262" s="25">
        <v>74100</v>
      </c>
      <c r="O262" s="25">
        <v>74100</v>
      </c>
      <c r="P262" s="25">
        <v>74100</v>
      </c>
      <c r="Q262" s="25">
        <v>74100</v>
      </c>
      <c r="R262" s="25">
        <v>74100</v>
      </c>
      <c r="S262" s="25">
        <v>74100</v>
      </c>
      <c r="T262" s="25">
        <v>74100</v>
      </c>
      <c r="U262" s="25">
        <v>74100</v>
      </c>
    </row>
    <row r="263" spans="1:21" s="8" customFormat="1" x14ac:dyDescent="0.25">
      <c r="A263" s="250"/>
      <c r="B263" s="8" t="s">
        <v>613</v>
      </c>
      <c r="C263" s="8" t="s">
        <v>1147</v>
      </c>
      <c r="D263" s="8" t="s">
        <v>588</v>
      </c>
      <c r="E263" s="8" t="s">
        <v>1065</v>
      </c>
      <c r="F263" s="25">
        <v>77400</v>
      </c>
      <c r="G263" s="25">
        <v>77400</v>
      </c>
      <c r="H263" s="25">
        <v>77400</v>
      </c>
      <c r="I263" s="25">
        <v>77400</v>
      </c>
      <c r="J263" s="25">
        <v>77400</v>
      </c>
      <c r="K263" s="25">
        <v>77400</v>
      </c>
      <c r="L263" s="25">
        <v>77400</v>
      </c>
      <c r="M263" s="25">
        <v>77400</v>
      </c>
      <c r="N263" s="25">
        <v>77400</v>
      </c>
      <c r="O263" s="25">
        <v>77400</v>
      </c>
      <c r="P263" s="25">
        <v>77400</v>
      </c>
      <c r="Q263" s="25">
        <v>77400</v>
      </c>
      <c r="R263" s="25">
        <v>77400</v>
      </c>
      <c r="S263" s="25">
        <v>77400</v>
      </c>
      <c r="T263" s="25">
        <v>77400</v>
      </c>
      <c r="U263" s="25">
        <v>77400</v>
      </c>
    </row>
    <row r="264" spans="1:21" s="8" customFormat="1" x14ac:dyDescent="0.25">
      <c r="A264" s="250"/>
      <c r="B264" s="8" t="s">
        <v>613</v>
      </c>
      <c r="C264" s="8" t="s">
        <v>605</v>
      </c>
      <c r="D264" s="8" t="s">
        <v>588</v>
      </c>
      <c r="E264" s="8" t="s">
        <v>1065</v>
      </c>
      <c r="F264" s="25">
        <v>96250</v>
      </c>
      <c r="G264" s="25">
        <v>96250</v>
      </c>
      <c r="H264" s="25">
        <v>96250</v>
      </c>
      <c r="I264" s="25">
        <v>96250</v>
      </c>
      <c r="J264" s="25">
        <v>96250</v>
      </c>
      <c r="K264" s="25">
        <v>96250</v>
      </c>
      <c r="L264" s="25">
        <v>96250</v>
      </c>
      <c r="M264" s="25">
        <v>96250</v>
      </c>
      <c r="N264" s="25">
        <v>96250</v>
      </c>
      <c r="O264" s="25">
        <v>96250</v>
      </c>
      <c r="P264" s="25">
        <v>96250</v>
      </c>
      <c r="Q264" s="25">
        <v>96250</v>
      </c>
      <c r="R264" s="25">
        <v>96250</v>
      </c>
      <c r="S264" s="25">
        <v>96250</v>
      </c>
      <c r="T264" s="25">
        <v>96250</v>
      </c>
      <c r="U264" s="25">
        <v>96250</v>
      </c>
    </row>
    <row r="265" spans="1:21" s="8" customFormat="1" x14ac:dyDescent="0.25">
      <c r="A265" s="250"/>
      <c r="B265" s="8" t="s">
        <v>613</v>
      </c>
      <c r="C265" s="8" t="s">
        <v>614</v>
      </c>
      <c r="D265" s="8" t="s">
        <v>588</v>
      </c>
      <c r="E265" s="8" t="s">
        <v>1065</v>
      </c>
      <c r="F265" s="25">
        <v>44400</v>
      </c>
      <c r="G265" s="25">
        <v>44400</v>
      </c>
      <c r="H265" s="25">
        <v>44400</v>
      </c>
      <c r="I265" s="25">
        <v>44400</v>
      </c>
      <c r="J265" s="25">
        <v>44400</v>
      </c>
      <c r="K265" s="25">
        <v>44400</v>
      </c>
      <c r="L265" s="25">
        <v>44400</v>
      </c>
      <c r="M265" s="25">
        <v>44400</v>
      </c>
      <c r="N265" s="25">
        <v>44400</v>
      </c>
      <c r="O265" s="25">
        <v>44400</v>
      </c>
      <c r="P265" s="25">
        <v>44400</v>
      </c>
      <c r="Q265" s="25">
        <v>44400</v>
      </c>
      <c r="R265" s="25">
        <v>44400</v>
      </c>
      <c r="S265" s="25">
        <v>44400</v>
      </c>
      <c r="T265" s="25">
        <v>44400</v>
      </c>
      <c r="U265" s="25">
        <v>44400</v>
      </c>
    </row>
    <row r="266" spans="1:21" s="8" customFormat="1" x14ac:dyDescent="0.25">
      <c r="A266" s="250"/>
      <c r="B266" s="8" t="s">
        <v>613</v>
      </c>
      <c r="C266" s="8" t="s">
        <v>606</v>
      </c>
      <c r="D266" s="8" t="s">
        <v>588</v>
      </c>
      <c r="E266" s="8" t="s">
        <v>1065</v>
      </c>
      <c r="F266" s="25">
        <v>56100</v>
      </c>
      <c r="G266" s="25">
        <v>56100</v>
      </c>
      <c r="H266" s="25">
        <v>56100</v>
      </c>
      <c r="I266" s="25">
        <v>56100</v>
      </c>
      <c r="J266" s="25">
        <v>56100</v>
      </c>
      <c r="K266" s="25">
        <v>56100</v>
      </c>
      <c r="L266" s="25">
        <v>56100</v>
      </c>
      <c r="M266" s="25">
        <v>56100</v>
      </c>
      <c r="N266" s="25">
        <v>56100</v>
      </c>
      <c r="O266" s="25">
        <v>56100</v>
      </c>
      <c r="P266" s="25">
        <v>56100</v>
      </c>
      <c r="Q266" s="25">
        <v>56100</v>
      </c>
      <c r="R266" s="25">
        <v>56100</v>
      </c>
      <c r="S266" s="25">
        <v>56100</v>
      </c>
      <c r="T266" s="25">
        <v>56100</v>
      </c>
      <c r="U266" s="25">
        <v>56100</v>
      </c>
    </row>
    <row r="267" spans="1:21" s="8" customFormat="1" x14ac:dyDescent="0.25">
      <c r="A267" s="250"/>
      <c r="B267" s="51" t="s">
        <v>615</v>
      </c>
      <c r="C267" s="46"/>
      <c r="D267" s="51" t="s">
        <v>588</v>
      </c>
      <c r="E267" s="46"/>
      <c r="F267" s="46"/>
      <c r="G267" s="46"/>
      <c r="H267" s="46"/>
      <c r="I267" s="46"/>
      <c r="J267" s="46"/>
      <c r="K267" s="46"/>
      <c r="L267" s="46"/>
      <c r="M267" s="46"/>
      <c r="N267" s="46"/>
      <c r="O267" s="46"/>
      <c r="P267" s="46"/>
      <c r="Q267" s="46"/>
      <c r="R267" s="46"/>
      <c r="S267" s="46"/>
      <c r="T267" s="46"/>
      <c r="U267" s="46"/>
    </row>
    <row r="268" spans="1:21" s="8" customFormat="1" x14ac:dyDescent="0.25">
      <c r="A268" s="250"/>
      <c r="B268" s="8" t="s">
        <v>615</v>
      </c>
      <c r="C268" s="8" t="s">
        <v>1119</v>
      </c>
      <c r="D268" s="8" t="s">
        <v>588</v>
      </c>
      <c r="E268" s="8" t="s">
        <v>1065</v>
      </c>
      <c r="F268" s="25">
        <v>71900</v>
      </c>
      <c r="G268" s="25">
        <v>71900</v>
      </c>
      <c r="H268" s="25">
        <v>71900</v>
      </c>
      <c r="I268" s="25">
        <v>71900</v>
      </c>
      <c r="J268" s="25">
        <v>71900</v>
      </c>
      <c r="K268" s="25">
        <v>71900</v>
      </c>
      <c r="L268" s="25">
        <v>71900</v>
      </c>
      <c r="M268" s="25">
        <v>71900</v>
      </c>
      <c r="N268" s="25">
        <v>71900</v>
      </c>
      <c r="O268" s="25">
        <v>71900</v>
      </c>
      <c r="P268" s="25">
        <v>71900</v>
      </c>
      <c r="Q268" s="25">
        <v>71900</v>
      </c>
      <c r="R268" s="25">
        <v>71900</v>
      </c>
      <c r="S268" s="25">
        <v>71900</v>
      </c>
      <c r="T268" s="25">
        <v>71900</v>
      </c>
      <c r="U268" s="25">
        <v>71900</v>
      </c>
    </row>
    <row r="269" spans="1:21" s="8" customFormat="1" x14ac:dyDescent="0.25">
      <c r="A269" s="250"/>
      <c r="B269" s="8" t="s">
        <v>615</v>
      </c>
      <c r="C269" s="8" t="s">
        <v>1055</v>
      </c>
      <c r="D269" s="8" t="s">
        <v>588</v>
      </c>
      <c r="E269" s="8" t="s">
        <v>1065</v>
      </c>
      <c r="F269" s="25">
        <v>77400</v>
      </c>
      <c r="G269" s="25">
        <v>77400</v>
      </c>
      <c r="H269" s="25">
        <v>77400</v>
      </c>
      <c r="I269" s="25">
        <v>77400</v>
      </c>
      <c r="J269" s="25">
        <v>77400</v>
      </c>
      <c r="K269" s="25">
        <v>77400</v>
      </c>
      <c r="L269" s="25">
        <v>77400</v>
      </c>
      <c r="M269" s="25">
        <v>77400</v>
      </c>
      <c r="N269" s="25">
        <v>77400</v>
      </c>
      <c r="O269" s="25">
        <v>77400</v>
      </c>
      <c r="P269" s="25">
        <v>77400</v>
      </c>
      <c r="Q269" s="25">
        <v>77400</v>
      </c>
      <c r="R269" s="25">
        <v>77400</v>
      </c>
      <c r="S269" s="25">
        <v>77400</v>
      </c>
      <c r="T269" s="25">
        <v>77400</v>
      </c>
      <c r="U269" s="25">
        <v>77400</v>
      </c>
    </row>
    <row r="270" spans="1:21" s="8" customFormat="1" x14ac:dyDescent="0.25">
      <c r="A270" s="250"/>
      <c r="B270" s="8" t="s">
        <v>615</v>
      </c>
      <c r="C270" s="8" t="s">
        <v>603</v>
      </c>
      <c r="D270" s="8" t="s">
        <v>588</v>
      </c>
      <c r="E270" s="8" t="s">
        <v>1065</v>
      </c>
      <c r="F270" s="25">
        <v>63100</v>
      </c>
      <c r="G270" s="25">
        <v>63100</v>
      </c>
      <c r="H270" s="25">
        <v>63100</v>
      </c>
      <c r="I270" s="25">
        <v>63100</v>
      </c>
      <c r="J270" s="25">
        <v>63100</v>
      </c>
      <c r="K270" s="25">
        <v>63100</v>
      </c>
      <c r="L270" s="25">
        <v>63100</v>
      </c>
      <c r="M270" s="25">
        <v>63100</v>
      </c>
      <c r="N270" s="25">
        <v>63100</v>
      </c>
      <c r="O270" s="25">
        <v>63100</v>
      </c>
      <c r="P270" s="25">
        <v>63100</v>
      </c>
      <c r="Q270" s="25">
        <v>63100</v>
      </c>
      <c r="R270" s="25">
        <v>63100</v>
      </c>
      <c r="S270" s="25">
        <v>63100</v>
      </c>
      <c r="T270" s="25">
        <v>63100</v>
      </c>
      <c r="U270" s="25">
        <v>63100</v>
      </c>
    </row>
    <row r="271" spans="1:21" s="8" customFormat="1" x14ac:dyDescent="0.25">
      <c r="A271" s="250"/>
      <c r="B271" s="8" t="s">
        <v>615</v>
      </c>
      <c r="C271" s="8" t="s">
        <v>605</v>
      </c>
      <c r="D271" s="8" t="s">
        <v>588</v>
      </c>
      <c r="E271" s="8" t="s">
        <v>1065</v>
      </c>
      <c r="F271" s="25">
        <v>96250</v>
      </c>
      <c r="G271" s="25">
        <v>96250</v>
      </c>
      <c r="H271" s="25">
        <v>96250</v>
      </c>
      <c r="I271" s="25">
        <v>96250</v>
      </c>
      <c r="J271" s="25">
        <v>96250</v>
      </c>
      <c r="K271" s="25">
        <v>96250</v>
      </c>
      <c r="L271" s="25">
        <v>96250</v>
      </c>
      <c r="M271" s="25">
        <v>96250</v>
      </c>
      <c r="N271" s="25">
        <v>96250</v>
      </c>
      <c r="O271" s="25">
        <v>96250</v>
      </c>
      <c r="P271" s="25">
        <v>96250</v>
      </c>
      <c r="Q271" s="25">
        <v>96250</v>
      </c>
      <c r="R271" s="25">
        <v>96250</v>
      </c>
      <c r="S271" s="25">
        <v>96250</v>
      </c>
      <c r="T271" s="25">
        <v>96250</v>
      </c>
      <c r="U271" s="25">
        <v>96250</v>
      </c>
    </row>
    <row r="272" spans="1:21" s="8" customFormat="1" x14ac:dyDescent="0.25">
      <c r="A272" s="250"/>
      <c r="B272" s="8" t="s">
        <v>1145</v>
      </c>
      <c r="C272" s="8" t="s">
        <v>1148</v>
      </c>
      <c r="D272" s="8" t="s">
        <v>588</v>
      </c>
      <c r="E272" s="8" t="s">
        <v>1065</v>
      </c>
      <c r="F272" s="25">
        <v>112000</v>
      </c>
      <c r="G272" s="25">
        <v>112000</v>
      </c>
      <c r="H272" s="25">
        <v>112000</v>
      </c>
      <c r="I272" s="25">
        <v>112000</v>
      </c>
      <c r="J272" s="25">
        <v>112000</v>
      </c>
      <c r="K272" s="25">
        <v>112000</v>
      </c>
      <c r="L272" s="25">
        <v>112000</v>
      </c>
      <c r="M272" s="25">
        <v>112000</v>
      </c>
      <c r="N272" s="25">
        <v>112000</v>
      </c>
      <c r="O272" s="25">
        <v>112000</v>
      </c>
      <c r="P272" s="25">
        <v>112000</v>
      </c>
      <c r="Q272" s="25">
        <v>112000</v>
      </c>
      <c r="R272" s="25">
        <v>112000</v>
      </c>
      <c r="S272" s="25">
        <v>112000</v>
      </c>
      <c r="T272" s="25">
        <v>112000</v>
      </c>
      <c r="U272" s="25">
        <v>112000</v>
      </c>
    </row>
    <row r="273" spans="1:21" s="8" customFormat="1" x14ac:dyDescent="0.25">
      <c r="A273" s="250"/>
      <c r="B273" s="8" t="s">
        <v>1145</v>
      </c>
      <c r="C273" s="8" t="s">
        <v>617</v>
      </c>
      <c r="D273" s="8" t="s">
        <v>588</v>
      </c>
      <c r="E273" s="8" t="s">
        <v>1065</v>
      </c>
      <c r="F273" s="25">
        <v>100000</v>
      </c>
      <c r="G273" s="25">
        <v>100000</v>
      </c>
      <c r="H273" s="25">
        <v>100000</v>
      </c>
      <c r="I273" s="25">
        <v>100000</v>
      </c>
      <c r="J273" s="25">
        <v>100000</v>
      </c>
      <c r="K273" s="25">
        <v>100000</v>
      </c>
      <c r="L273" s="25">
        <v>100000</v>
      </c>
      <c r="M273" s="25">
        <v>100000</v>
      </c>
      <c r="N273" s="25">
        <v>100000</v>
      </c>
      <c r="O273" s="25">
        <v>100000</v>
      </c>
      <c r="P273" s="25">
        <v>100000</v>
      </c>
      <c r="Q273" s="25">
        <v>100000</v>
      </c>
      <c r="R273" s="25">
        <v>100000</v>
      </c>
      <c r="S273" s="25">
        <v>100000</v>
      </c>
      <c r="T273" s="25">
        <v>100000</v>
      </c>
      <c r="U273" s="25">
        <v>100000</v>
      </c>
    </row>
    <row r="274" spans="1:21" s="8" customFormat="1" x14ac:dyDescent="0.25">
      <c r="A274" s="250"/>
      <c r="B274" s="8" t="s">
        <v>1145</v>
      </c>
      <c r="C274" s="8" t="s">
        <v>618</v>
      </c>
      <c r="D274" s="8" t="s">
        <v>588</v>
      </c>
      <c r="E274" s="8" t="s">
        <v>1065</v>
      </c>
      <c r="F274" s="25">
        <v>112000</v>
      </c>
      <c r="G274" s="25">
        <v>112000</v>
      </c>
      <c r="H274" s="25">
        <v>112000</v>
      </c>
      <c r="I274" s="25">
        <v>112000</v>
      </c>
      <c r="J274" s="25">
        <v>112000</v>
      </c>
      <c r="K274" s="25">
        <v>112000</v>
      </c>
      <c r="L274" s="25">
        <v>112000</v>
      </c>
      <c r="M274" s="25">
        <v>112000</v>
      </c>
      <c r="N274" s="25">
        <v>112000</v>
      </c>
      <c r="O274" s="25">
        <v>112000</v>
      </c>
      <c r="P274" s="25">
        <v>112000</v>
      </c>
      <c r="Q274" s="25">
        <v>112000</v>
      </c>
      <c r="R274" s="25">
        <v>112000</v>
      </c>
      <c r="S274" s="25">
        <v>112000</v>
      </c>
      <c r="T274" s="25">
        <v>112000</v>
      </c>
      <c r="U274" s="25">
        <v>112000</v>
      </c>
    </row>
    <row r="275" spans="1:21" s="8" customFormat="1" x14ac:dyDescent="0.25">
      <c r="A275" s="250"/>
      <c r="B275" s="51" t="s">
        <v>619</v>
      </c>
      <c r="C275" s="46"/>
      <c r="D275" s="51" t="s">
        <v>588</v>
      </c>
      <c r="E275" s="46"/>
      <c r="F275" s="46"/>
      <c r="G275" s="46"/>
      <c r="H275" s="46"/>
      <c r="I275" s="46"/>
      <c r="J275" s="46"/>
      <c r="K275" s="46"/>
      <c r="L275" s="46"/>
      <c r="M275" s="46"/>
      <c r="N275" s="46"/>
      <c r="O275" s="46"/>
      <c r="P275" s="46"/>
      <c r="Q275" s="46"/>
      <c r="R275" s="46"/>
      <c r="S275" s="46"/>
      <c r="T275" s="46"/>
      <c r="U275" s="46"/>
    </row>
    <row r="276" spans="1:21" s="8" customFormat="1" x14ac:dyDescent="0.25">
      <c r="A276" s="250"/>
      <c r="B276" s="8" t="s">
        <v>619</v>
      </c>
      <c r="C276" s="8" t="s">
        <v>1117</v>
      </c>
      <c r="D276" s="8" t="s">
        <v>588</v>
      </c>
      <c r="E276" s="8" t="s">
        <v>1065</v>
      </c>
      <c r="F276" s="25">
        <v>69300</v>
      </c>
      <c r="G276" s="25">
        <v>69300</v>
      </c>
      <c r="H276" s="25">
        <v>69300</v>
      </c>
      <c r="I276" s="25">
        <v>69300</v>
      </c>
      <c r="J276" s="25">
        <v>69300</v>
      </c>
      <c r="K276" s="25">
        <v>69300</v>
      </c>
      <c r="L276" s="25">
        <v>69300</v>
      </c>
      <c r="M276" s="25">
        <v>69300</v>
      </c>
      <c r="N276" s="25">
        <v>69300</v>
      </c>
      <c r="O276" s="25">
        <v>69300</v>
      </c>
      <c r="P276" s="25">
        <v>69300</v>
      </c>
      <c r="Q276" s="25">
        <v>69300</v>
      </c>
      <c r="R276" s="25">
        <v>69300</v>
      </c>
      <c r="S276" s="25">
        <v>69300</v>
      </c>
      <c r="T276" s="25">
        <v>69300</v>
      </c>
      <c r="U276" s="25">
        <v>69300</v>
      </c>
    </row>
    <row r="277" spans="1:21" s="8" customFormat="1" x14ac:dyDescent="0.25">
      <c r="A277" s="250"/>
      <c r="B277" s="8" t="s">
        <v>619</v>
      </c>
      <c r="C277" s="8" t="s">
        <v>1119</v>
      </c>
      <c r="D277" s="8" t="s">
        <v>588</v>
      </c>
      <c r="E277" s="8" t="s">
        <v>1065</v>
      </c>
      <c r="F277" s="25">
        <v>71900</v>
      </c>
      <c r="G277" s="25">
        <v>71900</v>
      </c>
      <c r="H277" s="25">
        <v>71900</v>
      </c>
      <c r="I277" s="25">
        <v>71900</v>
      </c>
      <c r="J277" s="25">
        <v>71900</v>
      </c>
      <c r="K277" s="25">
        <v>71900</v>
      </c>
      <c r="L277" s="25">
        <v>71900</v>
      </c>
      <c r="M277" s="25">
        <v>71900</v>
      </c>
      <c r="N277" s="25">
        <v>71900</v>
      </c>
      <c r="O277" s="25">
        <v>71900</v>
      </c>
      <c r="P277" s="25">
        <v>71900</v>
      </c>
      <c r="Q277" s="25">
        <v>71900</v>
      </c>
      <c r="R277" s="25">
        <v>71900</v>
      </c>
      <c r="S277" s="25">
        <v>71900</v>
      </c>
      <c r="T277" s="25">
        <v>71900</v>
      </c>
      <c r="U277" s="25">
        <v>71900</v>
      </c>
    </row>
    <row r="278" spans="1:21" s="8" customFormat="1" x14ac:dyDescent="0.25">
      <c r="A278" s="250"/>
      <c r="B278" s="8" t="s">
        <v>619</v>
      </c>
      <c r="C278" s="8" t="s">
        <v>888</v>
      </c>
      <c r="D278" s="8" t="s">
        <v>588</v>
      </c>
      <c r="E278" s="8" t="s">
        <v>1065</v>
      </c>
      <c r="F278" s="25">
        <v>74100</v>
      </c>
      <c r="G278" s="25">
        <v>74100</v>
      </c>
      <c r="H278" s="25">
        <v>74100</v>
      </c>
      <c r="I278" s="25">
        <v>74100</v>
      </c>
      <c r="J278" s="25">
        <v>74100</v>
      </c>
      <c r="K278" s="25">
        <v>74100</v>
      </c>
      <c r="L278" s="25">
        <v>74100</v>
      </c>
      <c r="M278" s="25">
        <v>74100</v>
      </c>
      <c r="N278" s="25">
        <v>74100</v>
      </c>
      <c r="O278" s="25">
        <v>74100</v>
      </c>
      <c r="P278" s="25">
        <v>74100</v>
      </c>
      <c r="Q278" s="25">
        <v>74100</v>
      </c>
      <c r="R278" s="25">
        <v>74100</v>
      </c>
      <c r="S278" s="25">
        <v>74100</v>
      </c>
      <c r="T278" s="25">
        <v>74100</v>
      </c>
      <c r="U278" s="25">
        <v>74100</v>
      </c>
    </row>
    <row r="279" spans="1:21" s="8" customFormat="1" x14ac:dyDescent="0.25">
      <c r="A279" s="250"/>
      <c r="B279" s="8" t="s">
        <v>619</v>
      </c>
      <c r="C279" s="8" t="s">
        <v>1055</v>
      </c>
      <c r="D279" s="8" t="s">
        <v>588</v>
      </c>
      <c r="E279" s="8" t="s">
        <v>1065</v>
      </c>
      <c r="F279" s="25">
        <v>77400</v>
      </c>
      <c r="G279" s="25">
        <v>77400</v>
      </c>
      <c r="H279" s="25">
        <v>77400</v>
      </c>
      <c r="I279" s="25">
        <v>77400</v>
      </c>
      <c r="J279" s="25">
        <v>77400</v>
      </c>
      <c r="K279" s="25">
        <v>77400</v>
      </c>
      <c r="L279" s="25">
        <v>77400</v>
      </c>
      <c r="M279" s="25">
        <v>77400</v>
      </c>
      <c r="N279" s="25">
        <v>77400</v>
      </c>
      <c r="O279" s="25">
        <v>77400</v>
      </c>
      <c r="P279" s="25">
        <v>77400</v>
      </c>
      <c r="Q279" s="25">
        <v>77400</v>
      </c>
      <c r="R279" s="25">
        <v>77400</v>
      </c>
      <c r="S279" s="25">
        <v>77400</v>
      </c>
      <c r="T279" s="25">
        <v>77400</v>
      </c>
      <c r="U279" s="25">
        <v>77400</v>
      </c>
    </row>
    <row r="280" spans="1:21" s="8" customFormat="1" x14ac:dyDescent="0.25">
      <c r="A280" s="250"/>
      <c r="B280" s="8" t="s">
        <v>619</v>
      </c>
      <c r="C280" s="8" t="s">
        <v>603</v>
      </c>
      <c r="D280" s="8" t="s">
        <v>588</v>
      </c>
      <c r="E280" s="8" t="s">
        <v>1065</v>
      </c>
      <c r="F280" s="25">
        <v>63100</v>
      </c>
      <c r="G280" s="25">
        <v>63100</v>
      </c>
      <c r="H280" s="25">
        <v>63100</v>
      </c>
      <c r="I280" s="25">
        <v>63100</v>
      </c>
      <c r="J280" s="25">
        <v>63100</v>
      </c>
      <c r="K280" s="25">
        <v>63100</v>
      </c>
      <c r="L280" s="25">
        <v>63100</v>
      </c>
      <c r="M280" s="25">
        <v>63100</v>
      </c>
      <c r="N280" s="25">
        <v>63100</v>
      </c>
      <c r="O280" s="25">
        <v>63100</v>
      </c>
      <c r="P280" s="25">
        <v>63100</v>
      </c>
      <c r="Q280" s="25">
        <v>63100</v>
      </c>
      <c r="R280" s="25">
        <v>63100</v>
      </c>
      <c r="S280" s="25">
        <v>63100</v>
      </c>
      <c r="T280" s="25">
        <v>63100</v>
      </c>
      <c r="U280" s="25">
        <v>63100</v>
      </c>
    </row>
    <row r="281" spans="1:21" s="8" customFormat="1" x14ac:dyDescent="0.25">
      <c r="A281" s="250"/>
      <c r="B281" s="8" t="s">
        <v>619</v>
      </c>
      <c r="C281" s="8" t="s">
        <v>605</v>
      </c>
      <c r="D281" s="8" t="s">
        <v>588</v>
      </c>
      <c r="E281" s="8" t="s">
        <v>1065</v>
      </c>
      <c r="F281" s="25">
        <v>96250</v>
      </c>
      <c r="G281" s="25">
        <v>96250</v>
      </c>
      <c r="H281" s="25">
        <v>96250</v>
      </c>
      <c r="I281" s="25">
        <v>96250</v>
      </c>
      <c r="J281" s="25">
        <v>96250</v>
      </c>
      <c r="K281" s="25">
        <v>96250</v>
      </c>
      <c r="L281" s="25">
        <v>96250</v>
      </c>
      <c r="M281" s="25">
        <v>96250</v>
      </c>
      <c r="N281" s="25">
        <v>96250</v>
      </c>
      <c r="O281" s="25">
        <v>96250</v>
      </c>
      <c r="P281" s="25">
        <v>96250</v>
      </c>
      <c r="Q281" s="25">
        <v>96250</v>
      </c>
      <c r="R281" s="25">
        <v>96250</v>
      </c>
      <c r="S281" s="25">
        <v>96250</v>
      </c>
      <c r="T281" s="25">
        <v>96250</v>
      </c>
      <c r="U281" s="25">
        <v>96250</v>
      </c>
    </row>
    <row r="282" spans="1:21" s="8" customFormat="1" x14ac:dyDescent="0.25">
      <c r="A282" s="250"/>
    </row>
    <row r="283" spans="1:21" s="8" customFormat="1" x14ac:dyDescent="0.25">
      <c r="A283" s="250"/>
      <c r="B283" s="51" t="s">
        <v>613</v>
      </c>
      <c r="C283" s="51"/>
      <c r="D283" s="51" t="s">
        <v>590</v>
      </c>
      <c r="E283" s="46"/>
      <c r="F283" s="46"/>
      <c r="G283" s="46"/>
      <c r="H283" s="46"/>
      <c r="I283" s="46"/>
      <c r="J283" s="46"/>
      <c r="K283" s="46"/>
      <c r="L283" s="46"/>
      <c r="M283" s="46"/>
      <c r="N283" s="46"/>
      <c r="O283" s="46"/>
      <c r="P283" s="46"/>
      <c r="Q283" s="46"/>
      <c r="R283" s="46"/>
      <c r="S283" s="46"/>
      <c r="T283" s="46"/>
      <c r="U283" s="46"/>
    </row>
    <row r="284" spans="1:21" s="8" customFormat="1" ht="15.75" customHeight="1" x14ac:dyDescent="0.25">
      <c r="A284" s="250"/>
      <c r="B284" s="8" t="s">
        <v>613</v>
      </c>
      <c r="C284" s="8" t="s">
        <v>1119</v>
      </c>
      <c r="D284" s="8" t="s">
        <v>590</v>
      </c>
      <c r="E284" s="8" t="s">
        <v>1066</v>
      </c>
      <c r="F284" s="25">
        <v>3</v>
      </c>
      <c r="G284" s="25">
        <v>3</v>
      </c>
      <c r="H284" s="25">
        <v>3</v>
      </c>
      <c r="I284" s="25">
        <v>3</v>
      </c>
      <c r="J284" s="25">
        <v>3</v>
      </c>
      <c r="K284" s="25">
        <v>3</v>
      </c>
      <c r="L284" s="25">
        <v>3</v>
      </c>
      <c r="M284" s="25">
        <v>3</v>
      </c>
      <c r="N284" s="25">
        <v>3</v>
      </c>
      <c r="O284" s="25">
        <v>3</v>
      </c>
      <c r="P284" s="25">
        <v>3</v>
      </c>
      <c r="Q284" s="25">
        <v>3</v>
      </c>
      <c r="R284" s="25">
        <v>3</v>
      </c>
      <c r="S284" s="25">
        <v>3</v>
      </c>
      <c r="T284" s="25">
        <v>3</v>
      </c>
      <c r="U284" s="25">
        <v>3</v>
      </c>
    </row>
    <row r="285" spans="1:21" s="8" customFormat="1" x14ac:dyDescent="0.25">
      <c r="A285" s="250"/>
      <c r="B285" s="8" t="s">
        <v>613</v>
      </c>
      <c r="C285" s="8" t="s">
        <v>888</v>
      </c>
      <c r="D285" s="8" t="s">
        <v>590</v>
      </c>
      <c r="E285" s="8" t="s">
        <v>1066</v>
      </c>
      <c r="F285" s="25">
        <v>3</v>
      </c>
      <c r="G285" s="25">
        <v>3</v>
      </c>
      <c r="H285" s="25">
        <v>3</v>
      </c>
      <c r="I285" s="25">
        <v>3</v>
      </c>
      <c r="J285" s="25">
        <v>3</v>
      </c>
      <c r="K285" s="25">
        <v>3</v>
      </c>
      <c r="L285" s="25">
        <v>3</v>
      </c>
      <c r="M285" s="25">
        <v>3</v>
      </c>
      <c r="N285" s="25">
        <v>3</v>
      </c>
      <c r="O285" s="25">
        <v>3</v>
      </c>
      <c r="P285" s="25">
        <v>3</v>
      </c>
      <c r="Q285" s="25">
        <v>3</v>
      </c>
      <c r="R285" s="25">
        <v>3</v>
      </c>
      <c r="S285" s="25">
        <v>3</v>
      </c>
      <c r="T285" s="25">
        <v>3</v>
      </c>
      <c r="U285" s="25">
        <v>3</v>
      </c>
    </row>
    <row r="286" spans="1:21" s="8" customFormat="1" x14ac:dyDescent="0.25">
      <c r="A286" s="250"/>
      <c r="B286" s="8" t="s">
        <v>613</v>
      </c>
      <c r="C286" s="8" t="s">
        <v>1147</v>
      </c>
      <c r="D286" s="8" t="s">
        <v>590</v>
      </c>
      <c r="E286" s="8" t="s">
        <v>1066</v>
      </c>
      <c r="F286" s="25">
        <v>3</v>
      </c>
      <c r="G286" s="25">
        <v>3</v>
      </c>
      <c r="H286" s="25">
        <v>3</v>
      </c>
      <c r="I286" s="25">
        <v>3</v>
      </c>
      <c r="J286" s="25">
        <v>3</v>
      </c>
      <c r="K286" s="25">
        <v>3</v>
      </c>
      <c r="L286" s="25">
        <v>3</v>
      </c>
      <c r="M286" s="25">
        <v>3</v>
      </c>
      <c r="N286" s="25">
        <v>3</v>
      </c>
      <c r="O286" s="25">
        <v>3</v>
      </c>
      <c r="P286" s="25">
        <v>3</v>
      </c>
      <c r="Q286" s="25">
        <v>3</v>
      </c>
      <c r="R286" s="25">
        <v>3</v>
      </c>
      <c r="S286" s="25">
        <v>3</v>
      </c>
      <c r="T286" s="25">
        <v>3</v>
      </c>
      <c r="U286" s="25">
        <v>3</v>
      </c>
    </row>
    <row r="287" spans="1:21" s="8" customFormat="1" x14ac:dyDescent="0.25">
      <c r="A287" s="250"/>
      <c r="B287" s="8" t="s">
        <v>613</v>
      </c>
      <c r="C287" s="8" t="s">
        <v>605</v>
      </c>
      <c r="D287" s="8" t="s">
        <v>590</v>
      </c>
      <c r="E287" s="8" t="s">
        <v>1066</v>
      </c>
      <c r="F287" s="25">
        <v>1</v>
      </c>
      <c r="G287" s="25">
        <v>1</v>
      </c>
      <c r="H287" s="25">
        <v>1</v>
      </c>
      <c r="I287" s="25">
        <v>1</v>
      </c>
      <c r="J287" s="25">
        <v>1</v>
      </c>
      <c r="K287" s="25">
        <v>1</v>
      </c>
      <c r="L287" s="25">
        <v>1</v>
      </c>
      <c r="M287" s="25">
        <v>1</v>
      </c>
      <c r="N287" s="25">
        <v>1</v>
      </c>
      <c r="O287" s="25">
        <v>1</v>
      </c>
      <c r="P287" s="25">
        <v>1</v>
      </c>
      <c r="Q287" s="25">
        <v>1</v>
      </c>
      <c r="R287" s="25">
        <v>1</v>
      </c>
      <c r="S287" s="25">
        <v>1</v>
      </c>
      <c r="T287" s="25">
        <v>1</v>
      </c>
      <c r="U287" s="25">
        <v>1</v>
      </c>
    </row>
    <row r="288" spans="1:21" s="8" customFormat="1" x14ac:dyDescent="0.25">
      <c r="A288" s="250"/>
      <c r="B288" s="8" t="s">
        <v>613</v>
      </c>
      <c r="C288" s="8" t="s">
        <v>614</v>
      </c>
      <c r="D288" s="8" t="s">
        <v>590</v>
      </c>
      <c r="E288" s="8" t="s">
        <v>1066</v>
      </c>
      <c r="F288" s="25">
        <v>1</v>
      </c>
      <c r="G288" s="25">
        <v>1</v>
      </c>
      <c r="H288" s="25">
        <v>1</v>
      </c>
      <c r="I288" s="25">
        <v>1</v>
      </c>
      <c r="J288" s="25">
        <v>1</v>
      </c>
      <c r="K288" s="25">
        <v>1</v>
      </c>
      <c r="L288" s="25">
        <v>1</v>
      </c>
      <c r="M288" s="25">
        <v>1</v>
      </c>
      <c r="N288" s="25">
        <v>1</v>
      </c>
      <c r="O288" s="25">
        <v>1</v>
      </c>
      <c r="P288" s="25">
        <v>1</v>
      </c>
      <c r="Q288" s="25">
        <v>1</v>
      </c>
      <c r="R288" s="25">
        <v>1</v>
      </c>
      <c r="S288" s="25">
        <v>1</v>
      </c>
      <c r="T288" s="25">
        <v>1</v>
      </c>
      <c r="U288" s="25">
        <v>1</v>
      </c>
    </row>
    <row r="289" spans="1:21" s="8" customFormat="1" x14ac:dyDescent="0.25">
      <c r="A289" s="250"/>
      <c r="B289" s="8" t="s">
        <v>613</v>
      </c>
      <c r="C289" s="8" t="s">
        <v>606</v>
      </c>
      <c r="D289" s="8" t="s">
        <v>590</v>
      </c>
      <c r="E289" s="8" t="s">
        <v>1066</v>
      </c>
      <c r="F289" s="25">
        <v>1</v>
      </c>
      <c r="G289" s="25">
        <v>1</v>
      </c>
      <c r="H289" s="25">
        <v>1</v>
      </c>
      <c r="I289" s="25">
        <v>1</v>
      </c>
      <c r="J289" s="25">
        <v>1</v>
      </c>
      <c r="K289" s="25">
        <v>1</v>
      </c>
      <c r="L289" s="25">
        <v>1</v>
      </c>
      <c r="M289" s="25">
        <v>1</v>
      </c>
      <c r="N289" s="25">
        <v>1</v>
      </c>
      <c r="O289" s="25">
        <v>1</v>
      </c>
      <c r="P289" s="25">
        <v>1</v>
      </c>
      <c r="Q289" s="25">
        <v>1</v>
      </c>
      <c r="R289" s="25">
        <v>1</v>
      </c>
      <c r="S289" s="25">
        <v>1</v>
      </c>
      <c r="T289" s="25">
        <v>1</v>
      </c>
      <c r="U289" s="25">
        <v>1</v>
      </c>
    </row>
    <row r="290" spans="1:21" s="8" customFormat="1" x14ac:dyDescent="0.25">
      <c r="A290" s="250"/>
      <c r="B290" s="51" t="s">
        <v>615</v>
      </c>
      <c r="C290" s="46"/>
      <c r="D290" s="51" t="s">
        <v>590</v>
      </c>
      <c r="E290" s="46"/>
      <c r="F290" s="46"/>
      <c r="G290" s="46"/>
      <c r="H290" s="46"/>
      <c r="I290" s="46"/>
      <c r="J290" s="46"/>
      <c r="K290" s="46"/>
      <c r="L290" s="46"/>
      <c r="M290" s="46"/>
      <c r="N290" s="46"/>
      <c r="O290" s="46"/>
      <c r="P290" s="46"/>
      <c r="Q290" s="46"/>
      <c r="R290" s="46"/>
      <c r="S290" s="46"/>
      <c r="T290" s="46"/>
      <c r="U290" s="46"/>
    </row>
    <row r="291" spans="1:21" s="8" customFormat="1" x14ac:dyDescent="0.25">
      <c r="A291" s="250"/>
      <c r="B291" s="8" t="s">
        <v>615</v>
      </c>
      <c r="C291" s="8" t="s">
        <v>1119</v>
      </c>
      <c r="D291" s="8" t="s">
        <v>590</v>
      </c>
      <c r="E291" s="8" t="s">
        <v>1066</v>
      </c>
      <c r="F291" s="25">
        <v>3</v>
      </c>
      <c r="G291" s="25">
        <v>3</v>
      </c>
      <c r="H291" s="25">
        <v>3</v>
      </c>
      <c r="I291" s="25">
        <v>3</v>
      </c>
      <c r="J291" s="25">
        <v>3</v>
      </c>
      <c r="K291" s="25">
        <v>3</v>
      </c>
      <c r="L291" s="25">
        <v>3</v>
      </c>
      <c r="M291" s="25">
        <v>3</v>
      </c>
      <c r="N291" s="25">
        <v>3</v>
      </c>
      <c r="O291" s="25">
        <v>3</v>
      </c>
      <c r="P291" s="25">
        <v>3</v>
      </c>
      <c r="Q291" s="25">
        <v>3</v>
      </c>
      <c r="R291" s="25">
        <v>3</v>
      </c>
      <c r="S291" s="25">
        <v>3</v>
      </c>
      <c r="T291" s="25">
        <v>3</v>
      </c>
      <c r="U291" s="25">
        <v>3</v>
      </c>
    </row>
    <row r="292" spans="1:21" s="8" customFormat="1" x14ac:dyDescent="0.25">
      <c r="A292" s="250"/>
      <c r="B292" s="8" t="s">
        <v>615</v>
      </c>
      <c r="C292" s="8" t="s">
        <v>1055</v>
      </c>
      <c r="D292" s="8" t="s">
        <v>590</v>
      </c>
      <c r="E292" s="8" t="s">
        <v>1066</v>
      </c>
      <c r="F292" s="25">
        <v>3</v>
      </c>
      <c r="G292" s="25">
        <v>3</v>
      </c>
      <c r="H292" s="25">
        <v>3</v>
      </c>
      <c r="I292" s="25">
        <v>3</v>
      </c>
      <c r="J292" s="25">
        <v>3</v>
      </c>
      <c r="K292" s="25">
        <v>3</v>
      </c>
      <c r="L292" s="25">
        <v>3</v>
      </c>
      <c r="M292" s="25">
        <v>3</v>
      </c>
      <c r="N292" s="25">
        <v>3</v>
      </c>
      <c r="O292" s="25">
        <v>3</v>
      </c>
      <c r="P292" s="25">
        <v>3</v>
      </c>
      <c r="Q292" s="25">
        <v>3</v>
      </c>
      <c r="R292" s="25">
        <v>3</v>
      </c>
      <c r="S292" s="25">
        <v>3</v>
      </c>
      <c r="T292" s="25">
        <v>3</v>
      </c>
      <c r="U292" s="25">
        <v>3</v>
      </c>
    </row>
    <row r="293" spans="1:21" s="8" customFormat="1" x14ac:dyDescent="0.25">
      <c r="A293" s="250"/>
      <c r="B293" s="8" t="s">
        <v>615</v>
      </c>
      <c r="C293" s="8" t="s">
        <v>603</v>
      </c>
      <c r="D293" s="8" t="s">
        <v>590</v>
      </c>
      <c r="E293" s="8" t="s">
        <v>1066</v>
      </c>
      <c r="F293" s="25">
        <v>1</v>
      </c>
      <c r="G293" s="25">
        <v>1</v>
      </c>
      <c r="H293" s="25">
        <v>1</v>
      </c>
      <c r="I293" s="25">
        <v>1</v>
      </c>
      <c r="J293" s="25">
        <v>1</v>
      </c>
      <c r="K293" s="25">
        <v>1</v>
      </c>
      <c r="L293" s="25">
        <v>1</v>
      </c>
      <c r="M293" s="25">
        <v>1</v>
      </c>
      <c r="N293" s="25">
        <v>1</v>
      </c>
      <c r="O293" s="25">
        <v>1</v>
      </c>
      <c r="P293" s="25">
        <v>1</v>
      </c>
      <c r="Q293" s="25">
        <v>1</v>
      </c>
      <c r="R293" s="25">
        <v>1</v>
      </c>
      <c r="S293" s="25">
        <v>1</v>
      </c>
      <c r="T293" s="25">
        <v>1</v>
      </c>
      <c r="U293" s="25">
        <v>1</v>
      </c>
    </row>
    <row r="294" spans="1:21" s="8" customFormat="1" x14ac:dyDescent="0.25">
      <c r="A294" s="250"/>
      <c r="B294" s="8" t="s">
        <v>615</v>
      </c>
      <c r="C294" s="8" t="s">
        <v>605</v>
      </c>
      <c r="D294" s="8" t="s">
        <v>590</v>
      </c>
      <c r="E294" s="8" t="s">
        <v>1066</v>
      </c>
      <c r="F294" s="25">
        <v>1</v>
      </c>
      <c r="G294" s="25">
        <v>1</v>
      </c>
      <c r="H294" s="25">
        <v>1</v>
      </c>
      <c r="I294" s="25">
        <v>1</v>
      </c>
      <c r="J294" s="25">
        <v>1</v>
      </c>
      <c r="K294" s="25">
        <v>1</v>
      </c>
      <c r="L294" s="25">
        <v>1</v>
      </c>
      <c r="M294" s="25">
        <v>1</v>
      </c>
      <c r="N294" s="25">
        <v>1</v>
      </c>
      <c r="O294" s="25">
        <v>1</v>
      </c>
      <c r="P294" s="25">
        <v>1</v>
      </c>
      <c r="Q294" s="25">
        <v>1</v>
      </c>
      <c r="R294" s="25">
        <v>1</v>
      </c>
      <c r="S294" s="25">
        <v>1</v>
      </c>
      <c r="T294" s="25">
        <v>1</v>
      </c>
      <c r="U294" s="25">
        <v>1</v>
      </c>
    </row>
    <row r="295" spans="1:21" s="8" customFormat="1" x14ac:dyDescent="0.25">
      <c r="A295" s="250"/>
      <c r="B295" s="8" t="s">
        <v>1145</v>
      </c>
      <c r="C295" s="8" t="s">
        <v>1148</v>
      </c>
      <c r="D295" s="8" t="s">
        <v>590</v>
      </c>
      <c r="E295" s="8" t="s">
        <v>1066</v>
      </c>
      <c r="F295" s="25">
        <v>30</v>
      </c>
      <c r="G295" s="25">
        <v>30</v>
      </c>
      <c r="H295" s="25">
        <v>30</v>
      </c>
      <c r="I295" s="25">
        <v>30</v>
      </c>
      <c r="J295" s="25">
        <v>30</v>
      </c>
      <c r="K295" s="25">
        <v>30</v>
      </c>
      <c r="L295" s="25">
        <v>30</v>
      </c>
      <c r="M295" s="25">
        <v>30</v>
      </c>
      <c r="N295" s="25">
        <v>30</v>
      </c>
      <c r="O295" s="25">
        <v>30</v>
      </c>
      <c r="P295" s="25">
        <v>30</v>
      </c>
      <c r="Q295" s="25">
        <v>30</v>
      </c>
      <c r="R295" s="25">
        <v>30</v>
      </c>
      <c r="S295" s="25">
        <v>30</v>
      </c>
      <c r="T295" s="25">
        <v>30</v>
      </c>
      <c r="U295" s="25">
        <v>30</v>
      </c>
    </row>
    <row r="296" spans="1:21" s="8" customFormat="1" x14ac:dyDescent="0.25">
      <c r="A296" s="250"/>
      <c r="B296" s="8" t="s">
        <v>1145</v>
      </c>
      <c r="C296" s="8" t="s">
        <v>617</v>
      </c>
      <c r="D296" s="8" t="s">
        <v>590</v>
      </c>
      <c r="E296" s="8" t="s">
        <v>1066</v>
      </c>
      <c r="F296" s="25">
        <v>30</v>
      </c>
      <c r="G296" s="25">
        <v>30</v>
      </c>
      <c r="H296" s="25">
        <v>30</v>
      </c>
      <c r="I296" s="25">
        <v>30</v>
      </c>
      <c r="J296" s="25">
        <v>30</v>
      </c>
      <c r="K296" s="25">
        <v>30</v>
      </c>
      <c r="L296" s="25">
        <v>30</v>
      </c>
      <c r="M296" s="25">
        <v>30</v>
      </c>
      <c r="N296" s="25">
        <v>30</v>
      </c>
      <c r="O296" s="25">
        <v>30</v>
      </c>
      <c r="P296" s="25">
        <v>30</v>
      </c>
      <c r="Q296" s="25">
        <v>30</v>
      </c>
      <c r="R296" s="25">
        <v>30</v>
      </c>
      <c r="S296" s="25">
        <v>30</v>
      </c>
      <c r="T296" s="25">
        <v>30</v>
      </c>
      <c r="U296" s="25">
        <v>30</v>
      </c>
    </row>
    <row r="297" spans="1:21" s="8" customFormat="1" x14ac:dyDescent="0.25">
      <c r="A297" s="250"/>
      <c r="B297" s="8" t="s">
        <v>1145</v>
      </c>
      <c r="C297" s="8" t="s">
        <v>618</v>
      </c>
      <c r="D297" s="8" t="s">
        <v>590</v>
      </c>
      <c r="E297" s="8" t="s">
        <v>1066</v>
      </c>
      <c r="F297" s="25">
        <v>30</v>
      </c>
      <c r="G297" s="25">
        <v>30</v>
      </c>
      <c r="H297" s="25">
        <v>30</v>
      </c>
      <c r="I297" s="25">
        <v>30</v>
      </c>
      <c r="J297" s="25">
        <v>30</v>
      </c>
      <c r="K297" s="25">
        <v>30</v>
      </c>
      <c r="L297" s="25">
        <v>30</v>
      </c>
      <c r="M297" s="25">
        <v>30</v>
      </c>
      <c r="N297" s="25">
        <v>30</v>
      </c>
      <c r="O297" s="25">
        <v>30</v>
      </c>
      <c r="P297" s="25">
        <v>30</v>
      </c>
      <c r="Q297" s="25">
        <v>30</v>
      </c>
      <c r="R297" s="25">
        <v>30</v>
      </c>
      <c r="S297" s="25">
        <v>30</v>
      </c>
      <c r="T297" s="25">
        <v>30</v>
      </c>
      <c r="U297" s="25">
        <v>30</v>
      </c>
    </row>
    <row r="298" spans="1:21" s="8" customFormat="1" x14ac:dyDescent="0.25">
      <c r="A298" s="250"/>
      <c r="B298" s="51" t="s">
        <v>619</v>
      </c>
      <c r="C298" s="46"/>
      <c r="D298" s="51" t="s">
        <v>590</v>
      </c>
      <c r="E298" s="46"/>
      <c r="F298" s="46"/>
      <c r="G298" s="46"/>
      <c r="H298" s="46"/>
      <c r="I298" s="46"/>
      <c r="J298" s="46"/>
      <c r="K298" s="46"/>
      <c r="L298" s="46"/>
      <c r="M298" s="46"/>
      <c r="N298" s="46"/>
      <c r="O298" s="46"/>
      <c r="P298" s="46"/>
      <c r="Q298" s="46"/>
      <c r="R298" s="46"/>
      <c r="S298" s="46"/>
      <c r="T298" s="46"/>
      <c r="U298" s="46"/>
    </row>
    <row r="299" spans="1:21" s="8" customFormat="1" x14ac:dyDescent="0.25">
      <c r="A299" s="250"/>
      <c r="B299" s="8" t="s">
        <v>619</v>
      </c>
      <c r="C299" s="8" t="s">
        <v>1117</v>
      </c>
      <c r="D299" s="8" t="s">
        <v>590</v>
      </c>
      <c r="E299" s="8" t="s">
        <v>1066</v>
      </c>
      <c r="F299" s="25">
        <v>3</v>
      </c>
      <c r="G299" s="25">
        <v>3</v>
      </c>
      <c r="H299" s="25">
        <v>3</v>
      </c>
      <c r="I299" s="25">
        <v>3</v>
      </c>
      <c r="J299" s="25">
        <v>3</v>
      </c>
      <c r="K299" s="25">
        <v>3</v>
      </c>
      <c r="L299" s="25">
        <v>3</v>
      </c>
      <c r="M299" s="25">
        <v>3</v>
      </c>
      <c r="N299" s="25">
        <v>3</v>
      </c>
      <c r="O299" s="25">
        <v>3</v>
      </c>
      <c r="P299" s="25">
        <v>3</v>
      </c>
      <c r="Q299" s="25">
        <v>3</v>
      </c>
      <c r="R299" s="25">
        <v>3</v>
      </c>
      <c r="S299" s="25">
        <v>3</v>
      </c>
      <c r="T299" s="25">
        <v>3</v>
      </c>
      <c r="U299" s="25">
        <v>3</v>
      </c>
    </row>
    <row r="300" spans="1:21" s="8" customFormat="1" x14ac:dyDescent="0.25">
      <c r="A300" s="250"/>
      <c r="B300" s="8" t="s">
        <v>619</v>
      </c>
      <c r="C300" s="8" t="s">
        <v>1119</v>
      </c>
      <c r="D300" s="8" t="s">
        <v>590</v>
      </c>
      <c r="E300" s="8" t="s">
        <v>1066</v>
      </c>
      <c r="F300" s="25">
        <v>3</v>
      </c>
      <c r="G300" s="25">
        <v>3</v>
      </c>
      <c r="H300" s="25">
        <v>3</v>
      </c>
      <c r="I300" s="25">
        <v>3</v>
      </c>
      <c r="J300" s="25">
        <v>3</v>
      </c>
      <c r="K300" s="25">
        <v>3</v>
      </c>
      <c r="L300" s="25">
        <v>3</v>
      </c>
      <c r="M300" s="25">
        <v>3</v>
      </c>
      <c r="N300" s="25">
        <v>3</v>
      </c>
      <c r="O300" s="25">
        <v>3</v>
      </c>
      <c r="P300" s="25">
        <v>3</v>
      </c>
      <c r="Q300" s="25">
        <v>3</v>
      </c>
      <c r="R300" s="25">
        <v>3</v>
      </c>
      <c r="S300" s="25">
        <v>3</v>
      </c>
      <c r="T300" s="25">
        <v>3</v>
      </c>
      <c r="U300" s="25">
        <v>3</v>
      </c>
    </row>
    <row r="301" spans="1:21" s="8" customFormat="1" x14ac:dyDescent="0.25">
      <c r="A301" s="250"/>
      <c r="B301" s="8" t="s">
        <v>619</v>
      </c>
      <c r="C301" s="8" t="s">
        <v>888</v>
      </c>
      <c r="D301" s="8" t="s">
        <v>590</v>
      </c>
      <c r="E301" s="8" t="s">
        <v>1066</v>
      </c>
      <c r="F301" s="25">
        <v>3</v>
      </c>
      <c r="G301" s="25">
        <v>3</v>
      </c>
      <c r="H301" s="25">
        <v>3</v>
      </c>
      <c r="I301" s="25">
        <v>3</v>
      </c>
      <c r="J301" s="25">
        <v>3</v>
      </c>
      <c r="K301" s="25">
        <v>3</v>
      </c>
      <c r="L301" s="25">
        <v>3</v>
      </c>
      <c r="M301" s="25">
        <v>3</v>
      </c>
      <c r="N301" s="25">
        <v>3</v>
      </c>
      <c r="O301" s="25">
        <v>3</v>
      </c>
      <c r="P301" s="25">
        <v>3</v>
      </c>
      <c r="Q301" s="25">
        <v>3</v>
      </c>
      <c r="R301" s="25">
        <v>3</v>
      </c>
      <c r="S301" s="25">
        <v>3</v>
      </c>
      <c r="T301" s="25">
        <v>3</v>
      </c>
      <c r="U301" s="25">
        <v>3</v>
      </c>
    </row>
    <row r="302" spans="1:21" s="8" customFormat="1" x14ac:dyDescent="0.25">
      <c r="A302" s="250"/>
      <c r="B302" s="8" t="s">
        <v>619</v>
      </c>
      <c r="C302" s="8" t="s">
        <v>1055</v>
      </c>
      <c r="D302" s="8" t="s">
        <v>590</v>
      </c>
      <c r="E302" s="8" t="s">
        <v>1066</v>
      </c>
      <c r="F302" s="25">
        <v>3</v>
      </c>
      <c r="G302" s="25">
        <v>3</v>
      </c>
      <c r="H302" s="25">
        <v>3</v>
      </c>
      <c r="I302" s="25">
        <v>3</v>
      </c>
      <c r="J302" s="25">
        <v>3</v>
      </c>
      <c r="K302" s="25">
        <v>3</v>
      </c>
      <c r="L302" s="25">
        <v>3</v>
      </c>
      <c r="M302" s="25">
        <v>3</v>
      </c>
      <c r="N302" s="25">
        <v>3</v>
      </c>
      <c r="O302" s="25">
        <v>3</v>
      </c>
      <c r="P302" s="25">
        <v>3</v>
      </c>
      <c r="Q302" s="25">
        <v>3</v>
      </c>
      <c r="R302" s="25">
        <v>3</v>
      </c>
      <c r="S302" s="25">
        <v>3</v>
      </c>
      <c r="T302" s="25">
        <v>3</v>
      </c>
      <c r="U302" s="25">
        <v>3</v>
      </c>
    </row>
    <row r="303" spans="1:21" s="8" customFormat="1" x14ac:dyDescent="0.25">
      <c r="A303" s="250"/>
      <c r="B303" s="8" t="s">
        <v>619</v>
      </c>
      <c r="C303" s="8" t="s">
        <v>603</v>
      </c>
      <c r="D303" s="8" t="s">
        <v>590</v>
      </c>
      <c r="E303" s="8" t="s">
        <v>1066</v>
      </c>
      <c r="F303" s="25">
        <v>1</v>
      </c>
      <c r="G303" s="25">
        <v>1</v>
      </c>
      <c r="H303" s="25">
        <v>1</v>
      </c>
      <c r="I303" s="25">
        <v>1</v>
      </c>
      <c r="J303" s="25">
        <v>1</v>
      </c>
      <c r="K303" s="25">
        <v>1</v>
      </c>
      <c r="L303" s="25">
        <v>1</v>
      </c>
      <c r="M303" s="25">
        <v>1</v>
      </c>
      <c r="N303" s="25">
        <v>1</v>
      </c>
      <c r="O303" s="25">
        <v>1</v>
      </c>
      <c r="P303" s="25">
        <v>1</v>
      </c>
      <c r="Q303" s="25">
        <v>1</v>
      </c>
      <c r="R303" s="25">
        <v>1</v>
      </c>
      <c r="S303" s="25">
        <v>1</v>
      </c>
      <c r="T303" s="25">
        <v>1</v>
      </c>
      <c r="U303" s="25">
        <v>1</v>
      </c>
    </row>
    <row r="304" spans="1:21" s="8" customFormat="1" x14ac:dyDescent="0.25">
      <c r="A304" s="250"/>
      <c r="B304" s="8" t="s">
        <v>619</v>
      </c>
      <c r="C304" s="8" t="s">
        <v>605</v>
      </c>
      <c r="D304" s="8" t="s">
        <v>590</v>
      </c>
      <c r="E304" s="8" t="s">
        <v>1066</v>
      </c>
      <c r="F304" s="25">
        <v>1</v>
      </c>
      <c r="G304" s="25">
        <v>1</v>
      </c>
      <c r="H304" s="25">
        <v>1</v>
      </c>
      <c r="I304" s="25">
        <v>1</v>
      </c>
      <c r="J304" s="25">
        <v>1</v>
      </c>
      <c r="K304" s="25">
        <v>1</v>
      </c>
      <c r="L304" s="25">
        <v>1</v>
      </c>
      <c r="M304" s="25">
        <v>1</v>
      </c>
      <c r="N304" s="25">
        <v>1</v>
      </c>
      <c r="O304" s="25">
        <v>1</v>
      </c>
      <c r="P304" s="25">
        <v>1</v>
      </c>
      <c r="Q304" s="25">
        <v>1</v>
      </c>
      <c r="R304" s="25">
        <v>1</v>
      </c>
      <c r="S304" s="25">
        <v>1</v>
      </c>
      <c r="T304" s="25">
        <v>1</v>
      </c>
      <c r="U304" s="25">
        <v>1</v>
      </c>
    </row>
    <row r="305" spans="1:21" s="8" customFormat="1" x14ac:dyDescent="0.25">
      <c r="A305" s="250"/>
    </row>
    <row r="306" spans="1:21" s="8" customFormat="1" x14ac:dyDescent="0.25">
      <c r="A306" s="250"/>
      <c r="B306" s="51" t="s">
        <v>613</v>
      </c>
      <c r="C306" s="51"/>
      <c r="D306" s="51" t="s">
        <v>593</v>
      </c>
      <c r="E306" s="46"/>
      <c r="F306" s="46"/>
      <c r="G306" s="46"/>
      <c r="H306" s="46"/>
      <c r="I306" s="46"/>
      <c r="J306" s="46"/>
      <c r="K306" s="46"/>
      <c r="L306" s="46"/>
      <c r="M306" s="46"/>
      <c r="N306" s="46"/>
      <c r="O306" s="46"/>
      <c r="P306" s="46"/>
      <c r="Q306" s="46"/>
      <c r="R306" s="46"/>
      <c r="S306" s="46"/>
      <c r="T306" s="46"/>
      <c r="U306" s="46"/>
    </row>
    <row r="307" spans="1:21" s="8" customFormat="1" x14ac:dyDescent="0.25">
      <c r="A307" s="250"/>
      <c r="B307" s="8" t="s">
        <v>613</v>
      </c>
      <c r="C307" s="8" t="s">
        <v>1119</v>
      </c>
      <c r="D307" s="8" t="s">
        <v>593</v>
      </c>
      <c r="E307" s="8" t="s">
        <v>1067</v>
      </c>
      <c r="F307" s="25">
        <v>0.6</v>
      </c>
      <c r="G307" s="25">
        <v>0.6</v>
      </c>
      <c r="H307" s="25">
        <v>0.6</v>
      </c>
      <c r="I307" s="25">
        <v>0.6</v>
      </c>
      <c r="J307" s="25">
        <v>0.6</v>
      </c>
      <c r="K307" s="25">
        <v>0.6</v>
      </c>
      <c r="L307" s="25">
        <v>0.6</v>
      </c>
      <c r="M307" s="25">
        <v>0.6</v>
      </c>
      <c r="N307" s="25">
        <v>0.6</v>
      </c>
      <c r="O307" s="25">
        <v>0.6</v>
      </c>
      <c r="P307" s="25">
        <v>0.6</v>
      </c>
      <c r="Q307" s="25">
        <v>0.6</v>
      </c>
      <c r="R307" s="25">
        <v>0.6</v>
      </c>
      <c r="S307" s="25">
        <v>0.6</v>
      </c>
      <c r="T307" s="25">
        <v>0.6</v>
      </c>
      <c r="U307" s="25">
        <v>0.6</v>
      </c>
    </row>
    <row r="308" spans="1:21" s="8" customFormat="1" x14ac:dyDescent="0.25">
      <c r="A308" s="250"/>
      <c r="B308" s="8" t="s">
        <v>613</v>
      </c>
      <c r="C308" s="8" t="s">
        <v>888</v>
      </c>
      <c r="D308" s="8" t="s">
        <v>593</v>
      </c>
      <c r="E308" s="8" t="s">
        <v>1067</v>
      </c>
      <c r="F308" s="25">
        <v>0.6</v>
      </c>
      <c r="G308" s="25">
        <v>0.6</v>
      </c>
      <c r="H308" s="25">
        <v>0.6</v>
      </c>
      <c r="I308" s="25">
        <v>0.6</v>
      </c>
      <c r="J308" s="25">
        <v>0.6</v>
      </c>
      <c r="K308" s="25">
        <v>0.6</v>
      </c>
      <c r="L308" s="25">
        <v>0.6</v>
      </c>
      <c r="M308" s="25">
        <v>0.6</v>
      </c>
      <c r="N308" s="25">
        <v>0.6</v>
      </c>
      <c r="O308" s="25">
        <v>0.6</v>
      </c>
      <c r="P308" s="25">
        <v>0.6</v>
      </c>
      <c r="Q308" s="25">
        <v>0.6</v>
      </c>
      <c r="R308" s="25">
        <v>0.6</v>
      </c>
      <c r="S308" s="25">
        <v>0.6</v>
      </c>
      <c r="T308" s="25">
        <v>0.6</v>
      </c>
      <c r="U308" s="25">
        <v>0.6</v>
      </c>
    </row>
    <row r="309" spans="1:21" s="8" customFormat="1" x14ac:dyDescent="0.25">
      <c r="A309" s="250"/>
      <c r="B309" s="8" t="s">
        <v>613</v>
      </c>
      <c r="C309" s="8" t="s">
        <v>1147</v>
      </c>
      <c r="D309" s="8" t="s">
        <v>593</v>
      </c>
      <c r="E309" s="8" t="s">
        <v>1067</v>
      </c>
      <c r="F309" s="25">
        <v>0.6</v>
      </c>
      <c r="G309" s="25">
        <v>0.6</v>
      </c>
      <c r="H309" s="25">
        <v>0.6</v>
      </c>
      <c r="I309" s="25">
        <v>0.6</v>
      </c>
      <c r="J309" s="25">
        <v>0.6</v>
      </c>
      <c r="K309" s="25">
        <v>0.6</v>
      </c>
      <c r="L309" s="25">
        <v>0.6</v>
      </c>
      <c r="M309" s="25">
        <v>0.6</v>
      </c>
      <c r="N309" s="25">
        <v>0.6</v>
      </c>
      <c r="O309" s="25">
        <v>0.6</v>
      </c>
      <c r="P309" s="25">
        <v>0.6</v>
      </c>
      <c r="Q309" s="25">
        <v>0.6</v>
      </c>
      <c r="R309" s="25">
        <v>0.6</v>
      </c>
      <c r="S309" s="25">
        <v>0.6</v>
      </c>
      <c r="T309" s="25">
        <v>0.6</v>
      </c>
      <c r="U309" s="25">
        <v>0.6</v>
      </c>
    </row>
    <row r="310" spans="1:21" s="8" customFormat="1" x14ac:dyDescent="0.25">
      <c r="A310" s="250"/>
      <c r="B310" s="8" t="s">
        <v>613</v>
      </c>
      <c r="C310" s="8" t="s">
        <v>605</v>
      </c>
      <c r="D310" s="8" t="s">
        <v>593</v>
      </c>
      <c r="E310" s="8" t="s">
        <v>1067</v>
      </c>
      <c r="F310" s="25">
        <v>3</v>
      </c>
      <c r="G310" s="25">
        <v>3</v>
      </c>
      <c r="H310" s="25">
        <v>3</v>
      </c>
      <c r="I310" s="25">
        <v>3</v>
      </c>
      <c r="J310" s="25">
        <v>3</v>
      </c>
      <c r="K310" s="25">
        <v>3</v>
      </c>
      <c r="L310" s="25">
        <v>3</v>
      </c>
      <c r="M310" s="25">
        <v>3</v>
      </c>
      <c r="N310" s="25">
        <v>3</v>
      </c>
      <c r="O310" s="25">
        <v>3</v>
      </c>
      <c r="P310" s="25">
        <v>3</v>
      </c>
      <c r="Q310" s="25">
        <v>3</v>
      </c>
      <c r="R310" s="25">
        <v>3</v>
      </c>
      <c r="S310" s="25">
        <v>3</v>
      </c>
      <c r="T310" s="25">
        <v>3</v>
      </c>
      <c r="U310" s="25">
        <v>3</v>
      </c>
    </row>
    <row r="311" spans="1:21" s="8" customFormat="1" x14ac:dyDescent="0.25">
      <c r="A311" s="250"/>
      <c r="B311" s="8" t="s">
        <v>613</v>
      </c>
      <c r="C311" s="8" t="s">
        <v>614</v>
      </c>
      <c r="D311" s="8" t="s">
        <v>593</v>
      </c>
      <c r="E311" s="8" t="s">
        <v>1067</v>
      </c>
      <c r="F311" s="25">
        <v>0.1</v>
      </c>
      <c r="G311" s="25">
        <v>0.1</v>
      </c>
      <c r="H311" s="25">
        <v>0.1</v>
      </c>
      <c r="I311" s="25">
        <v>0.1</v>
      </c>
      <c r="J311" s="25">
        <v>0.1</v>
      </c>
      <c r="K311" s="25">
        <v>0.1</v>
      </c>
      <c r="L311" s="25">
        <v>0.1</v>
      </c>
      <c r="M311" s="25">
        <v>0.1</v>
      </c>
      <c r="N311" s="25">
        <v>0.1</v>
      </c>
      <c r="O311" s="25">
        <v>0.1</v>
      </c>
      <c r="P311" s="25">
        <v>0.1</v>
      </c>
      <c r="Q311" s="25">
        <v>0.1</v>
      </c>
      <c r="R311" s="25">
        <v>0.1</v>
      </c>
      <c r="S311" s="25">
        <v>0.1</v>
      </c>
      <c r="T311" s="25">
        <v>0.1</v>
      </c>
      <c r="U311" s="25">
        <v>0.1</v>
      </c>
    </row>
    <row r="312" spans="1:21" s="8" customFormat="1" x14ac:dyDescent="0.25">
      <c r="A312" s="250"/>
      <c r="B312" s="8" t="s">
        <v>613</v>
      </c>
      <c r="C312" s="8" t="s">
        <v>606</v>
      </c>
      <c r="D312" s="8" t="s">
        <v>593</v>
      </c>
      <c r="E312" s="8" t="s">
        <v>1067</v>
      </c>
      <c r="F312" s="25">
        <v>0.1</v>
      </c>
      <c r="G312" s="25">
        <v>0.1</v>
      </c>
      <c r="H312" s="25">
        <v>0.1</v>
      </c>
      <c r="I312" s="25">
        <v>0.1</v>
      </c>
      <c r="J312" s="25">
        <v>0.1</v>
      </c>
      <c r="K312" s="25">
        <v>0.1</v>
      </c>
      <c r="L312" s="25">
        <v>0.1</v>
      </c>
      <c r="M312" s="25">
        <v>0.1</v>
      </c>
      <c r="N312" s="25">
        <v>0.1</v>
      </c>
      <c r="O312" s="25">
        <v>0.1</v>
      </c>
      <c r="P312" s="25">
        <v>0.1</v>
      </c>
      <c r="Q312" s="25">
        <v>0.1</v>
      </c>
      <c r="R312" s="25">
        <v>0.1</v>
      </c>
      <c r="S312" s="25">
        <v>0.1</v>
      </c>
      <c r="T312" s="25">
        <v>0.1</v>
      </c>
      <c r="U312" s="25">
        <v>0.1</v>
      </c>
    </row>
    <row r="313" spans="1:21" s="8" customFormat="1" x14ac:dyDescent="0.25">
      <c r="A313" s="250"/>
      <c r="B313" s="51" t="s">
        <v>615</v>
      </c>
      <c r="C313" s="46"/>
      <c r="D313" s="51" t="s">
        <v>593</v>
      </c>
      <c r="E313" s="46"/>
      <c r="F313" s="46"/>
      <c r="G313" s="46"/>
      <c r="H313" s="46"/>
      <c r="I313" s="46"/>
      <c r="J313" s="46"/>
      <c r="K313" s="46"/>
      <c r="L313" s="46"/>
      <c r="M313" s="46"/>
      <c r="N313" s="46"/>
      <c r="O313" s="46"/>
      <c r="P313" s="46"/>
      <c r="Q313" s="46"/>
      <c r="R313" s="46"/>
      <c r="S313" s="46"/>
      <c r="T313" s="46"/>
      <c r="U313" s="46"/>
    </row>
    <row r="314" spans="1:21" s="8" customFormat="1" x14ac:dyDescent="0.25">
      <c r="A314" s="250"/>
      <c r="B314" s="8" t="s">
        <v>615</v>
      </c>
      <c r="C314" s="8" t="s">
        <v>1119</v>
      </c>
      <c r="D314" s="8" t="s">
        <v>593</v>
      </c>
      <c r="E314" s="8" t="s">
        <v>1067</v>
      </c>
      <c r="F314" s="25">
        <v>0.6</v>
      </c>
      <c r="G314" s="25">
        <v>0.6</v>
      </c>
      <c r="H314" s="25">
        <v>0.6</v>
      </c>
      <c r="I314" s="25">
        <v>0.6</v>
      </c>
      <c r="J314" s="25">
        <v>0.6</v>
      </c>
      <c r="K314" s="25">
        <v>0.6</v>
      </c>
      <c r="L314" s="25">
        <v>0.6</v>
      </c>
      <c r="M314" s="25">
        <v>0.6</v>
      </c>
      <c r="N314" s="25">
        <v>0.6</v>
      </c>
      <c r="O314" s="25">
        <v>0.6</v>
      </c>
      <c r="P314" s="25">
        <v>0.6</v>
      </c>
      <c r="Q314" s="25">
        <v>0.6</v>
      </c>
      <c r="R314" s="25">
        <v>0.6</v>
      </c>
      <c r="S314" s="25">
        <v>0.6</v>
      </c>
      <c r="T314" s="25">
        <v>0.6</v>
      </c>
      <c r="U314" s="25">
        <v>0.6</v>
      </c>
    </row>
    <row r="315" spans="1:21" s="8" customFormat="1" x14ac:dyDescent="0.25">
      <c r="A315" s="250"/>
      <c r="B315" s="8" t="s">
        <v>615</v>
      </c>
      <c r="C315" s="8" t="s">
        <v>1055</v>
      </c>
      <c r="D315" s="8" t="s">
        <v>593</v>
      </c>
      <c r="E315" s="8" t="s">
        <v>1067</v>
      </c>
      <c r="F315" s="25">
        <v>0.6</v>
      </c>
      <c r="G315" s="25">
        <v>0.6</v>
      </c>
      <c r="H315" s="25">
        <v>0.6</v>
      </c>
      <c r="I315" s="25">
        <v>0.6</v>
      </c>
      <c r="J315" s="25">
        <v>0.6</v>
      </c>
      <c r="K315" s="25">
        <v>0.6</v>
      </c>
      <c r="L315" s="25">
        <v>0.6</v>
      </c>
      <c r="M315" s="25">
        <v>0.6</v>
      </c>
      <c r="N315" s="25">
        <v>0.6</v>
      </c>
      <c r="O315" s="25">
        <v>0.6</v>
      </c>
      <c r="P315" s="25">
        <v>0.6</v>
      </c>
      <c r="Q315" s="25">
        <v>0.6</v>
      </c>
      <c r="R315" s="25">
        <v>0.6</v>
      </c>
      <c r="S315" s="25">
        <v>0.6</v>
      </c>
      <c r="T315" s="25">
        <v>0.6</v>
      </c>
      <c r="U315" s="25">
        <v>0.6</v>
      </c>
    </row>
    <row r="316" spans="1:21" s="8" customFormat="1" x14ac:dyDescent="0.25">
      <c r="A316" s="250"/>
      <c r="B316" s="8" t="s">
        <v>615</v>
      </c>
      <c r="C316" s="8" t="s">
        <v>603</v>
      </c>
      <c r="D316" s="8" t="s">
        <v>593</v>
      </c>
      <c r="E316" s="8" t="s">
        <v>1067</v>
      </c>
      <c r="F316" s="25">
        <v>0.1</v>
      </c>
      <c r="G316" s="25">
        <v>0.1</v>
      </c>
      <c r="H316" s="25">
        <v>0.1</v>
      </c>
      <c r="I316" s="25">
        <v>0.1</v>
      </c>
      <c r="J316" s="25">
        <v>0.1</v>
      </c>
      <c r="K316" s="25">
        <v>0.1</v>
      </c>
      <c r="L316" s="25">
        <v>0.1</v>
      </c>
      <c r="M316" s="25">
        <v>0.1</v>
      </c>
      <c r="N316" s="25">
        <v>0.1</v>
      </c>
      <c r="O316" s="25">
        <v>0.1</v>
      </c>
      <c r="P316" s="25">
        <v>0.1</v>
      </c>
      <c r="Q316" s="25">
        <v>0.1</v>
      </c>
      <c r="R316" s="25">
        <v>0.1</v>
      </c>
      <c r="S316" s="25">
        <v>0.1</v>
      </c>
      <c r="T316" s="25">
        <v>0.1</v>
      </c>
      <c r="U316" s="25">
        <v>0.1</v>
      </c>
    </row>
    <row r="317" spans="1:21" s="8" customFormat="1" x14ac:dyDescent="0.25">
      <c r="A317" s="250"/>
      <c r="B317" s="8" t="s">
        <v>615</v>
      </c>
      <c r="C317" s="8" t="s">
        <v>605</v>
      </c>
      <c r="D317" s="8" t="s">
        <v>593</v>
      </c>
      <c r="E317" s="8" t="s">
        <v>1067</v>
      </c>
      <c r="F317" s="25">
        <v>3</v>
      </c>
      <c r="G317" s="25">
        <v>3</v>
      </c>
      <c r="H317" s="25">
        <v>3</v>
      </c>
      <c r="I317" s="25">
        <v>3</v>
      </c>
      <c r="J317" s="25">
        <v>3</v>
      </c>
      <c r="K317" s="25">
        <v>3</v>
      </c>
      <c r="L317" s="25">
        <v>3</v>
      </c>
      <c r="M317" s="25">
        <v>3</v>
      </c>
      <c r="N317" s="25">
        <v>3</v>
      </c>
      <c r="O317" s="25">
        <v>3</v>
      </c>
      <c r="P317" s="25">
        <v>3</v>
      </c>
      <c r="Q317" s="25">
        <v>3</v>
      </c>
      <c r="R317" s="25">
        <v>3</v>
      </c>
      <c r="S317" s="25">
        <v>3</v>
      </c>
      <c r="T317" s="25">
        <v>3</v>
      </c>
      <c r="U317" s="25">
        <v>3</v>
      </c>
    </row>
    <row r="318" spans="1:21" s="8" customFormat="1" x14ac:dyDescent="0.25">
      <c r="A318" s="250"/>
      <c r="B318" s="8" t="s">
        <v>1145</v>
      </c>
      <c r="C318" s="8" t="s">
        <v>1148</v>
      </c>
      <c r="D318" s="8" t="s">
        <v>593</v>
      </c>
      <c r="E318" s="8" t="s">
        <v>1067</v>
      </c>
      <c r="F318" s="25">
        <v>4</v>
      </c>
      <c r="G318" s="25">
        <v>4</v>
      </c>
      <c r="H318" s="25">
        <v>4</v>
      </c>
      <c r="I318" s="25">
        <v>4</v>
      </c>
      <c r="J318" s="25">
        <v>4</v>
      </c>
      <c r="K318" s="25">
        <v>4</v>
      </c>
      <c r="L318" s="25">
        <v>4</v>
      </c>
      <c r="M318" s="25">
        <v>4</v>
      </c>
      <c r="N318" s="25">
        <v>4</v>
      </c>
      <c r="O318" s="25">
        <v>4</v>
      </c>
      <c r="P318" s="25">
        <v>4</v>
      </c>
      <c r="Q318" s="25">
        <v>4</v>
      </c>
      <c r="R318" s="25">
        <v>4</v>
      </c>
      <c r="S318" s="25">
        <v>4</v>
      </c>
      <c r="T318" s="25">
        <v>4</v>
      </c>
      <c r="U318" s="25">
        <v>4</v>
      </c>
    </row>
    <row r="319" spans="1:21" s="8" customFormat="1" x14ac:dyDescent="0.25">
      <c r="A319" s="250"/>
      <c r="B319" s="8" t="s">
        <v>1145</v>
      </c>
      <c r="C319" s="8" t="s">
        <v>617</v>
      </c>
      <c r="D319" s="8" t="s">
        <v>593</v>
      </c>
      <c r="E319" s="8" t="s">
        <v>1067</v>
      </c>
      <c r="F319" s="25">
        <v>4</v>
      </c>
      <c r="G319" s="25">
        <v>4</v>
      </c>
      <c r="H319" s="25">
        <v>4</v>
      </c>
      <c r="I319" s="25">
        <v>4</v>
      </c>
      <c r="J319" s="25">
        <v>4</v>
      </c>
      <c r="K319" s="25">
        <v>4</v>
      </c>
      <c r="L319" s="25">
        <v>4</v>
      </c>
      <c r="M319" s="25">
        <v>4</v>
      </c>
      <c r="N319" s="25">
        <v>4</v>
      </c>
      <c r="O319" s="25">
        <v>4</v>
      </c>
      <c r="P319" s="25">
        <v>4</v>
      </c>
      <c r="Q319" s="25">
        <v>4</v>
      </c>
      <c r="R319" s="25">
        <v>4</v>
      </c>
      <c r="S319" s="25">
        <v>4</v>
      </c>
      <c r="T319" s="25">
        <v>4</v>
      </c>
      <c r="U319" s="25">
        <v>4</v>
      </c>
    </row>
    <row r="320" spans="1:21" s="8" customFormat="1" x14ac:dyDescent="0.25">
      <c r="A320" s="250"/>
      <c r="B320" s="8" t="s">
        <v>1145</v>
      </c>
      <c r="C320" s="8" t="s">
        <v>618</v>
      </c>
      <c r="D320" s="8" t="s">
        <v>593</v>
      </c>
      <c r="E320" s="8" t="s">
        <v>1067</v>
      </c>
      <c r="F320" s="25">
        <v>4</v>
      </c>
      <c r="G320" s="25">
        <v>4</v>
      </c>
      <c r="H320" s="25">
        <v>4</v>
      </c>
      <c r="I320" s="25">
        <v>4</v>
      </c>
      <c r="J320" s="25">
        <v>4</v>
      </c>
      <c r="K320" s="25">
        <v>4</v>
      </c>
      <c r="L320" s="25">
        <v>4</v>
      </c>
      <c r="M320" s="25">
        <v>4</v>
      </c>
      <c r="N320" s="25">
        <v>4</v>
      </c>
      <c r="O320" s="25">
        <v>4</v>
      </c>
      <c r="P320" s="25">
        <v>4</v>
      </c>
      <c r="Q320" s="25">
        <v>4</v>
      </c>
      <c r="R320" s="25">
        <v>4</v>
      </c>
      <c r="S320" s="25">
        <v>4</v>
      </c>
      <c r="T320" s="25">
        <v>4</v>
      </c>
      <c r="U320" s="25">
        <v>4</v>
      </c>
    </row>
    <row r="321" spans="1:21" s="8" customFormat="1" x14ac:dyDescent="0.25">
      <c r="A321" s="250"/>
      <c r="B321" s="51" t="s">
        <v>619</v>
      </c>
      <c r="C321" s="46"/>
      <c r="D321" s="51" t="s">
        <v>593</v>
      </c>
      <c r="E321" s="46"/>
      <c r="F321" s="46"/>
      <c r="G321" s="46"/>
      <c r="H321" s="46"/>
      <c r="I321" s="46"/>
      <c r="J321" s="46"/>
      <c r="K321" s="46"/>
      <c r="L321" s="46"/>
      <c r="M321" s="46"/>
      <c r="N321" s="46"/>
      <c r="O321" s="46"/>
      <c r="P321" s="46"/>
      <c r="Q321" s="46"/>
      <c r="R321" s="46"/>
      <c r="S321" s="46"/>
      <c r="T321" s="46"/>
      <c r="U321" s="46"/>
    </row>
    <row r="322" spans="1:21" s="8" customFormat="1" x14ac:dyDescent="0.25">
      <c r="A322" s="250"/>
      <c r="B322" s="8" t="s">
        <v>619</v>
      </c>
      <c r="C322" s="8" t="s">
        <v>1117</v>
      </c>
      <c r="D322" s="8" t="s">
        <v>593</v>
      </c>
      <c r="E322" s="8" t="s">
        <v>1067</v>
      </c>
      <c r="F322" s="25">
        <v>0.6</v>
      </c>
      <c r="G322" s="25">
        <v>0.6</v>
      </c>
      <c r="H322" s="25">
        <v>0.6</v>
      </c>
      <c r="I322" s="25">
        <v>0.6</v>
      </c>
      <c r="J322" s="25">
        <v>0.6</v>
      </c>
      <c r="K322" s="25">
        <v>0.6</v>
      </c>
      <c r="L322" s="25">
        <v>0.6</v>
      </c>
      <c r="M322" s="25">
        <v>0.6</v>
      </c>
      <c r="N322" s="25">
        <v>0.6</v>
      </c>
      <c r="O322" s="25">
        <v>0.6</v>
      </c>
      <c r="P322" s="25">
        <v>0.6</v>
      </c>
      <c r="Q322" s="25">
        <v>0.6</v>
      </c>
      <c r="R322" s="25">
        <v>0.6</v>
      </c>
      <c r="S322" s="25">
        <v>0.6</v>
      </c>
      <c r="T322" s="25">
        <v>0.6</v>
      </c>
      <c r="U322" s="25">
        <v>0.6</v>
      </c>
    </row>
    <row r="323" spans="1:21" s="8" customFormat="1" x14ac:dyDescent="0.25">
      <c r="A323" s="250"/>
      <c r="B323" s="8" t="s">
        <v>619</v>
      </c>
      <c r="C323" s="8" t="s">
        <v>1119</v>
      </c>
      <c r="D323" s="8" t="s">
        <v>593</v>
      </c>
      <c r="E323" s="8" t="s">
        <v>1067</v>
      </c>
      <c r="F323" s="25">
        <v>0.6</v>
      </c>
      <c r="G323" s="25">
        <v>0.6</v>
      </c>
      <c r="H323" s="25">
        <v>0.6</v>
      </c>
      <c r="I323" s="25">
        <v>0.6</v>
      </c>
      <c r="J323" s="25">
        <v>0.6</v>
      </c>
      <c r="K323" s="25">
        <v>0.6</v>
      </c>
      <c r="L323" s="25">
        <v>0.6</v>
      </c>
      <c r="M323" s="25">
        <v>0.6</v>
      </c>
      <c r="N323" s="25">
        <v>0.6</v>
      </c>
      <c r="O323" s="25">
        <v>0.6</v>
      </c>
      <c r="P323" s="25">
        <v>0.6</v>
      </c>
      <c r="Q323" s="25">
        <v>0.6</v>
      </c>
      <c r="R323" s="25">
        <v>0.6</v>
      </c>
      <c r="S323" s="25">
        <v>0.6</v>
      </c>
      <c r="T323" s="25">
        <v>0.6</v>
      </c>
      <c r="U323" s="25">
        <v>0.6</v>
      </c>
    </row>
    <row r="324" spans="1:21" s="8" customFormat="1" x14ac:dyDescent="0.25">
      <c r="A324" s="250"/>
      <c r="B324" s="8" t="s">
        <v>619</v>
      </c>
      <c r="C324" s="8" t="s">
        <v>888</v>
      </c>
      <c r="D324" s="8" t="s">
        <v>593</v>
      </c>
      <c r="E324" s="8" t="s">
        <v>1067</v>
      </c>
      <c r="F324" s="25">
        <v>0.6</v>
      </c>
      <c r="G324" s="25">
        <v>0.6</v>
      </c>
      <c r="H324" s="25">
        <v>0.6</v>
      </c>
      <c r="I324" s="25">
        <v>0.6</v>
      </c>
      <c r="J324" s="25">
        <v>0.6</v>
      </c>
      <c r="K324" s="25">
        <v>0.6</v>
      </c>
      <c r="L324" s="25">
        <v>0.6</v>
      </c>
      <c r="M324" s="25">
        <v>0.6</v>
      </c>
      <c r="N324" s="25">
        <v>0.6</v>
      </c>
      <c r="O324" s="25">
        <v>0.6</v>
      </c>
      <c r="P324" s="25">
        <v>0.6</v>
      </c>
      <c r="Q324" s="25">
        <v>0.6</v>
      </c>
      <c r="R324" s="25">
        <v>0.6</v>
      </c>
      <c r="S324" s="25">
        <v>0.6</v>
      </c>
      <c r="T324" s="25">
        <v>0.6</v>
      </c>
      <c r="U324" s="25">
        <v>0.6</v>
      </c>
    </row>
    <row r="325" spans="1:21" s="8" customFormat="1" x14ac:dyDescent="0.25">
      <c r="A325" s="250"/>
      <c r="B325" s="8" t="s">
        <v>619</v>
      </c>
      <c r="C325" s="8" t="s">
        <v>1055</v>
      </c>
      <c r="D325" s="8" t="s">
        <v>593</v>
      </c>
      <c r="E325" s="8" t="s">
        <v>1067</v>
      </c>
      <c r="F325" s="25">
        <v>0.6</v>
      </c>
      <c r="G325" s="25">
        <v>0.6</v>
      </c>
      <c r="H325" s="25">
        <v>0.6</v>
      </c>
      <c r="I325" s="25">
        <v>0.6</v>
      </c>
      <c r="J325" s="25">
        <v>0.6</v>
      </c>
      <c r="K325" s="25">
        <v>0.6</v>
      </c>
      <c r="L325" s="25">
        <v>0.6</v>
      </c>
      <c r="M325" s="25">
        <v>0.6</v>
      </c>
      <c r="N325" s="25">
        <v>0.6</v>
      </c>
      <c r="O325" s="25">
        <v>0.6</v>
      </c>
      <c r="P325" s="25">
        <v>0.6</v>
      </c>
      <c r="Q325" s="25">
        <v>0.6</v>
      </c>
      <c r="R325" s="25">
        <v>0.6</v>
      </c>
      <c r="S325" s="25">
        <v>0.6</v>
      </c>
      <c r="T325" s="25">
        <v>0.6</v>
      </c>
      <c r="U325" s="25">
        <v>0.6</v>
      </c>
    </row>
    <row r="326" spans="1:21" s="8" customFormat="1" x14ac:dyDescent="0.25">
      <c r="A326" s="250"/>
      <c r="B326" s="8" t="s">
        <v>619</v>
      </c>
      <c r="C326" s="8" t="s">
        <v>603</v>
      </c>
      <c r="D326" s="8" t="s">
        <v>593</v>
      </c>
      <c r="E326" s="8" t="s">
        <v>1067</v>
      </c>
      <c r="F326" s="25">
        <v>0.1</v>
      </c>
      <c r="G326" s="25">
        <v>0.1</v>
      </c>
      <c r="H326" s="25">
        <v>0.1</v>
      </c>
      <c r="I326" s="25">
        <v>0.1</v>
      </c>
      <c r="J326" s="25">
        <v>0.1</v>
      </c>
      <c r="K326" s="25">
        <v>0.1</v>
      </c>
      <c r="L326" s="25">
        <v>0.1</v>
      </c>
      <c r="M326" s="25">
        <v>0.1</v>
      </c>
      <c r="N326" s="25">
        <v>0.1</v>
      </c>
      <c r="O326" s="25">
        <v>0.1</v>
      </c>
      <c r="P326" s="25">
        <v>0.1</v>
      </c>
      <c r="Q326" s="25">
        <v>0.1</v>
      </c>
      <c r="R326" s="25">
        <v>0.1</v>
      </c>
      <c r="S326" s="25">
        <v>0.1</v>
      </c>
      <c r="T326" s="25">
        <v>0.1</v>
      </c>
      <c r="U326" s="25">
        <v>0.1</v>
      </c>
    </row>
    <row r="327" spans="1:21" s="8" customFormat="1" x14ac:dyDescent="0.25">
      <c r="A327" s="250"/>
      <c r="B327" s="8" t="s">
        <v>619</v>
      </c>
      <c r="C327" s="8" t="s">
        <v>605</v>
      </c>
      <c r="D327" s="8" t="s">
        <v>593</v>
      </c>
      <c r="E327" s="8" t="s">
        <v>1067</v>
      </c>
      <c r="F327" s="25">
        <v>3</v>
      </c>
      <c r="G327" s="25">
        <v>3</v>
      </c>
      <c r="H327" s="25">
        <v>3</v>
      </c>
      <c r="I327" s="25">
        <v>3</v>
      </c>
      <c r="J327" s="25">
        <v>3</v>
      </c>
      <c r="K327" s="25">
        <v>3</v>
      </c>
      <c r="L327" s="25">
        <v>3</v>
      </c>
      <c r="M327" s="25">
        <v>3</v>
      </c>
      <c r="N327" s="25">
        <v>3</v>
      </c>
      <c r="O327" s="25">
        <v>3</v>
      </c>
      <c r="P327" s="25">
        <v>3</v>
      </c>
      <c r="Q327" s="25">
        <v>3</v>
      </c>
      <c r="R327" s="25">
        <v>3</v>
      </c>
      <c r="S327" s="25">
        <v>3</v>
      </c>
      <c r="T327" s="25">
        <v>3</v>
      </c>
      <c r="U327" s="25">
        <v>3</v>
      </c>
    </row>
    <row r="328" spans="1:21" s="8" customFormat="1" x14ac:dyDescent="0.25">
      <c r="A328" s="250"/>
    </row>
    <row r="329" spans="1:21" s="52" customFormat="1" ht="21" x14ac:dyDescent="0.35">
      <c r="A329" s="251"/>
      <c r="C329" s="53" t="s">
        <v>629</v>
      </c>
      <c r="F329" s="52" t="s">
        <v>1068</v>
      </c>
    </row>
    <row r="330" spans="1:21" s="8" customFormat="1" x14ac:dyDescent="0.25">
      <c r="A330" s="250"/>
    </row>
    <row r="331" spans="1:21" s="8" customFormat="1" x14ac:dyDescent="0.25">
      <c r="A331" s="250"/>
      <c r="B331" s="51" t="s">
        <v>613</v>
      </c>
      <c r="C331" s="51"/>
      <c r="D331" s="51" t="s">
        <v>588</v>
      </c>
      <c r="E331" s="46"/>
      <c r="F331" s="46"/>
      <c r="G331" s="46"/>
      <c r="H331" s="46"/>
      <c r="I331" s="46"/>
      <c r="J331" s="46"/>
      <c r="K331" s="46"/>
      <c r="L331" s="46"/>
      <c r="M331" s="46"/>
      <c r="N331" s="46"/>
      <c r="O331" s="46"/>
      <c r="P331" s="46"/>
      <c r="Q331" s="46"/>
      <c r="R331" s="46"/>
      <c r="S331" s="46"/>
      <c r="T331" s="46"/>
      <c r="U331" s="46"/>
    </row>
    <row r="332" spans="1:21" s="8" customFormat="1" x14ac:dyDescent="0.25">
      <c r="A332" s="250"/>
      <c r="B332" s="8" t="s">
        <v>613</v>
      </c>
      <c r="C332" s="8" t="s">
        <v>1119</v>
      </c>
      <c r="D332" s="8" t="s">
        <v>588</v>
      </c>
      <c r="E332" s="8" t="s">
        <v>882</v>
      </c>
      <c r="F332" s="25">
        <v>84.355452700000001</v>
      </c>
      <c r="G332" s="25">
        <v>77.366844600000007</v>
      </c>
      <c r="H332" s="25">
        <v>73.331169500000001</v>
      </c>
      <c r="I332" s="25">
        <v>75.693515899999994</v>
      </c>
      <c r="J332" s="25">
        <v>66.920205999999993</v>
      </c>
      <c r="K332" s="25">
        <v>74.906067099999987</v>
      </c>
      <c r="L332" s="25">
        <v>72.642151799999994</v>
      </c>
      <c r="M332" s="25">
        <v>68.606476700000002</v>
      </c>
      <c r="N332" s="25">
        <v>52.3653452</v>
      </c>
      <c r="O332" s="25">
        <v>53.644949500000003</v>
      </c>
      <c r="P332" s="25">
        <v>56.765676687471917</v>
      </c>
      <c r="Q332" s="25">
        <v>57.188469099999999</v>
      </c>
      <c r="R332" s="25">
        <v>46.262616999999999</v>
      </c>
      <c r="S332" s="25">
        <v>49.460585199999997</v>
      </c>
      <c r="T332" s="25">
        <v>46.550648399999993</v>
      </c>
      <c r="U332" s="25">
        <v>43.640711599999996</v>
      </c>
    </row>
    <row r="333" spans="1:21" s="8" customFormat="1" x14ac:dyDescent="0.25">
      <c r="A333" s="250"/>
      <c r="B333" s="8" t="s">
        <v>613</v>
      </c>
      <c r="C333" s="8" t="s">
        <v>888</v>
      </c>
      <c r="D333" s="8" t="s">
        <v>588</v>
      </c>
      <c r="E333" s="8" t="s">
        <v>882</v>
      </c>
      <c r="F333" s="25">
        <v>6003.1611120000007</v>
      </c>
      <c r="G333" s="25">
        <v>6227.7752549999987</v>
      </c>
      <c r="H333" s="25">
        <v>6557.0185979999997</v>
      </c>
      <c r="I333" s="25">
        <v>6971.6918310000001</v>
      </c>
      <c r="J333" s="25">
        <v>7370.629187999999</v>
      </c>
      <c r="K333" s="25">
        <v>7789.5194519999995</v>
      </c>
      <c r="L333" s="25">
        <v>8358.7341629999992</v>
      </c>
      <c r="M333" s="25">
        <v>9365.6605380000001</v>
      </c>
      <c r="N333" s="25">
        <v>9370.4599949999993</v>
      </c>
      <c r="O333" s="25">
        <v>9370.4599949999993</v>
      </c>
      <c r="P333" s="25">
        <v>10158.927043357025</v>
      </c>
      <c r="Q333" s="25">
        <v>10774.780965</v>
      </c>
      <c r="R333" s="25">
        <v>10810.296946800001</v>
      </c>
      <c r="S333" s="25">
        <v>12808.318380000001</v>
      </c>
      <c r="T333" s="25">
        <v>13252.340399999999</v>
      </c>
      <c r="U333" s="25">
        <v>13696.362419999999</v>
      </c>
    </row>
    <row r="334" spans="1:21" s="8" customFormat="1" x14ac:dyDescent="0.25">
      <c r="A334" s="250"/>
      <c r="B334" s="8" t="s">
        <v>613</v>
      </c>
      <c r="C334" s="8" t="s">
        <v>1147</v>
      </c>
      <c r="D334" s="8" t="s">
        <v>588</v>
      </c>
      <c r="E334" s="8" t="s">
        <v>882</v>
      </c>
      <c r="F334" s="25">
        <v>1602.9493560000001</v>
      </c>
      <c r="G334" s="25">
        <v>1602.9493560000001</v>
      </c>
      <c r="H334" s="25">
        <v>1548.0735299999999</v>
      </c>
      <c r="I334" s="25">
        <v>1524.9680820000001</v>
      </c>
      <c r="J334" s="25">
        <v>1644.007734</v>
      </c>
      <c r="K334" s="25">
        <v>1412.3278620000001</v>
      </c>
      <c r="L334" s="25">
        <v>1374.781896</v>
      </c>
      <c r="M334" s="25">
        <v>1357.4520359999999</v>
      </c>
      <c r="N334" s="25">
        <v>1357.4520359999999</v>
      </c>
      <c r="O334" s="25">
        <v>1712.7002339999999</v>
      </c>
      <c r="P334" s="25">
        <v>1812.3347019459802</v>
      </c>
      <c r="Q334" s="25">
        <v>1377.6697209599999</v>
      </c>
      <c r="R334" s="25">
        <v>1828.8691200000001</v>
      </c>
      <c r="S334" s="25">
        <v>1553.1851441126071</v>
      </c>
      <c r="T334" s="25">
        <v>1552.9938849443743</v>
      </c>
      <c r="U334" s="25">
        <v>1553.3640551161025</v>
      </c>
    </row>
    <row r="335" spans="1:21" s="8" customFormat="1" x14ac:dyDescent="0.25">
      <c r="A335" s="250"/>
      <c r="B335" s="8" t="s">
        <v>613</v>
      </c>
      <c r="C335" s="8" t="s">
        <v>605</v>
      </c>
      <c r="D335" s="8" t="s">
        <v>588</v>
      </c>
      <c r="E335" s="8" t="s">
        <v>882</v>
      </c>
      <c r="F335" s="25">
        <v>1800.9337499999999</v>
      </c>
      <c r="G335" s="25">
        <v>3075.620625</v>
      </c>
      <c r="H335" s="25">
        <v>3962.0542499999997</v>
      </c>
      <c r="I335" s="25">
        <v>4549.1118749999996</v>
      </c>
      <c r="J335" s="25">
        <v>5281.1797499999993</v>
      </c>
      <c r="K335" s="25">
        <v>5842.5097499999993</v>
      </c>
      <c r="L335" s="25">
        <v>6593.2886250000001</v>
      </c>
      <c r="M335" s="25">
        <v>4284.0090218202458</v>
      </c>
      <c r="N335" s="25">
        <v>4525.3410425100183</v>
      </c>
      <c r="O335" s="25">
        <v>4747.9027949239189</v>
      </c>
      <c r="P335" s="25">
        <v>4994.5977494067929</v>
      </c>
      <c r="Q335" s="25">
        <v>3294.8438599999999</v>
      </c>
      <c r="R335" s="25">
        <v>3434.7721100000003</v>
      </c>
      <c r="S335" s="25">
        <v>3444.4987500000002</v>
      </c>
      <c r="T335" s="25">
        <v>3224.76</v>
      </c>
      <c r="U335" s="25">
        <v>3005.0212499999998</v>
      </c>
    </row>
    <row r="336" spans="1:21" s="8" customFormat="1" x14ac:dyDescent="0.25">
      <c r="A336" s="250"/>
      <c r="B336" s="8" t="s">
        <v>613</v>
      </c>
      <c r="C336" s="8" t="s">
        <v>614</v>
      </c>
      <c r="D336" s="8" t="s">
        <v>588</v>
      </c>
      <c r="E336" s="8" t="s">
        <v>882</v>
      </c>
      <c r="F336" s="25">
        <v>10.256399999999999</v>
      </c>
      <c r="G336" s="25">
        <v>0</v>
      </c>
      <c r="H336" s="25">
        <v>0</v>
      </c>
      <c r="I336" s="25">
        <v>0</v>
      </c>
      <c r="J336" s="25">
        <v>0</v>
      </c>
      <c r="K336" s="25">
        <v>0</v>
      </c>
      <c r="L336" s="25">
        <v>0</v>
      </c>
      <c r="M336" s="25">
        <v>0</v>
      </c>
      <c r="N336" s="25">
        <v>0</v>
      </c>
      <c r="O336" s="25">
        <v>0</v>
      </c>
      <c r="P336" s="25">
        <v>0</v>
      </c>
      <c r="Q336" s="25">
        <v>0</v>
      </c>
      <c r="R336" s="25">
        <v>0</v>
      </c>
      <c r="S336" s="25">
        <v>0</v>
      </c>
      <c r="T336" s="25">
        <v>0</v>
      </c>
      <c r="U336" s="25">
        <v>0</v>
      </c>
    </row>
    <row r="337" spans="1:21" s="8" customFormat="1" x14ac:dyDescent="0.25">
      <c r="A337" s="250"/>
      <c r="B337" s="8" t="s">
        <v>613</v>
      </c>
      <c r="C337" s="8" t="s">
        <v>606</v>
      </c>
      <c r="D337" s="8" t="s">
        <v>588</v>
      </c>
      <c r="E337" s="8" t="s">
        <v>882</v>
      </c>
      <c r="F337" s="25">
        <v>12.959099999999999</v>
      </c>
      <c r="G337" s="25">
        <v>13.520099999999999</v>
      </c>
      <c r="H337" s="25">
        <v>14.081099999999999</v>
      </c>
      <c r="I337" s="25">
        <v>5.3295000000000003</v>
      </c>
      <c r="J337" s="25">
        <v>17.390999999999998</v>
      </c>
      <c r="K337" s="25">
        <v>21.02540484</v>
      </c>
      <c r="L337" s="25">
        <v>22.16118861</v>
      </c>
      <c r="M337" s="25">
        <v>23.296411379999999</v>
      </c>
      <c r="N337" s="25">
        <v>24.431061929999998</v>
      </c>
      <c r="O337" s="25">
        <v>25.565151480000001</v>
      </c>
      <c r="P337" s="25">
        <v>27.052371248025946</v>
      </c>
      <c r="Q337" s="25">
        <v>20.319868800000016</v>
      </c>
      <c r="R337" s="25">
        <v>17.605526400000016</v>
      </c>
      <c r="S337" s="25">
        <v>26.164815600000001</v>
      </c>
      <c r="T337" s="25">
        <v>27.213268500000002</v>
      </c>
      <c r="U337" s="25">
        <v>28.261721399999999</v>
      </c>
    </row>
    <row r="338" spans="1:21" s="8" customFormat="1" x14ac:dyDescent="0.25">
      <c r="A338" s="250"/>
      <c r="B338" s="51" t="s">
        <v>615</v>
      </c>
      <c r="C338" s="46"/>
      <c r="D338" s="51" t="s">
        <v>588</v>
      </c>
      <c r="E338" s="46"/>
      <c r="F338" s="46"/>
      <c r="G338" s="46"/>
      <c r="H338" s="46"/>
      <c r="I338" s="46"/>
      <c r="J338" s="46"/>
      <c r="K338" s="46"/>
      <c r="L338" s="46"/>
      <c r="M338" s="46"/>
      <c r="N338" s="46"/>
      <c r="O338" s="46"/>
      <c r="P338" s="46"/>
      <c r="Q338" s="46"/>
      <c r="R338" s="46"/>
      <c r="S338" s="46"/>
      <c r="T338" s="46"/>
      <c r="U338" s="46"/>
    </row>
    <row r="339" spans="1:21" s="8" customFormat="1" x14ac:dyDescent="0.25">
      <c r="A339" s="250"/>
      <c r="B339" s="8" t="s">
        <v>615</v>
      </c>
      <c r="C339" s="8" t="s">
        <v>1119</v>
      </c>
      <c r="D339" s="8" t="s">
        <v>588</v>
      </c>
      <c r="E339" s="8" t="s">
        <v>882</v>
      </c>
      <c r="F339" s="25">
        <v>1913.5005839999999</v>
      </c>
      <c r="G339" s="25">
        <v>1754.9725880000001</v>
      </c>
      <c r="H339" s="25">
        <v>1663.4280699999999</v>
      </c>
      <c r="I339" s="25">
        <v>1717.01514</v>
      </c>
      <c r="J339" s="25">
        <v>1780.384924</v>
      </c>
      <c r="K339" s="25">
        <v>1699.1530229999998</v>
      </c>
      <c r="L339" s="25">
        <v>1647.7991669999999</v>
      </c>
      <c r="M339" s="25">
        <v>1556.254649</v>
      </c>
      <c r="N339" s="25">
        <v>1187.8440820000001</v>
      </c>
      <c r="O339" s="25">
        <v>1216.8701120000001</v>
      </c>
      <c r="P339" s="25">
        <v>1287.6603363187887</v>
      </c>
      <c r="Q339" s="25">
        <v>1297.2508679900002</v>
      </c>
      <c r="R339" s="25">
        <v>1049.4112013000001</v>
      </c>
      <c r="S339" s="25">
        <v>1049.3805</v>
      </c>
      <c r="T339" s="25">
        <v>766.59780000000001</v>
      </c>
      <c r="U339" s="25">
        <v>882.59910300000001</v>
      </c>
    </row>
    <row r="340" spans="1:21" s="8" customFormat="1" x14ac:dyDescent="0.25">
      <c r="A340" s="250"/>
      <c r="B340" s="8" t="s">
        <v>615</v>
      </c>
      <c r="C340" s="8" t="s">
        <v>1055</v>
      </c>
      <c r="D340" s="8" t="s">
        <v>588</v>
      </c>
      <c r="E340" s="8" t="s">
        <v>882</v>
      </c>
      <c r="F340" s="25">
        <v>1.0543366080000001</v>
      </c>
      <c r="G340" s="25">
        <v>0</v>
      </c>
      <c r="H340" s="25">
        <v>1.018241892</v>
      </c>
      <c r="I340" s="25">
        <v>1.003044402</v>
      </c>
      <c r="J340" s="25">
        <v>1.0813430160000002</v>
      </c>
      <c r="K340" s="25">
        <v>0.92895634800000004</v>
      </c>
      <c r="L340" s="25">
        <v>0.90425955599999996</v>
      </c>
      <c r="M340" s="25">
        <v>0.89286163200000002</v>
      </c>
      <c r="N340" s="25">
        <v>0.89286163200000002</v>
      </c>
      <c r="O340" s="25">
        <v>1.1265252659999998</v>
      </c>
      <c r="P340" s="25">
        <v>1.1920596144349258</v>
      </c>
      <c r="Q340" s="25">
        <v>0.90615957120000012</v>
      </c>
      <c r="R340" s="25">
        <v>1.0790327808</v>
      </c>
      <c r="S340" s="25">
        <v>1.01381616</v>
      </c>
      <c r="T340" s="25">
        <v>1.0195669799999998</v>
      </c>
      <c r="U340" s="25">
        <v>1.0253178000000001</v>
      </c>
    </row>
    <row r="341" spans="1:21" s="8" customFormat="1" x14ac:dyDescent="0.25">
      <c r="A341" s="250"/>
      <c r="B341" s="8" t="s">
        <v>615</v>
      </c>
      <c r="C341" s="8" t="s">
        <v>603</v>
      </c>
      <c r="D341" s="8" t="s">
        <v>588</v>
      </c>
      <c r="E341" s="8" t="s">
        <v>882</v>
      </c>
      <c r="F341" s="25">
        <v>954.309256</v>
      </c>
      <c r="G341" s="25">
        <v>1008.168261</v>
      </c>
      <c r="H341" s="25">
        <v>986.28770499999996</v>
      </c>
      <c r="I341" s="25">
        <v>939.16147000000001</v>
      </c>
      <c r="J341" s="25">
        <v>947.91280900000004</v>
      </c>
      <c r="K341" s="25">
        <v>925.69719199999997</v>
      </c>
      <c r="L341" s="25">
        <v>1018.266785</v>
      </c>
      <c r="M341" s="25">
        <v>1068.759405</v>
      </c>
      <c r="N341" s="25">
        <v>1031.7310629999999</v>
      </c>
      <c r="O341" s="25">
        <v>922.33080700000005</v>
      </c>
      <c r="P341" s="25">
        <v>975.98613002691616</v>
      </c>
      <c r="Q341" s="25">
        <v>1206.7721099100002</v>
      </c>
      <c r="R341" s="25">
        <v>1104.1039108799998</v>
      </c>
      <c r="S341" s="25">
        <v>1088.04592</v>
      </c>
      <c r="T341" s="25">
        <v>1099.6437000000001</v>
      </c>
      <c r="U341" s="25">
        <v>1111.2414799999999</v>
      </c>
    </row>
    <row r="342" spans="1:21" s="8" customFormat="1" x14ac:dyDescent="0.25">
      <c r="A342" s="250"/>
      <c r="B342" s="8" t="s">
        <v>615</v>
      </c>
      <c r="C342" s="8" t="s">
        <v>605</v>
      </c>
      <c r="D342" s="8" t="s">
        <v>588</v>
      </c>
      <c r="E342" s="8" t="s">
        <v>882</v>
      </c>
      <c r="F342" s="25">
        <v>3604.2063749999993</v>
      </c>
      <c r="G342" s="25">
        <v>5816.7821249999997</v>
      </c>
      <c r="H342" s="25">
        <v>7793.1314999999986</v>
      </c>
      <c r="I342" s="25">
        <v>8969.5856249999997</v>
      </c>
      <c r="J342" s="25">
        <v>10562.359499999999</v>
      </c>
      <c r="K342" s="25">
        <v>11687.358375</v>
      </c>
      <c r="L342" s="25">
        <v>13186.57725</v>
      </c>
      <c r="M342" s="25">
        <v>15408.041399666849</v>
      </c>
      <c r="N342" s="25">
        <v>17629.505549333699</v>
      </c>
      <c r="O342" s="25">
        <v>19850.96969900055</v>
      </c>
      <c r="P342" s="25">
        <v>22072.433848667399</v>
      </c>
      <c r="Q342" s="25">
        <v>17709.785747499995</v>
      </c>
      <c r="R342" s="25">
        <v>18461.900091250001</v>
      </c>
      <c r="S342" s="25">
        <v>22710.283749999999</v>
      </c>
      <c r="T342" s="25">
        <v>23883.186249999999</v>
      </c>
      <c r="U342" s="25">
        <v>23883.186249999999</v>
      </c>
    </row>
    <row r="343" spans="1:21" s="8" customFormat="1" x14ac:dyDescent="0.25">
      <c r="A343" s="250"/>
      <c r="B343" s="8" t="s">
        <v>1145</v>
      </c>
      <c r="C343" s="8" t="s">
        <v>1148</v>
      </c>
      <c r="D343" s="8" t="s">
        <v>588</v>
      </c>
      <c r="E343" s="8" t="s">
        <v>882</v>
      </c>
      <c r="F343" s="25">
        <v>13628.16</v>
      </c>
      <c r="G343" s="25">
        <v>13628.16</v>
      </c>
      <c r="H343" s="25">
        <v>13628.16</v>
      </c>
      <c r="I343" s="25">
        <v>13628.16</v>
      </c>
      <c r="J343" s="25">
        <v>13628.16</v>
      </c>
      <c r="K343" s="25">
        <v>13628.16</v>
      </c>
      <c r="L343" s="25">
        <v>13628.16</v>
      </c>
      <c r="M343" s="25">
        <v>13628.16</v>
      </c>
      <c r="N343" s="25">
        <v>13611.758509439998</v>
      </c>
      <c r="O343" s="25">
        <v>13616.648747520001</v>
      </c>
      <c r="P343" s="25">
        <v>13625.371905599999</v>
      </c>
      <c r="Q343" s="25">
        <v>13625.371905599999</v>
      </c>
      <c r="R343" s="25">
        <v>13625.371905599999</v>
      </c>
      <c r="S343" s="25">
        <v>10570.672</v>
      </c>
      <c r="T343" s="25">
        <v>10189.200000000001</v>
      </c>
      <c r="U343" s="25">
        <v>9991.6319999999996</v>
      </c>
    </row>
    <row r="344" spans="1:21" s="8" customFormat="1" x14ac:dyDescent="0.25">
      <c r="A344" s="250"/>
      <c r="B344" s="8" t="s">
        <v>1145</v>
      </c>
      <c r="C344" s="8" t="s">
        <v>617</v>
      </c>
      <c r="D344" s="8" t="s">
        <v>588</v>
      </c>
      <c r="E344" s="8" t="s">
        <v>882</v>
      </c>
      <c r="F344" s="25">
        <v>19040</v>
      </c>
      <c r="G344" s="25">
        <v>19040</v>
      </c>
      <c r="H344" s="25">
        <v>19040</v>
      </c>
      <c r="I344" s="25">
        <v>19040</v>
      </c>
      <c r="J344" s="25">
        <v>19040</v>
      </c>
      <c r="K344" s="25">
        <v>19040</v>
      </c>
      <c r="L344" s="25">
        <v>0</v>
      </c>
      <c r="M344" s="25">
        <v>0</v>
      </c>
      <c r="N344" s="25">
        <v>0</v>
      </c>
      <c r="O344" s="25">
        <v>0</v>
      </c>
      <c r="P344" s="25">
        <v>0</v>
      </c>
      <c r="Q344" s="25">
        <v>0</v>
      </c>
      <c r="R344" s="25">
        <v>0</v>
      </c>
      <c r="S344" s="25">
        <v>0</v>
      </c>
      <c r="T344" s="25">
        <v>0</v>
      </c>
      <c r="U344" s="25">
        <v>0</v>
      </c>
    </row>
    <row r="345" spans="1:21" s="8" customFormat="1" x14ac:dyDescent="0.25">
      <c r="A345" s="250"/>
      <c r="B345" s="8" t="s">
        <v>1145</v>
      </c>
      <c r="C345" s="8" t="s">
        <v>618</v>
      </c>
      <c r="D345" s="8" t="s">
        <v>588</v>
      </c>
      <c r="E345" s="8" t="s">
        <v>882</v>
      </c>
      <c r="F345" s="25">
        <v>13.215999999999999</v>
      </c>
      <c r="G345" s="25">
        <v>39.648000000000003</v>
      </c>
      <c r="H345" s="25">
        <v>33.04</v>
      </c>
      <c r="I345" s="25">
        <v>604.63199999999995</v>
      </c>
      <c r="J345" s="25">
        <v>330.4</v>
      </c>
      <c r="K345" s="25">
        <v>508.81599999999997</v>
      </c>
      <c r="L345" s="25">
        <v>545.16</v>
      </c>
      <c r="M345" s="25">
        <v>621.15200000000004</v>
      </c>
      <c r="N345" s="25">
        <v>2289.672</v>
      </c>
      <c r="O345" s="25">
        <v>2250.0239999999999</v>
      </c>
      <c r="P345" s="25">
        <v>2240.1120000000001</v>
      </c>
      <c r="Q345" s="25">
        <v>2240.1120000000001</v>
      </c>
      <c r="R345" s="25">
        <v>2240.1120000000001</v>
      </c>
      <c r="S345" s="25">
        <v>2240.1120000000001</v>
      </c>
      <c r="T345" s="25">
        <v>2240.1120000000001</v>
      </c>
      <c r="U345" s="25">
        <v>2240.1120000000001</v>
      </c>
    </row>
    <row r="346" spans="1:21" s="8" customFormat="1" x14ac:dyDescent="0.25">
      <c r="A346" s="250"/>
      <c r="B346" s="51" t="s">
        <v>619</v>
      </c>
      <c r="C346" s="46"/>
      <c r="D346" s="51" t="s">
        <v>588</v>
      </c>
      <c r="E346" s="46"/>
      <c r="F346" s="46"/>
      <c r="G346" s="46"/>
      <c r="H346" s="46"/>
      <c r="I346" s="46"/>
      <c r="J346" s="46"/>
      <c r="K346" s="46"/>
      <c r="L346" s="46"/>
      <c r="M346" s="46"/>
      <c r="N346" s="46"/>
      <c r="O346" s="46"/>
      <c r="P346" s="46"/>
      <c r="Q346" s="46"/>
      <c r="R346" s="46"/>
      <c r="S346" s="46"/>
      <c r="T346" s="46"/>
      <c r="U346" s="46"/>
    </row>
    <row r="347" spans="1:21" s="8" customFormat="1" x14ac:dyDescent="0.25">
      <c r="A347" s="250"/>
      <c r="B347" s="8" t="s">
        <v>619</v>
      </c>
      <c r="C347" s="8" t="s">
        <v>1117</v>
      </c>
      <c r="D347" s="8" t="s">
        <v>588</v>
      </c>
      <c r="E347" s="8" t="s">
        <v>882</v>
      </c>
      <c r="F347" s="25">
        <v>246.39143759999999</v>
      </c>
      <c r="G347" s="25">
        <v>245.06420399999999</v>
      </c>
      <c r="H347" s="25">
        <v>244.94570100000001</v>
      </c>
      <c r="I347" s="25">
        <v>252.81430019999999</v>
      </c>
      <c r="J347" s="25">
        <v>260.34076529999999</v>
      </c>
      <c r="K347" s="25">
        <v>264.61719900000003</v>
      </c>
      <c r="L347" s="25">
        <v>267.31906739999999</v>
      </c>
      <c r="M347" s="25">
        <v>273.93153480000001</v>
      </c>
      <c r="N347" s="25">
        <v>262.3419414</v>
      </c>
      <c r="O347" s="25">
        <v>268.12488780000001</v>
      </c>
      <c r="P347" s="25">
        <v>283.7227145254277</v>
      </c>
      <c r="Q347" s="25">
        <v>283.53027780000002</v>
      </c>
      <c r="R347" s="25">
        <v>277.62882840000003</v>
      </c>
      <c r="S347" s="25">
        <v>264.31020000000001</v>
      </c>
      <c r="T347" s="25">
        <v>268.88400000000001</v>
      </c>
      <c r="U347" s="25">
        <v>286.1397</v>
      </c>
    </row>
    <row r="348" spans="1:21" s="8" customFormat="1" x14ac:dyDescent="0.25">
      <c r="A348" s="250"/>
      <c r="B348" s="8" t="s">
        <v>619</v>
      </c>
      <c r="C348" s="8" t="s">
        <v>1119</v>
      </c>
      <c r="D348" s="8" t="s">
        <v>588</v>
      </c>
      <c r="E348" s="8" t="s">
        <v>882</v>
      </c>
      <c r="F348" s="25">
        <v>209.74869320000002</v>
      </c>
      <c r="G348" s="25">
        <v>192.37161359999999</v>
      </c>
      <c r="H348" s="25">
        <v>182.336962</v>
      </c>
      <c r="I348" s="25">
        <v>188.2109044</v>
      </c>
      <c r="J348" s="25">
        <v>195.1571634</v>
      </c>
      <c r="K348" s="25">
        <v>186.2529236</v>
      </c>
      <c r="L348" s="25">
        <v>180.62372880000001</v>
      </c>
      <c r="M348" s="25">
        <v>170.58907720000002</v>
      </c>
      <c r="N348" s="25">
        <v>130.20572319999999</v>
      </c>
      <c r="O348" s="25">
        <v>133.38744199999999</v>
      </c>
      <c r="P348" s="25">
        <v>141.14708797965991</v>
      </c>
      <c r="Q348" s="25">
        <v>142.19835559999999</v>
      </c>
      <c r="R348" s="25">
        <v>115.03137199999999</v>
      </c>
      <c r="S348" s="25">
        <v>246.47319999999999</v>
      </c>
      <c r="T348" s="25">
        <v>311.38739600000002</v>
      </c>
      <c r="U348" s="25">
        <v>410.09243500000002</v>
      </c>
    </row>
    <row r="349" spans="1:21" s="8" customFormat="1" x14ac:dyDescent="0.25">
      <c r="A349" s="250"/>
      <c r="B349" s="8" t="s">
        <v>619</v>
      </c>
      <c r="C349" s="8" t="s">
        <v>888</v>
      </c>
      <c r="D349" s="8" t="s">
        <v>588</v>
      </c>
      <c r="E349" s="8" t="s">
        <v>882</v>
      </c>
      <c r="F349" s="25">
        <v>1589.0721287999997</v>
      </c>
      <c r="G349" s="25">
        <v>1648.5290795999999</v>
      </c>
      <c r="H349" s="25">
        <v>1735.6814982000001</v>
      </c>
      <c r="I349" s="25">
        <v>1845.4476066</v>
      </c>
      <c r="J349" s="25">
        <v>1951.0492209000001</v>
      </c>
      <c r="K349" s="25">
        <v>2061.9317940000001</v>
      </c>
      <c r="L349" s="25">
        <v>2212.6064375999999</v>
      </c>
      <c r="M349" s="25">
        <v>2479.1454714000001</v>
      </c>
      <c r="N349" s="25">
        <v>2480.4155454000002</v>
      </c>
      <c r="O349" s="25">
        <v>2480.4155454000002</v>
      </c>
      <c r="P349" s="25">
        <v>2689.1277467709774</v>
      </c>
      <c r="Q349" s="25">
        <v>2852.1479025000003</v>
      </c>
      <c r="R349" s="25">
        <v>2861.5491918000002</v>
      </c>
      <c r="S349" s="25">
        <v>3061.5897</v>
      </c>
      <c r="T349" s="25">
        <v>3084.35322</v>
      </c>
      <c r="U349" s="25">
        <v>3030.6996330000002</v>
      </c>
    </row>
    <row r="350" spans="1:21" s="8" customFormat="1" x14ac:dyDescent="0.25">
      <c r="A350" s="250"/>
      <c r="B350" s="8" t="s">
        <v>619</v>
      </c>
      <c r="C350" s="8" t="s">
        <v>1055</v>
      </c>
      <c r="D350" s="8" t="s">
        <v>588</v>
      </c>
      <c r="E350" s="8" t="s">
        <v>882</v>
      </c>
      <c r="F350" s="25">
        <v>159.2227134</v>
      </c>
      <c r="G350" s="25">
        <v>159.2227134</v>
      </c>
      <c r="H350" s="25">
        <v>153.7718184</v>
      </c>
      <c r="I350" s="25">
        <v>151.4767536</v>
      </c>
      <c r="J350" s="25">
        <v>163.30107420000002</v>
      </c>
      <c r="K350" s="25">
        <v>140.28811919999998</v>
      </c>
      <c r="L350" s="25">
        <v>136.55860020000003</v>
      </c>
      <c r="M350" s="25">
        <v>134.83722420000001</v>
      </c>
      <c r="N350" s="25">
        <v>134.83722420000001</v>
      </c>
      <c r="O350" s="25">
        <v>170.12442599999997</v>
      </c>
      <c r="P350" s="25">
        <v>180.02120617991844</v>
      </c>
      <c r="Q350" s="25">
        <v>136.84545388800001</v>
      </c>
      <c r="R350" s="25">
        <v>162.95223859199999</v>
      </c>
      <c r="S350" s="25">
        <v>169.25760792</v>
      </c>
      <c r="T350" s="25">
        <v>176.30791199999999</v>
      </c>
      <c r="U350" s="25">
        <v>184.29162912000001</v>
      </c>
    </row>
    <row r="351" spans="1:21" s="8" customFormat="1" x14ac:dyDescent="0.25">
      <c r="A351" s="250"/>
      <c r="B351" s="8" t="s">
        <v>619</v>
      </c>
      <c r="C351" s="8" t="s">
        <v>603</v>
      </c>
      <c r="D351" s="8" t="s">
        <v>588</v>
      </c>
      <c r="E351" s="8" t="s">
        <v>882</v>
      </c>
      <c r="F351" s="25">
        <v>2.770267311</v>
      </c>
      <c r="G351" s="25">
        <v>2.9266139669999998</v>
      </c>
      <c r="H351" s="25">
        <v>2.8630981380000002</v>
      </c>
      <c r="I351" s="25">
        <v>2.7262948139999996</v>
      </c>
      <c r="J351" s="25">
        <v>2.7516982430000003</v>
      </c>
      <c r="K351" s="25">
        <v>2.68720815</v>
      </c>
      <c r="L351" s="25">
        <v>2.955928965</v>
      </c>
      <c r="M351" s="25">
        <v>3.102503955</v>
      </c>
      <c r="N351" s="25">
        <v>2.9950156290000001</v>
      </c>
      <c r="O351" s="25">
        <v>2.6774364840000002</v>
      </c>
      <c r="P351" s="25">
        <v>2.8331929700481049</v>
      </c>
      <c r="Q351" s="25">
        <v>3.5031422609999998</v>
      </c>
      <c r="R351" s="25">
        <v>3.205106448</v>
      </c>
      <c r="S351" s="25">
        <v>2.524</v>
      </c>
      <c r="T351" s="25">
        <v>2.3347000000000002</v>
      </c>
      <c r="U351" s="25">
        <v>2.8395000000000001</v>
      </c>
    </row>
    <row r="352" spans="1:21" s="8" customFormat="1" x14ac:dyDescent="0.25">
      <c r="A352" s="250"/>
      <c r="B352" s="8" t="s">
        <v>619</v>
      </c>
      <c r="C352" s="8" t="s">
        <v>605</v>
      </c>
      <c r="D352" s="8" t="s">
        <v>588</v>
      </c>
      <c r="E352" s="8" t="s">
        <v>882</v>
      </c>
      <c r="F352" s="25">
        <v>171.4761125</v>
      </c>
      <c r="G352" s="25">
        <v>0</v>
      </c>
      <c r="H352" s="25">
        <v>0</v>
      </c>
      <c r="I352" s="25">
        <v>0</v>
      </c>
      <c r="J352" s="25">
        <v>0</v>
      </c>
      <c r="K352" s="25">
        <v>0</v>
      </c>
      <c r="L352" s="25">
        <v>0</v>
      </c>
      <c r="M352" s="25">
        <v>0</v>
      </c>
      <c r="N352" s="25">
        <v>0</v>
      </c>
      <c r="O352" s="25">
        <v>0</v>
      </c>
      <c r="P352" s="25">
        <v>0</v>
      </c>
      <c r="Q352" s="25">
        <v>0</v>
      </c>
      <c r="R352" s="25">
        <v>0</v>
      </c>
      <c r="S352" s="25">
        <v>40.232500000000002</v>
      </c>
      <c r="T352" s="25">
        <v>62.292037500000006</v>
      </c>
      <c r="U352" s="25">
        <v>135.05992499999999</v>
      </c>
    </row>
    <row r="353" spans="1:21" s="8" customFormat="1" x14ac:dyDescent="0.25">
      <c r="A353" s="250"/>
      <c r="B353" s="7" t="s">
        <v>1156</v>
      </c>
      <c r="C353" s="7" t="s">
        <v>1030</v>
      </c>
      <c r="D353" s="7" t="s">
        <v>588</v>
      </c>
      <c r="E353" s="7" t="s">
        <v>882</v>
      </c>
      <c r="F353" s="54">
        <v>18366.367075118997</v>
      </c>
      <c r="G353" s="54">
        <v>21825.269379166995</v>
      </c>
      <c r="H353" s="54">
        <v>24918.023242129999</v>
      </c>
      <c r="I353" s="54">
        <v>27194.235942915999</v>
      </c>
      <c r="J353" s="54">
        <v>30244.466376058994</v>
      </c>
      <c r="K353" s="54">
        <v>32109.203326237999</v>
      </c>
      <c r="L353" s="54">
        <v>35075.219248931004</v>
      </c>
      <c r="M353" s="54">
        <v>36194.578610754092</v>
      </c>
      <c r="N353" s="54">
        <v>38190.81848643472</v>
      </c>
      <c r="O353" s="54">
        <v>40956.300005854471</v>
      </c>
      <c r="P353" s="54">
        <v>44683.801865698872</v>
      </c>
      <c r="Q353" s="54">
        <v>39157.742900880192</v>
      </c>
      <c r="R353" s="54">
        <v>40174.667293650789</v>
      </c>
      <c r="S353" s="54">
        <v>46514.738868992601</v>
      </c>
      <c r="T353" s="54">
        <v>47759.864784324367</v>
      </c>
      <c r="U353" s="54">
        <v>48253.825131036094</v>
      </c>
    </row>
    <row r="354" spans="1:21" s="8" customFormat="1" x14ac:dyDescent="0.25">
      <c r="A354" s="250"/>
    </row>
    <row r="355" spans="1:21" s="8" customFormat="1" x14ac:dyDescent="0.25">
      <c r="A355" s="250"/>
      <c r="B355" s="51" t="s">
        <v>613</v>
      </c>
      <c r="C355" s="51"/>
      <c r="D355" s="51" t="s">
        <v>590</v>
      </c>
      <c r="E355" s="46"/>
      <c r="F355" s="46"/>
      <c r="G355" s="46"/>
      <c r="H355" s="46"/>
      <c r="I355" s="46"/>
      <c r="J355" s="46"/>
      <c r="K355" s="46"/>
      <c r="L355" s="46"/>
      <c r="M355" s="46"/>
      <c r="N355" s="46"/>
      <c r="O355" s="46"/>
      <c r="P355" s="46"/>
      <c r="Q355" s="46"/>
      <c r="R355" s="46"/>
      <c r="S355" s="46"/>
      <c r="T355" s="46"/>
      <c r="U355" s="46"/>
    </row>
    <row r="356" spans="1:21" s="8" customFormat="1" x14ac:dyDescent="0.25">
      <c r="A356" s="250"/>
      <c r="B356" s="8" t="s">
        <v>613</v>
      </c>
      <c r="C356" s="8" t="s">
        <v>1119</v>
      </c>
      <c r="D356" s="8" t="s">
        <v>590</v>
      </c>
      <c r="E356" s="8" t="s">
        <v>883</v>
      </c>
      <c r="F356" s="25">
        <v>3.5196989999999994E-3</v>
      </c>
      <c r="G356" s="25">
        <v>3.2281020000000005E-3</v>
      </c>
      <c r="H356" s="25">
        <v>3.0597150000000002E-3</v>
      </c>
      <c r="I356" s="25">
        <v>3.158283E-3</v>
      </c>
      <c r="J356" s="25">
        <v>2.7922199999999998E-3</v>
      </c>
      <c r="K356" s="25">
        <v>3.1254269999999996E-3</v>
      </c>
      <c r="L356" s="25">
        <v>3.030966E-3</v>
      </c>
      <c r="M356" s="25">
        <v>2.8625789999999996E-3</v>
      </c>
      <c r="N356" s="25">
        <v>2.184924E-3</v>
      </c>
      <c r="O356" s="25">
        <v>2.2383150000000003E-3</v>
      </c>
      <c r="P356" s="25">
        <v>2.3685261482950734E-3</v>
      </c>
      <c r="Q356" s="25">
        <v>2.3861669999999998E-3</v>
      </c>
      <c r="R356" s="25">
        <v>1.9302899999999999E-3</v>
      </c>
      <c r="S356" s="25">
        <v>2.0637239999999999E-3</v>
      </c>
      <c r="T356" s="25">
        <v>1.9423079999999998E-3</v>
      </c>
      <c r="U356" s="25">
        <v>1.8208919999999997E-3</v>
      </c>
    </row>
    <row r="357" spans="1:21" s="8" customFormat="1" x14ac:dyDescent="0.25">
      <c r="A357" s="250"/>
      <c r="B357" s="8" t="s">
        <v>613</v>
      </c>
      <c r="C357" s="8" t="s">
        <v>888</v>
      </c>
      <c r="D357" s="8" t="s">
        <v>590</v>
      </c>
      <c r="E357" s="8" t="s">
        <v>883</v>
      </c>
      <c r="F357" s="25">
        <v>0.24304296000000003</v>
      </c>
      <c r="G357" s="25">
        <v>0.25213664999999996</v>
      </c>
      <c r="H357" s="25">
        <v>0.26546633999999997</v>
      </c>
      <c r="I357" s="25">
        <v>0.28225472999999995</v>
      </c>
      <c r="J357" s="25">
        <v>0.29840603999999998</v>
      </c>
      <c r="K357" s="25">
        <v>0.31536516000000003</v>
      </c>
      <c r="L357" s="25">
        <v>0.33841029</v>
      </c>
      <c r="M357" s="25">
        <v>0.37917654000000001</v>
      </c>
      <c r="N357" s="25">
        <v>0.37937084999999998</v>
      </c>
      <c r="O357" s="25">
        <v>0.37937084999999998</v>
      </c>
      <c r="P357" s="25">
        <v>0.41129259284846259</v>
      </c>
      <c r="Q357" s="25">
        <v>0.43622594999999997</v>
      </c>
      <c r="R357" s="25">
        <v>0.43766384400000002</v>
      </c>
      <c r="S357" s="25">
        <v>0.5185554</v>
      </c>
      <c r="T357" s="25">
        <v>0.53653200000000001</v>
      </c>
      <c r="U357" s="25">
        <v>0.55450860000000013</v>
      </c>
    </row>
    <row r="358" spans="1:21" s="8" customFormat="1" x14ac:dyDescent="0.25">
      <c r="A358" s="250"/>
      <c r="B358" s="8" t="s">
        <v>613</v>
      </c>
      <c r="C358" s="8" t="s">
        <v>1147</v>
      </c>
      <c r="D358" s="8" t="s">
        <v>590</v>
      </c>
      <c r="E358" s="8" t="s">
        <v>883</v>
      </c>
      <c r="F358" s="25">
        <v>6.2129819999999995E-2</v>
      </c>
      <c r="G358" s="25">
        <v>6.2129819999999995E-2</v>
      </c>
      <c r="H358" s="25">
        <v>6.0002850000000003E-2</v>
      </c>
      <c r="I358" s="25">
        <v>5.910729E-2</v>
      </c>
      <c r="J358" s="25">
        <v>6.372122999999999E-2</v>
      </c>
      <c r="K358" s="25">
        <v>5.4741390000000001E-2</v>
      </c>
      <c r="L358" s="25">
        <v>5.3286119999999999E-2</v>
      </c>
      <c r="M358" s="25">
        <v>5.2614419999999995E-2</v>
      </c>
      <c r="N358" s="25">
        <v>5.2614419999999995E-2</v>
      </c>
      <c r="O358" s="25">
        <v>6.6383730000000002E-2</v>
      </c>
      <c r="P358" s="25">
        <v>7.0245531083177534E-2</v>
      </c>
      <c r="Q358" s="25">
        <v>5.3398051200000005E-2</v>
      </c>
      <c r="R358" s="25">
        <v>7.0886399999999988E-2</v>
      </c>
      <c r="S358" s="25">
        <v>6.0200974578008028E-2</v>
      </c>
      <c r="T358" s="25">
        <v>6.0193561431952494E-2</v>
      </c>
      <c r="U358" s="25">
        <v>6.020790911302723E-2</v>
      </c>
    </row>
    <row r="359" spans="1:21" s="8" customFormat="1" x14ac:dyDescent="0.25">
      <c r="A359" s="250"/>
      <c r="B359" s="8" t="s">
        <v>613</v>
      </c>
      <c r="C359" s="8" t="s">
        <v>605</v>
      </c>
      <c r="D359" s="8" t="s">
        <v>590</v>
      </c>
      <c r="E359" s="8" t="s">
        <v>883</v>
      </c>
      <c r="F359" s="25">
        <v>1.8710999999999998E-2</v>
      </c>
      <c r="G359" s="25">
        <v>3.1954499999999997E-2</v>
      </c>
      <c r="H359" s="25">
        <v>4.1164199999999998E-2</v>
      </c>
      <c r="I359" s="25">
        <v>4.72635E-2</v>
      </c>
      <c r="J359" s="25">
        <v>5.4869399999999992E-2</v>
      </c>
      <c r="K359" s="25">
        <v>6.0701399999999996E-2</v>
      </c>
      <c r="L359" s="25">
        <v>6.8501699999999999E-2</v>
      </c>
      <c r="M359" s="25">
        <v>4.4509184642288271E-2</v>
      </c>
      <c r="N359" s="25">
        <v>4.7016530311792398E-2</v>
      </c>
      <c r="O359" s="25">
        <v>4.9328860207001751E-2</v>
      </c>
      <c r="P359" s="25">
        <v>5.1891924669161482E-2</v>
      </c>
      <c r="Q359" s="25">
        <v>3.4232143999999999E-2</v>
      </c>
      <c r="R359" s="25">
        <v>3.5685944000000004E-2</v>
      </c>
      <c r="S359" s="25">
        <v>3.5786999999999999E-2</v>
      </c>
      <c r="T359" s="25">
        <v>3.3503999999999999E-2</v>
      </c>
      <c r="U359" s="25">
        <v>3.1220999999999999E-2</v>
      </c>
    </row>
    <row r="360" spans="1:21" s="8" customFormat="1" x14ac:dyDescent="0.25">
      <c r="A360" s="250"/>
      <c r="B360" s="8" t="s">
        <v>613</v>
      </c>
      <c r="C360" s="8" t="s">
        <v>614</v>
      </c>
      <c r="D360" s="8" t="s">
        <v>590</v>
      </c>
      <c r="E360" s="8" t="s">
        <v>883</v>
      </c>
      <c r="F360" s="25">
        <v>2.31E-4</v>
      </c>
      <c r="G360" s="25">
        <v>0</v>
      </c>
      <c r="H360" s="25">
        <v>0</v>
      </c>
      <c r="I360" s="25">
        <v>0</v>
      </c>
      <c r="J360" s="25">
        <v>0</v>
      </c>
      <c r="K360" s="25">
        <v>0</v>
      </c>
      <c r="L360" s="25">
        <v>0</v>
      </c>
      <c r="M360" s="25">
        <v>0</v>
      </c>
      <c r="N360" s="25">
        <v>0</v>
      </c>
      <c r="O360" s="25">
        <v>0</v>
      </c>
      <c r="P360" s="25">
        <v>0</v>
      </c>
      <c r="Q360" s="25">
        <v>0</v>
      </c>
      <c r="R360" s="25">
        <v>0</v>
      </c>
      <c r="S360" s="25">
        <v>0</v>
      </c>
      <c r="T360" s="25">
        <v>0</v>
      </c>
      <c r="U360" s="25">
        <v>0</v>
      </c>
    </row>
    <row r="361" spans="1:21" s="8" customFormat="1" x14ac:dyDescent="0.25">
      <c r="A361" s="250"/>
      <c r="B361" s="8" t="s">
        <v>613</v>
      </c>
      <c r="C361" s="8" t="s">
        <v>606</v>
      </c>
      <c r="D361" s="8" t="s">
        <v>590</v>
      </c>
      <c r="E361" s="8" t="s">
        <v>883</v>
      </c>
      <c r="F361" s="25">
        <v>2.31E-4</v>
      </c>
      <c r="G361" s="25">
        <v>2.41E-4</v>
      </c>
      <c r="H361" s="25">
        <v>2.5099999999999998E-4</v>
      </c>
      <c r="I361" s="25">
        <v>9.5000000000000005E-5</v>
      </c>
      <c r="J361" s="25">
        <v>3.1E-4</v>
      </c>
      <c r="K361" s="25">
        <v>3.747844E-4</v>
      </c>
      <c r="L361" s="25">
        <v>3.9503010000000002E-4</v>
      </c>
      <c r="M361" s="25">
        <v>4.152658E-4</v>
      </c>
      <c r="N361" s="25">
        <v>4.3549130000000003E-4</v>
      </c>
      <c r="O361" s="25">
        <v>4.5570680000000001E-4</v>
      </c>
      <c r="P361" s="25">
        <v>4.822169562927976E-4</v>
      </c>
      <c r="Q361" s="25">
        <v>3.6220800000000031E-4</v>
      </c>
      <c r="R361" s="25">
        <v>3.1382400000000031E-4</v>
      </c>
      <c r="S361" s="25">
        <v>4.66396E-4</v>
      </c>
      <c r="T361" s="25">
        <v>4.8508499999999995E-4</v>
      </c>
      <c r="U361" s="25">
        <v>5.0377400000000002E-4</v>
      </c>
    </row>
    <row r="362" spans="1:21" s="8" customFormat="1" x14ac:dyDescent="0.25">
      <c r="A362" s="250"/>
      <c r="B362" s="51" t="s">
        <v>615</v>
      </c>
      <c r="C362" s="46"/>
      <c r="D362" s="51" t="s">
        <v>590</v>
      </c>
      <c r="E362" s="46"/>
      <c r="F362" s="46"/>
      <c r="G362" s="46"/>
      <c r="H362" s="46"/>
      <c r="I362" s="46"/>
      <c r="J362" s="46"/>
      <c r="K362" s="46"/>
      <c r="L362" s="46"/>
      <c r="M362" s="46"/>
      <c r="N362" s="46"/>
      <c r="O362" s="46"/>
      <c r="P362" s="46"/>
      <c r="Q362" s="46"/>
      <c r="R362" s="46"/>
      <c r="S362" s="46"/>
      <c r="T362" s="46"/>
      <c r="U362" s="46"/>
    </row>
    <row r="363" spans="1:21" s="8" customFormat="1" x14ac:dyDescent="0.25">
      <c r="A363" s="250"/>
      <c r="B363" s="8" t="s">
        <v>615</v>
      </c>
      <c r="C363" s="8" t="s">
        <v>1119</v>
      </c>
      <c r="D363" s="8" t="s">
        <v>590</v>
      </c>
      <c r="E363" s="8" t="s">
        <v>883</v>
      </c>
      <c r="F363" s="25">
        <v>7.9840080000000008E-2</v>
      </c>
      <c r="G363" s="25">
        <v>7.3225559999999995E-2</v>
      </c>
      <c r="H363" s="25">
        <v>6.9405899999999993E-2</v>
      </c>
      <c r="I363" s="25">
        <v>7.1641799999999992E-2</v>
      </c>
      <c r="J363" s="25">
        <v>7.4285879999999999E-2</v>
      </c>
      <c r="K363" s="25">
        <v>7.0896509999999996E-2</v>
      </c>
      <c r="L363" s="25">
        <v>6.8753790000000009E-2</v>
      </c>
      <c r="M363" s="25">
        <v>6.4934129999999993E-2</v>
      </c>
      <c r="N363" s="25">
        <v>4.9562339999999996E-2</v>
      </c>
      <c r="O363" s="25">
        <v>5.0773440000000003E-2</v>
      </c>
      <c r="P363" s="25">
        <v>5.3727135034163646E-2</v>
      </c>
      <c r="Q363" s="25">
        <v>5.4127296300000002E-2</v>
      </c>
      <c r="R363" s="25">
        <v>4.3786281000000003E-2</v>
      </c>
      <c r="S363" s="25">
        <v>4.3784999999999998E-2</v>
      </c>
      <c r="T363" s="25">
        <v>3.1986000000000001E-2</v>
      </c>
      <c r="U363" s="25">
        <v>3.6826110000000002E-2</v>
      </c>
    </row>
    <row r="364" spans="1:21" s="8" customFormat="1" x14ac:dyDescent="0.25">
      <c r="A364" s="250"/>
      <c r="B364" s="8" t="s">
        <v>615</v>
      </c>
      <c r="C364" s="8" t="s">
        <v>1055</v>
      </c>
      <c r="D364" s="8" t="s">
        <v>590</v>
      </c>
      <c r="E364" s="8" t="s">
        <v>883</v>
      </c>
      <c r="F364" s="25">
        <v>4.0865759999999995E-5</v>
      </c>
      <c r="G364" s="25">
        <v>0</v>
      </c>
      <c r="H364" s="25">
        <v>3.9466740000000002E-5</v>
      </c>
      <c r="I364" s="25">
        <v>3.8877690000000001E-5</v>
      </c>
      <c r="J364" s="25">
        <v>4.1912520000000004E-5</v>
      </c>
      <c r="K364" s="25">
        <v>3.6006059999999998E-5</v>
      </c>
      <c r="L364" s="25">
        <v>3.5048819999999997E-5</v>
      </c>
      <c r="M364" s="25">
        <v>3.4607039999999999E-5</v>
      </c>
      <c r="N364" s="25">
        <v>3.4607039999999999E-5</v>
      </c>
      <c r="O364" s="25">
        <v>4.3663769999999998E-5</v>
      </c>
      <c r="P364" s="25">
        <v>4.6203861024609526E-5</v>
      </c>
      <c r="Q364" s="25">
        <v>3.512246400000001E-5</v>
      </c>
      <c r="R364" s="25">
        <v>4.1822975999999997E-5</v>
      </c>
      <c r="S364" s="25">
        <v>3.9295200000000003E-5</v>
      </c>
      <c r="T364" s="25">
        <v>3.9518099999999997E-5</v>
      </c>
      <c r="U364" s="25">
        <v>3.9740999999999998E-5</v>
      </c>
    </row>
    <row r="365" spans="1:21" s="8" customFormat="1" x14ac:dyDescent="0.25">
      <c r="A365" s="250"/>
      <c r="B365" s="8" t="s">
        <v>615</v>
      </c>
      <c r="C365" s="8" t="s">
        <v>603</v>
      </c>
      <c r="D365" s="8" t="s">
        <v>590</v>
      </c>
      <c r="E365" s="8" t="s">
        <v>883</v>
      </c>
      <c r="F365" s="25">
        <v>1.512376E-2</v>
      </c>
      <c r="G365" s="25">
        <v>1.5977309999999998E-2</v>
      </c>
      <c r="H365" s="25">
        <v>1.563055E-2</v>
      </c>
      <c r="I365" s="25">
        <v>1.4883700000000001E-2</v>
      </c>
      <c r="J365" s="25">
        <v>1.502239E-2</v>
      </c>
      <c r="K365" s="25">
        <v>1.4670319999999999E-2</v>
      </c>
      <c r="L365" s="25">
        <v>1.6137350000000002E-2</v>
      </c>
      <c r="M365" s="25">
        <v>1.6937549999999999E-2</v>
      </c>
      <c r="N365" s="25">
        <v>1.6350730000000001E-2</v>
      </c>
      <c r="O365" s="25">
        <v>1.461697E-2</v>
      </c>
      <c r="P365" s="25">
        <v>1.5467292076496294E-2</v>
      </c>
      <c r="Q365" s="25">
        <v>1.9124756100000001E-2</v>
      </c>
      <c r="R365" s="25">
        <v>1.74976848E-2</v>
      </c>
      <c r="S365" s="25">
        <v>1.72432E-2</v>
      </c>
      <c r="T365" s="25">
        <v>1.7427000000000002E-2</v>
      </c>
      <c r="U365" s="25">
        <v>1.7610799999999999E-2</v>
      </c>
    </row>
    <row r="366" spans="1:21" s="8" customFormat="1" x14ac:dyDescent="0.25">
      <c r="A366" s="250"/>
      <c r="B366" s="8" t="s">
        <v>615</v>
      </c>
      <c r="C366" s="8" t="s">
        <v>605</v>
      </c>
      <c r="D366" s="8" t="s">
        <v>590</v>
      </c>
      <c r="E366" s="8" t="s">
        <v>883</v>
      </c>
      <c r="F366" s="25">
        <v>3.7446299999999995E-2</v>
      </c>
      <c r="G366" s="25">
        <v>6.0434099999999998E-2</v>
      </c>
      <c r="H366" s="25">
        <v>8.0967599999999987E-2</v>
      </c>
      <c r="I366" s="25">
        <v>9.3190499999999996E-2</v>
      </c>
      <c r="J366" s="25">
        <v>0.10973879999999998</v>
      </c>
      <c r="K366" s="25">
        <v>0.1214271</v>
      </c>
      <c r="L366" s="25">
        <v>0.1370034</v>
      </c>
      <c r="M366" s="25">
        <v>0.16008354700952571</v>
      </c>
      <c r="N366" s="25">
        <v>0.18316369401905142</v>
      </c>
      <c r="O366" s="25">
        <v>0.20624384102857715</v>
      </c>
      <c r="P366" s="25">
        <v>0.22932398803810286</v>
      </c>
      <c r="Q366" s="25">
        <v>0.18399777399999998</v>
      </c>
      <c r="R366" s="25">
        <v>0.19181194899999998</v>
      </c>
      <c r="S366" s="25">
        <v>0.23595099999999999</v>
      </c>
      <c r="T366" s="25">
        <v>0.248137</v>
      </c>
      <c r="U366" s="25">
        <v>0.248137</v>
      </c>
    </row>
    <row r="367" spans="1:21" s="8" customFormat="1" x14ac:dyDescent="0.25">
      <c r="A367" s="250"/>
      <c r="B367" s="8" t="s">
        <v>1145</v>
      </c>
      <c r="C367" s="8" t="s">
        <v>1148</v>
      </c>
      <c r="D367" s="8" t="s">
        <v>590</v>
      </c>
      <c r="E367" s="8" t="s">
        <v>883</v>
      </c>
      <c r="F367" s="25">
        <v>3.6503999999999999</v>
      </c>
      <c r="G367" s="25">
        <v>3.6503999999999999</v>
      </c>
      <c r="H367" s="25">
        <v>3.6503999999999999</v>
      </c>
      <c r="I367" s="25">
        <v>3.6503999999999999</v>
      </c>
      <c r="J367" s="25">
        <v>3.6503999999999999</v>
      </c>
      <c r="K367" s="25">
        <v>3.6503999999999999</v>
      </c>
      <c r="L367" s="25">
        <v>3.6503999999999999</v>
      </c>
      <c r="M367" s="25">
        <v>3.6503999999999999</v>
      </c>
      <c r="N367" s="25">
        <v>3.6460067435999997</v>
      </c>
      <c r="O367" s="25">
        <v>3.6473166288000001</v>
      </c>
      <c r="P367" s="25">
        <v>3.6496531889999995</v>
      </c>
      <c r="Q367" s="25">
        <v>3.6496531889999995</v>
      </c>
      <c r="R367" s="25">
        <v>3.6496531889999995</v>
      </c>
      <c r="S367" s="25">
        <v>2.8314300000000001</v>
      </c>
      <c r="T367" s="25">
        <v>2.72925</v>
      </c>
      <c r="U367" s="25">
        <v>2.6763300000000001</v>
      </c>
    </row>
    <row r="368" spans="1:21" s="8" customFormat="1" x14ac:dyDescent="0.25">
      <c r="A368" s="250"/>
      <c r="B368" s="8" t="s">
        <v>1145</v>
      </c>
      <c r="C368" s="8" t="s">
        <v>617</v>
      </c>
      <c r="D368" s="8" t="s">
        <v>590</v>
      </c>
      <c r="E368" s="8" t="s">
        <v>883</v>
      </c>
      <c r="F368" s="25">
        <v>5.7119999999999997</v>
      </c>
      <c r="G368" s="25">
        <v>5.7119999999999997</v>
      </c>
      <c r="H368" s="25">
        <v>5.7119999999999997</v>
      </c>
      <c r="I368" s="25">
        <v>5.7119999999999997</v>
      </c>
      <c r="J368" s="25">
        <v>5.7119999999999997</v>
      </c>
      <c r="K368" s="25">
        <v>5.7119999999999997</v>
      </c>
      <c r="L368" s="25">
        <v>0</v>
      </c>
      <c r="M368" s="25">
        <v>0</v>
      </c>
      <c r="N368" s="25">
        <v>0</v>
      </c>
      <c r="O368" s="25">
        <v>0</v>
      </c>
      <c r="P368" s="25">
        <v>0</v>
      </c>
      <c r="Q368" s="25">
        <v>0</v>
      </c>
      <c r="R368" s="25">
        <v>0</v>
      </c>
      <c r="S368" s="25">
        <v>0</v>
      </c>
      <c r="T368" s="25">
        <v>0</v>
      </c>
      <c r="U368" s="25">
        <v>0</v>
      </c>
    </row>
    <row r="369" spans="1:21" s="8" customFormat="1" x14ac:dyDescent="0.25">
      <c r="A369" s="250"/>
      <c r="B369" s="8" t="s">
        <v>1145</v>
      </c>
      <c r="C369" s="8" t="s">
        <v>618</v>
      </c>
      <c r="D369" s="8" t="s">
        <v>590</v>
      </c>
      <c r="E369" s="8" t="s">
        <v>883</v>
      </c>
      <c r="F369" s="25">
        <v>3.5400000000000002E-3</v>
      </c>
      <c r="G369" s="25">
        <v>1.0619999999999999E-2</v>
      </c>
      <c r="H369" s="25">
        <v>8.8500000000000002E-3</v>
      </c>
      <c r="I369" s="25">
        <v>0.16195499999999999</v>
      </c>
      <c r="J369" s="25">
        <v>8.8499999999999995E-2</v>
      </c>
      <c r="K369" s="25">
        <v>0.13628999999999999</v>
      </c>
      <c r="L369" s="25">
        <v>0.14602499999999999</v>
      </c>
      <c r="M369" s="25">
        <v>0.16638</v>
      </c>
      <c r="N369" s="25">
        <v>0.61330499999999999</v>
      </c>
      <c r="O369" s="25">
        <v>0.60268500000000003</v>
      </c>
      <c r="P369" s="25">
        <v>0.60002999999999995</v>
      </c>
      <c r="Q369" s="25">
        <v>0.60002999999999995</v>
      </c>
      <c r="R369" s="25">
        <v>0.60002999999999995</v>
      </c>
      <c r="S369" s="25">
        <v>0.60002999999999995</v>
      </c>
      <c r="T369" s="25">
        <v>0.60002999999999995</v>
      </c>
      <c r="U369" s="25">
        <v>0.60002999999999995</v>
      </c>
    </row>
    <row r="370" spans="1:21" s="8" customFormat="1" x14ac:dyDescent="0.25">
      <c r="A370" s="250"/>
      <c r="B370" s="51" t="s">
        <v>619</v>
      </c>
      <c r="C370" s="46"/>
      <c r="D370" s="51" t="s">
        <v>590</v>
      </c>
      <c r="E370" s="46"/>
      <c r="F370" s="46"/>
      <c r="G370" s="46"/>
      <c r="H370" s="46"/>
      <c r="I370" s="46"/>
      <c r="J370" s="46"/>
      <c r="K370" s="46"/>
      <c r="L370" s="46"/>
      <c r="M370" s="46"/>
      <c r="N370" s="46"/>
      <c r="O370" s="46"/>
      <c r="P370" s="46"/>
      <c r="Q370" s="46"/>
      <c r="R370" s="46"/>
      <c r="S370" s="46"/>
      <c r="T370" s="46"/>
      <c r="U370" s="46"/>
    </row>
    <row r="371" spans="1:21" s="8" customFormat="1" x14ac:dyDescent="0.25">
      <c r="A371" s="250"/>
      <c r="B371" s="8" t="s">
        <v>619</v>
      </c>
      <c r="C371" s="8" t="s">
        <v>1117</v>
      </c>
      <c r="D371" s="8" t="s">
        <v>590</v>
      </c>
      <c r="E371" s="8" t="s">
        <v>883</v>
      </c>
      <c r="F371" s="25">
        <v>1.0666295999999999E-2</v>
      </c>
      <c r="G371" s="25">
        <v>1.060884E-2</v>
      </c>
      <c r="H371" s="25">
        <v>1.0603710000000001E-2</v>
      </c>
      <c r="I371" s="25">
        <v>1.0944342000000001E-2</v>
      </c>
      <c r="J371" s="25">
        <v>1.1270163E-2</v>
      </c>
      <c r="K371" s="25">
        <v>1.145529E-2</v>
      </c>
      <c r="L371" s="25">
        <v>1.1572254000000001E-2</v>
      </c>
      <c r="M371" s="25">
        <v>1.1858508E-2</v>
      </c>
      <c r="N371" s="25">
        <v>1.1356794E-2</v>
      </c>
      <c r="O371" s="25">
        <v>1.1607137999999999E-2</v>
      </c>
      <c r="P371" s="25">
        <v>1.2282368594174361E-2</v>
      </c>
      <c r="Q371" s="25">
        <v>1.2274038000000001E-2</v>
      </c>
      <c r="R371" s="25">
        <v>1.2018564000000001E-2</v>
      </c>
      <c r="S371" s="25">
        <v>1.1442000000000001E-2</v>
      </c>
      <c r="T371" s="25">
        <v>1.1639999999999999E-2</v>
      </c>
      <c r="U371" s="25">
        <v>1.2387E-2</v>
      </c>
    </row>
    <row r="372" spans="1:21" s="8" customFormat="1" x14ac:dyDescent="0.25">
      <c r="A372" s="250"/>
      <c r="B372" s="8" t="s">
        <v>619</v>
      </c>
      <c r="C372" s="8" t="s">
        <v>1119</v>
      </c>
      <c r="D372" s="8" t="s">
        <v>590</v>
      </c>
      <c r="E372" s="8" t="s">
        <v>883</v>
      </c>
      <c r="F372" s="25">
        <v>8.7516840000000009E-3</v>
      </c>
      <c r="G372" s="25">
        <v>8.0266319999999988E-3</v>
      </c>
      <c r="H372" s="25">
        <v>7.6079400000000005E-3</v>
      </c>
      <c r="I372" s="25">
        <v>7.8530279999999997E-3</v>
      </c>
      <c r="J372" s="25">
        <v>8.1428579999999993E-3</v>
      </c>
      <c r="K372" s="25">
        <v>7.7713320000000006E-3</v>
      </c>
      <c r="L372" s="25">
        <v>7.5364560000000004E-3</v>
      </c>
      <c r="M372" s="25">
        <v>7.1177640000000012E-3</v>
      </c>
      <c r="N372" s="25">
        <v>5.4327840000000004E-3</v>
      </c>
      <c r="O372" s="25">
        <v>5.5655399999999999E-3</v>
      </c>
      <c r="P372" s="25">
        <v>5.8893082606255873E-3</v>
      </c>
      <c r="Q372" s="25">
        <v>5.9331719999999996E-3</v>
      </c>
      <c r="R372" s="25">
        <v>4.7996399999999991E-3</v>
      </c>
      <c r="S372" s="25">
        <v>1.0284E-2</v>
      </c>
      <c r="T372" s="25">
        <v>1.299252E-2</v>
      </c>
      <c r="U372" s="25">
        <v>1.7110949999999996E-2</v>
      </c>
    </row>
    <row r="373" spans="1:21" s="8" customFormat="1" x14ac:dyDescent="0.25">
      <c r="A373" s="250"/>
      <c r="B373" s="8" t="s">
        <v>619</v>
      </c>
      <c r="C373" s="8" t="s">
        <v>888</v>
      </c>
      <c r="D373" s="8" t="s">
        <v>590</v>
      </c>
      <c r="E373" s="8" t="s">
        <v>883</v>
      </c>
      <c r="F373" s="25">
        <v>6.4334903999999998E-2</v>
      </c>
      <c r="G373" s="25">
        <v>6.6742068000000002E-2</v>
      </c>
      <c r="H373" s="25">
        <v>7.0270505999999996E-2</v>
      </c>
      <c r="I373" s="25">
        <v>7.4714477999999987E-2</v>
      </c>
      <c r="J373" s="25">
        <v>7.8989847000000002E-2</v>
      </c>
      <c r="K373" s="25">
        <v>8.3479020000000001E-2</v>
      </c>
      <c r="L373" s="25">
        <v>8.9579207999999994E-2</v>
      </c>
      <c r="M373" s="25">
        <v>0.100370262</v>
      </c>
      <c r="N373" s="25">
        <v>0.100421682</v>
      </c>
      <c r="O373" s="25">
        <v>0.100421682</v>
      </c>
      <c r="P373" s="25">
        <v>0.10887156869518126</v>
      </c>
      <c r="Q373" s="25">
        <v>0.11547157500000002</v>
      </c>
      <c r="R373" s="25">
        <v>0.11585219400000001</v>
      </c>
      <c r="S373" s="25">
        <v>0.12395100000000001</v>
      </c>
      <c r="T373" s="25">
        <v>0.12487259999999999</v>
      </c>
      <c r="U373" s="25">
        <v>0.12270038999999998</v>
      </c>
    </row>
    <row r="374" spans="1:21" s="8" customFormat="1" x14ac:dyDescent="0.25">
      <c r="A374" s="250"/>
      <c r="B374" s="8" t="s">
        <v>619</v>
      </c>
      <c r="C374" s="8" t="s">
        <v>1055</v>
      </c>
      <c r="D374" s="8" t="s">
        <v>590</v>
      </c>
      <c r="E374" s="8" t="s">
        <v>883</v>
      </c>
      <c r="F374" s="25">
        <v>6.1714230000000005E-3</v>
      </c>
      <c r="G374" s="25">
        <v>6.1714230000000005E-3</v>
      </c>
      <c r="H374" s="25">
        <v>5.9601479999999993E-3</v>
      </c>
      <c r="I374" s="25">
        <v>5.8711919999999999E-3</v>
      </c>
      <c r="J374" s="25">
        <v>6.3294989999999997E-3</v>
      </c>
      <c r="K374" s="25">
        <v>5.437524E-3</v>
      </c>
      <c r="L374" s="25">
        <v>5.2929689999999998E-3</v>
      </c>
      <c r="M374" s="25">
        <v>5.2262489999999997E-3</v>
      </c>
      <c r="N374" s="25">
        <v>5.2262489999999997E-3</v>
      </c>
      <c r="O374" s="25">
        <v>6.5939699999999993E-3</v>
      </c>
      <c r="P374" s="25">
        <v>6.977566131004591E-3</v>
      </c>
      <c r="Q374" s="25">
        <v>5.3040873600000002E-3</v>
      </c>
      <c r="R374" s="25">
        <v>6.3159782399999998E-3</v>
      </c>
      <c r="S374" s="25">
        <v>6.5603723999999993E-3</v>
      </c>
      <c r="T374" s="25">
        <v>6.8336400000000002E-3</v>
      </c>
      <c r="U374" s="25">
        <v>7.1430864E-3</v>
      </c>
    </row>
    <row r="375" spans="1:21" s="8" customFormat="1" x14ac:dyDescent="0.25">
      <c r="A375" s="250"/>
      <c r="B375" s="8" t="s">
        <v>619</v>
      </c>
      <c r="C375" s="8" t="s">
        <v>603</v>
      </c>
      <c r="D375" s="8" t="s">
        <v>590</v>
      </c>
      <c r="E375" s="8" t="s">
        <v>883</v>
      </c>
      <c r="F375" s="25">
        <v>4.3902810000000003E-5</v>
      </c>
      <c r="G375" s="25">
        <v>4.6380569999999999E-5</v>
      </c>
      <c r="H375" s="25">
        <v>4.5373980000000002E-5</v>
      </c>
      <c r="I375" s="25">
        <v>4.3205939999999995E-5</v>
      </c>
      <c r="J375" s="25">
        <v>4.3608530000000003E-5</v>
      </c>
      <c r="K375" s="25">
        <v>4.2586500000000003E-5</v>
      </c>
      <c r="L375" s="25">
        <v>4.684515E-5</v>
      </c>
      <c r="M375" s="25">
        <v>4.9168049999999998E-5</v>
      </c>
      <c r="N375" s="25">
        <v>4.7464589999999999E-5</v>
      </c>
      <c r="O375" s="25">
        <v>4.2431640000000005E-5</v>
      </c>
      <c r="P375" s="25">
        <v>4.4900047068908159E-5</v>
      </c>
      <c r="Q375" s="25">
        <v>5.5517310000000005E-5</v>
      </c>
      <c r="R375" s="25">
        <v>5.0794080000000001E-5</v>
      </c>
      <c r="S375" s="25">
        <v>4.0000000000000003E-5</v>
      </c>
      <c r="T375" s="25">
        <v>3.6999999999999998E-5</v>
      </c>
      <c r="U375" s="25">
        <v>4.5000000000000003E-5</v>
      </c>
    </row>
    <row r="376" spans="1:21" s="8" customFormat="1" x14ac:dyDescent="0.25">
      <c r="A376" s="250"/>
      <c r="B376" s="8" t="s">
        <v>619</v>
      </c>
      <c r="C376" s="8" t="s">
        <v>605</v>
      </c>
      <c r="D376" s="8" t="s">
        <v>590</v>
      </c>
      <c r="E376" s="8" t="s">
        <v>883</v>
      </c>
      <c r="F376" s="25">
        <v>1.7815699999999999E-3</v>
      </c>
      <c r="G376" s="25">
        <v>0</v>
      </c>
      <c r="H376" s="25">
        <v>0</v>
      </c>
      <c r="I376" s="25">
        <v>0</v>
      </c>
      <c r="J376" s="25">
        <v>0</v>
      </c>
      <c r="K376" s="25">
        <v>0</v>
      </c>
      <c r="L376" s="25">
        <v>0</v>
      </c>
      <c r="M376" s="25">
        <v>0</v>
      </c>
      <c r="N376" s="25">
        <v>0</v>
      </c>
      <c r="O376" s="25">
        <v>0</v>
      </c>
      <c r="P376" s="25">
        <v>0</v>
      </c>
      <c r="Q376" s="25">
        <v>0</v>
      </c>
      <c r="R376" s="25">
        <v>0</v>
      </c>
      <c r="S376" s="25">
        <v>4.1800000000000002E-4</v>
      </c>
      <c r="T376" s="25">
        <v>6.4719000000000007E-4</v>
      </c>
      <c r="U376" s="25">
        <v>1.4032199999999999E-3</v>
      </c>
    </row>
    <row r="377" spans="1:21" s="8" customFormat="1" x14ac:dyDescent="0.25">
      <c r="A377" s="250"/>
      <c r="B377" s="7" t="s">
        <v>1156</v>
      </c>
      <c r="C377" s="7" t="s">
        <v>1082</v>
      </c>
      <c r="D377" s="7" t="s">
        <v>590</v>
      </c>
      <c r="E377" s="7" t="s">
        <v>1083</v>
      </c>
      <c r="F377" s="54">
        <v>208.27813155597002</v>
      </c>
      <c r="G377" s="54">
        <v>209.24279009696994</v>
      </c>
      <c r="H377" s="54">
        <v>210.03623129412</v>
      </c>
      <c r="I377" s="54">
        <v>214.10371345923005</v>
      </c>
      <c r="J377" s="54">
        <v>213.67214080904998</v>
      </c>
      <c r="K377" s="54">
        <v>215.21249084916002</v>
      </c>
      <c r="L377" s="54">
        <v>96.516134968469999</v>
      </c>
      <c r="M377" s="54">
        <v>97.922365265378119</v>
      </c>
      <c r="N377" s="54">
        <v>107.36313638107771</v>
      </c>
      <c r="O377" s="54">
        <v>108.01744311215715</v>
      </c>
      <c r="P377" s="54">
        <v>109.59048054030787</v>
      </c>
      <c r="Q377" s="54">
        <v>108.62483200241398</v>
      </c>
      <c r="R377" s="54">
        <v>108.95510638101599</v>
      </c>
      <c r="S377" s="54">
        <v>94.463194605738181</v>
      </c>
      <c r="T377" s="54">
        <v>92.747537873170984</v>
      </c>
      <c r="U377" s="54">
        <v>92.148534922773621</v>
      </c>
    </row>
    <row r="378" spans="1:21" s="8" customFormat="1" x14ac:dyDescent="0.25">
      <c r="A378" s="250"/>
    </row>
    <row r="379" spans="1:21" s="8" customFormat="1" x14ac:dyDescent="0.25">
      <c r="A379" s="250"/>
      <c r="B379" s="51" t="s">
        <v>613</v>
      </c>
      <c r="C379" s="51"/>
      <c r="D379" s="51" t="s">
        <v>593</v>
      </c>
      <c r="E379" s="46"/>
      <c r="F379" s="46"/>
      <c r="G379" s="46"/>
      <c r="H379" s="46"/>
      <c r="I379" s="46"/>
      <c r="J379" s="46"/>
      <c r="K379" s="46"/>
      <c r="L379" s="46"/>
      <c r="M379" s="46"/>
      <c r="N379" s="46"/>
      <c r="O379" s="46"/>
      <c r="P379" s="46"/>
      <c r="Q379" s="46"/>
      <c r="R379" s="46"/>
      <c r="S379" s="46"/>
      <c r="T379" s="46"/>
      <c r="U379" s="46"/>
    </row>
    <row r="380" spans="1:21" s="8" customFormat="1" x14ac:dyDescent="0.25">
      <c r="A380" s="250"/>
      <c r="B380" s="8" t="s">
        <v>613</v>
      </c>
      <c r="C380" s="8" t="s">
        <v>1119</v>
      </c>
      <c r="D380" s="8" t="s">
        <v>593</v>
      </c>
      <c r="E380" s="8" t="s">
        <v>884</v>
      </c>
      <c r="F380" s="25">
        <v>7.0393979999999994E-4</v>
      </c>
      <c r="G380" s="25">
        <v>6.4562039999999999E-4</v>
      </c>
      <c r="H380" s="25">
        <v>6.1194299999999999E-4</v>
      </c>
      <c r="I380" s="25">
        <v>6.3165659999999996E-4</v>
      </c>
      <c r="J380" s="25">
        <v>5.5844399999999995E-4</v>
      </c>
      <c r="K380" s="25">
        <v>6.2508539999999997E-4</v>
      </c>
      <c r="L380" s="25">
        <v>6.0619319999999995E-4</v>
      </c>
      <c r="M380" s="25">
        <v>5.7251580000000006E-4</v>
      </c>
      <c r="N380" s="25">
        <v>4.3698480000000002E-4</v>
      </c>
      <c r="O380" s="25">
        <v>4.47663E-4</v>
      </c>
      <c r="P380" s="25">
        <v>4.7370522965901462E-4</v>
      </c>
      <c r="Q380" s="25">
        <v>4.7723339999999995E-4</v>
      </c>
      <c r="R380" s="25">
        <v>3.8605799999999994E-4</v>
      </c>
      <c r="S380" s="25">
        <v>4.1274479999999994E-4</v>
      </c>
      <c r="T380" s="25">
        <v>3.8846159999999993E-4</v>
      </c>
      <c r="U380" s="25">
        <v>3.6417839999999997E-4</v>
      </c>
    </row>
    <row r="381" spans="1:21" s="8" customFormat="1" x14ac:dyDescent="0.25">
      <c r="A381" s="250"/>
      <c r="B381" s="8" t="s">
        <v>613</v>
      </c>
      <c r="C381" s="8" t="s">
        <v>888</v>
      </c>
      <c r="D381" s="8" t="s">
        <v>593</v>
      </c>
      <c r="E381" s="8" t="s">
        <v>884</v>
      </c>
      <c r="F381" s="25">
        <v>4.8608592000000006E-2</v>
      </c>
      <c r="G381" s="25">
        <v>5.0427329999999992E-2</v>
      </c>
      <c r="H381" s="25">
        <v>5.3093267999999999E-2</v>
      </c>
      <c r="I381" s="25">
        <v>5.6450946000000002E-2</v>
      </c>
      <c r="J381" s="25">
        <v>5.9681207999999993E-2</v>
      </c>
      <c r="K381" s="25">
        <v>6.3073032000000001E-2</v>
      </c>
      <c r="L381" s="25">
        <v>6.7682057999999989E-2</v>
      </c>
      <c r="M381" s="25">
        <v>7.583530799999999E-2</v>
      </c>
      <c r="N381" s="25">
        <v>7.5874170000000005E-2</v>
      </c>
      <c r="O381" s="25">
        <v>7.5874170000000005E-2</v>
      </c>
      <c r="P381" s="25">
        <v>8.2258518569692518E-2</v>
      </c>
      <c r="Q381" s="25">
        <v>8.7245189999999986E-2</v>
      </c>
      <c r="R381" s="25">
        <v>8.7532768800000008E-2</v>
      </c>
      <c r="S381" s="25">
        <v>0.10371107999999998</v>
      </c>
      <c r="T381" s="25">
        <v>0.1073064</v>
      </c>
      <c r="U381" s="25">
        <v>0.11090172</v>
      </c>
    </row>
    <row r="382" spans="1:21" s="8" customFormat="1" x14ac:dyDescent="0.25">
      <c r="A382" s="250"/>
      <c r="B382" s="8" t="s">
        <v>613</v>
      </c>
      <c r="C382" s="8" t="s">
        <v>1147</v>
      </c>
      <c r="D382" s="8" t="s">
        <v>593</v>
      </c>
      <c r="E382" s="8" t="s">
        <v>884</v>
      </c>
      <c r="F382" s="25">
        <v>1.2425963999999998E-2</v>
      </c>
      <c r="G382" s="25">
        <v>1.2425963999999998E-2</v>
      </c>
      <c r="H382" s="25">
        <v>1.200057E-2</v>
      </c>
      <c r="I382" s="25">
        <v>1.1821458E-2</v>
      </c>
      <c r="J382" s="25">
        <v>1.2744245999999999E-2</v>
      </c>
      <c r="K382" s="25">
        <v>1.0948278000000001E-2</v>
      </c>
      <c r="L382" s="25">
        <v>1.0657224E-2</v>
      </c>
      <c r="M382" s="25">
        <v>1.0522884E-2</v>
      </c>
      <c r="N382" s="25">
        <v>1.0522884E-2</v>
      </c>
      <c r="O382" s="25">
        <v>1.3276745999999999E-2</v>
      </c>
      <c r="P382" s="25">
        <v>1.4049106216635505E-2</v>
      </c>
      <c r="Q382" s="25">
        <v>1.067961024E-2</v>
      </c>
      <c r="R382" s="25">
        <v>1.4177279999999999E-2</v>
      </c>
      <c r="S382" s="25">
        <v>1.2040194915601606E-2</v>
      </c>
      <c r="T382" s="25">
        <v>1.2038712286390498E-2</v>
      </c>
      <c r="U382" s="25">
        <v>1.2041581822605445E-2</v>
      </c>
    </row>
    <row r="383" spans="1:21" s="8" customFormat="1" x14ac:dyDescent="0.25">
      <c r="A383" s="250"/>
      <c r="B383" s="8" t="s">
        <v>613</v>
      </c>
      <c r="C383" s="8" t="s">
        <v>605</v>
      </c>
      <c r="D383" s="8" t="s">
        <v>593</v>
      </c>
      <c r="E383" s="8" t="s">
        <v>884</v>
      </c>
      <c r="F383" s="25">
        <v>5.6133000000000002E-2</v>
      </c>
      <c r="G383" s="25">
        <v>9.5863500000000004E-2</v>
      </c>
      <c r="H383" s="25">
        <v>0.12349259999999999</v>
      </c>
      <c r="I383" s="25">
        <v>0.14179050000000001</v>
      </c>
      <c r="J383" s="25">
        <v>0.16460819999999998</v>
      </c>
      <c r="K383" s="25">
        <v>0.18210419999999999</v>
      </c>
      <c r="L383" s="25">
        <v>0.20550509999999997</v>
      </c>
      <c r="M383" s="25">
        <v>0.1335275539268648</v>
      </c>
      <c r="N383" s="25">
        <v>0.14104959093537719</v>
      </c>
      <c r="O383" s="25">
        <v>0.14798658062100528</v>
      </c>
      <c r="P383" s="25">
        <v>0.15567577400748445</v>
      </c>
      <c r="Q383" s="25">
        <v>0.102696432</v>
      </c>
      <c r="R383" s="25">
        <v>0.10705783200000001</v>
      </c>
      <c r="S383" s="25">
        <v>0.107361</v>
      </c>
      <c r="T383" s="25">
        <v>0.100512</v>
      </c>
      <c r="U383" s="25">
        <v>9.3662999999999996E-2</v>
      </c>
    </row>
    <row r="384" spans="1:21" s="8" customFormat="1" x14ac:dyDescent="0.25">
      <c r="A384" s="250"/>
      <c r="B384" s="8" t="s">
        <v>613</v>
      </c>
      <c r="C384" s="8" t="s">
        <v>614</v>
      </c>
      <c r="D384" s="8" t="s">
        <v>593</v>
      </c>
      <c r="E384" s="8" t="s">
        <v>884</v>
      </c>
      <c r="F384" s="25">
        <v>2.3100000000000002E-5</v>
      </c>
      <c r="G384" s="25">
        <v>0</v>
      </c>
      <c r="H384" s="25">
        <v>0</v>
      </c>
      <c r="I384" s="25">
        <v>0</v>
      </c>
      <c r="J384" s="25">
        <v>0</v>
      </c>
      <c r="K384" s="25">
        <v>0</v>
      </c>
      <c r="L384" s="25">
        <v>0</v>
      </c>
      <c r="M384" s="25">
        <v>0</v>
      </c>
      <c r="N384" s="25">
        <v>0</v>
      </c>
      <c r="O384" s="25">
        <v>0</v>
      </c>
      <c r="P384" s="25">
        <v>0</v>
      </c>
      <c r="Q384" s="25">
        <v>0</v>
      </c>
      <c r="R384" s="25">
        <v>0</v>
      </c>
      <c r="S384" s="25">
        <v>0</v>
      </c>
      <c r="T384" s="25">
        <v>0</v>
      </c>
      <c r="U384" s="25">
        <v>0</v>
      </c>
    </row>
    <row r="385" spans="1:21" s="8" customFormat="1" x14ac:dyDescent="0.25">
      <c r="A385" s="250"/>
      <c r="B385" s="8" t="s">
        <v>613</v>
      </c>
      <c r="C385" s="8" t="s">
        <v>606</v>
      </c>
      <c r="D385" s="8" t="s">
        <v>593</v>
      </c>
      <c r="E385" s="8" t="s">
        <v>884</v>
      </c>
      <c r="F385" s="25">
        <v>2.3100000000000002E-5</v>
      </c>
      <c r="G385" s="25">
        <v>2.4100000000000003E-5</v>
      </c>
      <c r="H385" s="25">
        <v>2.51E-5</v>
      </c>
      <c r="I385" s="25">
        <v>9.5000000000000005E-6</v>
      </c>
      <c r="J385" s="25">
        <v>3.1000000000000001E-5</v>
      </c>
      <c r="K385" s="25">
        <v>3.747844E-5</v>
      </c>
      <c r="L385" s="25">
        <v>3.9503010000000005E-5</v>
      </c>
      <c r="M385" s="25">
        <v>4.1526580000000002E-5</v>
      </c>
      <c r="N385" s="25">
        <v>4.3549130000000008E-5</v>
      </c>
      <c r="O385" s="25">
        <v>4.5570680000000006E-5</v>
      </c>
      <c r="P385" s="25">
        <v>4.8221695629279763E-5</v>
      </c>
      <c r="Q385" s="25">
        <v>3.6220800000000031E-5</v>
      </c>
      <c r="R385" s="25">
        <v>3.1382400000000033E-5</v>
      </c>
      <c r="S385" s="25">
        <v>4.66396E-5</v>
      </c>
      <c r="T385" s="25">
        <v>4.8508499999999998E-5</v>
      </c>
      <c r="U385" s="25">
        <v>5.0377400000000003E-5</v>
      </c>
    </row>
    <row r="386" spans="1:21" s="8" customFormat="1" x14ac:dyDescent="0.25">
      <c r="A386" s="250"/>
      <c r="B386" s="51" t="s">
        <v>615</v>
      </c>
      <c r="C386" s="46"/>
      <c r="D386" s="51" t="s">
        <v>593</v>
      </c>
      <c r="E386" s="46"/>
      <c r="F386" s="46"/>
      <c r="G386" s="46"/>
      <c r="H386" s="46"/>
      <c r="I386" s="46"/>
      <c r="J386" s="46"/>
      <c r="K386" s="46"/>
      <c r="L386" s="46"/>
      <c r="M386" s="46"/>
      <c r="N386" s="46"/>
      <c r="O386" s="46"/>
      <c r="P386" s="46"/>
      <c r="Q386" s="46"/>
      <c r="R386" s="46"/>
      <c r="S386" s="46"/>
      <c r="T386" s="46"/>
      <c r="U386" s="46"/>
    </row>
    <row r="387" spans="1:21" s="8" customFormat="1" x14ac:dyDescent="0.25">
      <c r="A387" s="250"/>
      <c r="B387" s="8" t="s">
        <v>615</v>
      </c>
      <c r="C387" s="8" t="s">
        <v>1119</v>
      </c>
      <c r="D387" s="8" t="s">
        <v>593</v>
      </c>
      <c r="E387" s="8" t="s">
        <v>884</v>
      </c>
      <c r="F387" s="25">
        <v>1.5968015999999998E-2</v>
      </c>
      <c r="G387" s="25">
        <v>1.4645111999999998E-2</v>
      </c>
      <c r="H387" s="25">
        <v>1.3881179999999998E-2</v>
      </c>
      <c r="I387" s="25">
        <v>1.4328359999999998E-2</v>
      </c>
      <c r="J387" s="25">
        <v>1.4857176E-2</v>
      </c>
      <c r="K387" s="25">
        <v>1.4179301999999998E-2</v>
      </c>
      <c r="L387" s="25">
        <v>1.3750758E-2</v>
      </c>
      <c r="M387" s="25">
        <v>1.2986826E-2</v>
      </c>
      <c r="N387" s="25">
        <v>9.9124679999999989E-3</v>
      </c>
      <c r="O387" s="25">
        <v>1.0154688E-2</v>
      </c>
      <c r="P387" s="25">
        <v>1.0745427006832729E-2</v>
      </c>
      <c r="Q387" s="25">
        <v>1.0825459260000002E-2</v>
      </c>
      <c r="R387" s="25">
        <v>8.7572562000000007E-3</v>
      </c>
      <c r="S387" s="25">
        <v>8.7569999999999992E-3</v>
      </c>
      <c r="T387" s="25">
        <v>6.3971999999999996E-3</v>
      </c>
      <c r="U387" s="25">
        <v>7.3652220000000003E-3</v>
      </c>
    </row>
    <row r="388" spans="1:21" s="8" customFormat="1" x14ac:dyDescent="0.25">
      <c r="A388" s="250"/>
      <c r="B388" s="8" t="s">
        <v>615</v>
      </c>
      <c r="C388" s="8" t="s">
        <v>1055</v>
      </c>
      <c r="D388" s="8" t="s">
        <v>593</v>
      </c>
      <c r="E388" s="8" t="s">
        <v>884</v>
      </c>
      <c r="F388" s="25">
        <v>8.1731520000000003E-6</v>
      </c>
      <c r="G388" s="25">
        <v>0</v>
      </c>
      <c r="H388" s="25">
        <v>7.8933479999999991E-6</v>
      </c>
      <c r="I388" s="25">
        <v>7.7755379999999993E-6</v>
      </c>
      <c r="J388" s="25">
        <v>8.3825040000000007E-6</v>
      </c>
      <c r="K388" s="25">
        <v>7.2012120000000001E-6</v>
      </c>
      <c r="L388" s="25">
        <v>7.0097640000000001E-6</v>
      </c>
      <c r="M388" s="25">
        <v>6.9214079999999997E-6</v>
      </c>
      <c r="N388" s="25">
        <v>6.9214079999999997E-6</v>
      </c>
      <c r="O388" s="25">
        <v>8.7327539999999996E-6</v>
      </c>
      <c r="P388" s="25">
        <v>9.2407722049219048E-6</v>
      </c>
      <c r="Q388" s="25">
        <v>7.0244928000000012E-6</v>
      </c>
      <c r="R388" s="25">
        <v>8.3645952000000007E-6</v>
      </c>
      <c r="S388" s="25">
        <v>7.8590399999999999E-6</v>
      </c>
      <c r="T388" s="25">
        <v>7.9036199999999997E-6</v>
      </c>
      <c r="U388" s="25">
        <v>7.9481999999999996E-6</v>
      </c>
    </row>
    <row r="389" spans="1:21" s="8" customFormat="1" x14ac:dyDescent="0.25">
      <c r="A389" s="250"/>
      <c r="B389" s="8" t="s">
        <v>615</v>
      </c>
      <c r="C389" s="8" t="s">
        <v>603</v>
      </c>
      <c r="D389" s="8" t="s">
        <v>593</v>
      </c>
      <c r="E389" s="8" t="s">
        <v>884</v>
      </c>
      <c r="F389" s="25">
        <v>1.5123760000000002E-3</v>
      </c>
      <c r="G389" s="25">
        <v>1.597731E-3</v>
      </c>
      <c r="H389" s="25">
        <v>1.563055E-3</v>
      </c>
      <c r="I389" s="25">
        <v>1.4883700000000001E-3</v>
      </c>
      <c r="J389" s="25">
        <v>1.502239E-3</v>
      </c>
      <c r="K389" s="25">
        <v>1.4670320000000001E-3</v>
      </c>
      <c r="L389" s="25">
        <v>1.613735E-3</v>
      </c>
      <c r="M389" s="25">
        <v>1.6937550000000001E-3</v>
      </c>
      <c r="N389" s="25">
        <v>1.6350730000000001E-3</v>
      </c>
      <c r="O389" s="25">
        <v>1.4616970000000001E-3</v>
      </c>
      <c r="P389" s="25">
        <v>1.5467292076496296E-3</v>
      </c>
      <c r="Q389" s="25">
        <v>1.9124756100000005E-3</v>
      </c>
      <c r="R389" s="25">
        <v>1.7497684799999999E-3</v>
      </c>
      <c r="S389" s="25">
        <v>1.7243200000000001E-3</v>
      </c>
      <c r="T389" s="25">
        <v>1.7427E-3</v>
      </c>
      <c r="U389" s="25">
        <v>1.7610799999999999E-3</v>
      </c>
    </row>
    <row r="390" spans="1:21" s="8" customFormat="1" x14ac:dyDescent="0.25">
      <c r="A390" s="250"/>
      <c r="B390" s="8" t="s">
        <v>615</v>
      </c>
      <c r="C390" s="8" t="s">
        <v>605</v>
      </c>
      <c r="D390" s="8" t="s">
        <v>593</v>
      </c>
      <c r="E390" s="8" t="s">
        <v>884</v>
      </c>
      <c r="F390" s="25">
        <v>0.11233889999999999</v>
      </c>
      <c r="G390" s="25">
        <v>0.1813023</v>
      </c>
      <c r="H390" s="25">
        <v>0.2429028</v>
      </c>
      <c r="I390" s="25">
        <v>0.27957149999999997</v>
      </c>
      <c r="J390" s="25">
        <v>0.32921639999999996</v>
      </c>
      <c r="K390" s="25">
        <v>0.36428129999999997</v>
      </c>
      <c r="L390" s="25">
        <v>0.41101019999999994</v>
      </c>
      <c r="M390" s="25">
        <v>0.48025064102857712</v>
      </c>
      <c r="N390" s="25">
        <v>0.54949108205715425</v>
      </c>
      <c r="O390" s="25">
        <v>0.61873152308573143</v>
      </c>
      <c r="P390" s="25">
        <v>0.68797196411430861</v>
      </c>
      <c r="Q390" s="25">
        <v>0.55199332199999995</v>
      </c>
      <c r="R390" s="25">
        <v>0.57543584699999994</v>
      </c>
      <c r="S390" s="25">
        <v>0.70785299999999995</v>
      </c>
      <c r="T390" s="25">
        <v>0.74441100000000004</v>
      </c>
      <c r="U390" s="25">
        <v>0.74441100000000004</v>
      </c>
    </row>
    <row r="391" spans="1:21" s="8" customFormat="1" x14ac:dyDescent="0.25">
      <c r="A391" s="250"/>
      <c r="B391" s="8" t="s">
        <v>1145</v>
      </c>
      <c r="C391" s="8" t="s">
        <v>1148</v>
      </c>
      <c r="D391" s="8" t="s">
        <v>593</v>
      </c>
      <c r="E391" s="8" t="s">
        <v>884</v>
      </c>
      <c r="F391" s="25">
        <v>0.48671999999999999</v>
      </c>
      <c r="G391" s="25">
        <v>0.48671999999999999</v>
      </c>
      <c r="H391" s="25">
        <v>0.48671999999999999</v>
      </c>
      <c r="I391" s="25">
        <v>0.48671999999999999</v>
      </c>
      <c r="J391" s="25">
        <v>0.48671999999999999</v>
      </c>
      <c r="K391" s="25">
        <v>0.48671999999999999</v>
      </c>
      <c r="L391" s="25">
        <v>0.48671999999999999</v>
      </c>
      <c r="M391" s="25">
        <v>0.48671999999999999</v>
      </c>
      <c r="N391" s="25">
        <v>0.48613423247999993</v>
      </c>
      <c r="O391" s="25">
        <v>0.48630888384000004</v>
      </c>
      <c r="P391" s="25">
        <v>0.48662042519999993</v>
      </c>
      <c r="Q391" s="25">
        <v>0.48662042519999993</v>
      </c>
      <c r="R391" s="25">
        <v>0.48662042519999993</v>
      </c>
      <c r="S391" s="25">
        <v>0.37752400000000003</v>
      </c>
      <c r="T391" s="25">
        <v>0.3639</v>
      </c>
      <c r="U391" s="25">
        <v>0.35684399999999999</v>
      </c>
    </row>
    <row r="392" spans="1:21" s="8" customFormat="1" x14ac:dyDescent="0.25">
      <c r="A392" s="250"/>
      <c r="B392" s="8" t="s">
        <v>1145</v>
      </c>
      <c r="C392" s="8" t="s">
        <v>617</v>
      </c>
      <c r="D392" s="8" t="s">
        <v>593</v>
      </c>
      <c r="E392" s="8" t="s">
        <v>884</v>
      </c>
      <c r="F392" s="25">
        <v>0.76160000000000005</v>
      </c>
      <c r="G392" s="25">
        <v>0.76160000000000005</v>
      </c>
      <c r="H392" s="25">
        <v>0.76160000000000005</v>
      </c>
      <c r="I392" s="25">
        <v>0.76160000000000005</v>
      </c>
      <c r="J392" s="25">
        <v>0.76160000000000005</v>
      </c>
      <c r="K392" s="25">
        <v>0.76160000000000005</v>
      </c>
      <c r="L392" s="25">
        <v>0</v>
      </c>
      <c r="M392" s="25">
        <v>0</v>
      </c>
      <c r="N392" s="25">
        <v>0</v>
      </c>
      <c r="O392" s="25">
        <v>0</v>
      </c>
      <c r="P392" s="25">
        <v>0</v>
      </c>
      <c r="Q392" s="25">
        <v>0</v>
      </c>
      <c r="R392" s="25">
        <v>0</v>
      </c>
      <c r="S392" s="25">
        <v>0</v>
      </c>
      <c r="T392" s="25">
        <v>0</v>
      </c>
      <c r="U392" s="25">
        <v>0</v>
      </c>
    </row>
    <row r="393" spans="1:21" s="8" customFormat="1" x14ac:dyDescent="0.25">
      <c r="A393" s="250"/>
      <c r="B393" s="8" t="s">
        <v>1145</v>
      </c>
      <c r="C393" s="8" t="s">
        <v>618</v>
      </c>
      <c r="D393" s="8" t="s">
        <v>593</v>
      </c>
      <c r="E393" s="8" t="s">
        <v>884</v>
      </c>
      <c r="F393" s="25">
        <v>4.7199999999999998E-4</v>
      </c>
      <c r="G393" s="25">
        <v>1.4159999999999999E-3</v>
      </c>
      <c r="H393" s="25">
        <v>1.1800000000000001E-3</v>
      </c>
      <c r="I393" s="25">
        <v>2.1593999999999999E-2</v>
      </c>
      <c r="J393" s="25">
        <v>1.18E-2</v>
      </c>
      <c r="K393" s="25">
        <v>1.8172000000000001E-2</v>
      </c>
      <c r="L393" s="25">
        <v>1.9470000000000001E-2</v>
      </c>
      <c r="M393" s="25">
        <v>2.2183999999999999E-2</v>
      </c>
      <c r="N393" s="25">
        <v>8.1773999999999999E-2</v>
      </c>
      <c r="O393" s="25">
        <v>8.0357999999999999E-2</v>
      </c>
      <c r="P393" s="25">
        <v>8.0004000000000006E-2</v>
      </c>
      <c r="Q393" s="25">
        <v>8.0004000000000006E-2</v>
      </c>
      <c r="R393" s="25">
        <v>8.0004000000000006E-2</v>
      </c>
      <c r="S393" s="25">
        <v>8.0004000000000006E-2</v>
      </c>
      <c r="T393" s="25">
        <v>8.0004000000000006E-2</v>
      </c>
      <c r="U393" s="25">
        <v>8.0004000000000006E-2</v>
      </c>
    </row>
    <row r="394" spans="1:21" s="8" customFormat="1" x14ac:dyDescent="0.25">
      <c r="A394" s="250"/>
      <c r="B394" s="51" t="s">
        <v>619</v>
      </c>
      <c r="C394" s="46"/>
      <c r="D394" s="51" t="s">
        <v>593</v>
      </c>
      <c r="E394" s="46"/>
      <c r="F394" s="46"/>
      <c r="G394" s="46"/>
      <c r="H394" s="46"/>
      <c r="I394" s="46"/>
      <c r="J394" s="46"/>
      <c r="K394" s="46"/>
      <c r="L394" s="46"/>
      <c r="M394" s="46"/>
      <c r="N394" s="46"/>
      <c r="O394" s="46"/>
      <c r="P394" s="46"/>
      <c r="Q394" s="46"/>
      <c r="R394" s="46"/>
      <c r="S394" s="46"/>
      <c r="T394" s="46"/>
      <c r="U394" s="46"/>
    </row>
    <row r="395" spans="1:21" s="8" customFormat="1" x14ac:dyDescent="0.25">
      <c r="A395" s="250"/>
      <c r="B395" s="8" t="s">
        <v>619</v>
      </c>
      <c r="C395" s="8" t="s">
        <v>1117</v>
      </c>
      <c r="D395" s="8" t="s">
        <v>593</v>
      </c>
      <c r="E395" s="8" t="s">
        <v>884</v>
      </c>
      <c r="F395" s="25">
        <v>2.1332591999999998E-3</v>
      </c>
      <c r="G395" s="25">
        <v>2.121768E-3</v>
      </c>
      <c r="H395" s="25">
        <v>2.1207420000000001E-3</v>
      </c>
      <c r="I395" s="25">
        <v>2.1888683999999998E-3</v>
      </c>
      <c r="J395" s="25">
        <v>2.2540326000000002E-3</v>
      </c>
      <c r="K395" s="25">
        <v>2.2910579999999999E-3</v>
      </c>
      <c r="L395" s="25">
        <v>2.3144508000000003E-3</v>
      </c>
      <c r="M395" s="25">
        <v>2.3717015999999997E-3</v>
      </c>
      <c r="N395" s="25">
        <v>2.2713588000000001E-3</v>
      </c>
      <c r="O395" s="25">
        <v>2.3214275999999998E-3</v>
      </c>
      <c r="P395" s="25">
        <v>2.4564737188348717E-3</v>
      </c>
      <c r="Q395" s="25">
        <v>2.4548076E-3</v>
      </c>
      <c r="R395" s="25">
        <v>2.4037128E-3</v>
      </c>
      <c r="S395" s="25">
        <v>2.2883999999999999E-3</v>
      </c>
      <c r="T395" s="25">
        <v>2.3280000000000002E-3</v>
      </c>
      <c r="U395" s="25">
        <v>2.4774000000000003E-3</v>
      </c>
    </row>
    <row r="396" spans="1:21" s="8" customFormat="1" x14ac:dyDescent="0.25">
      <c r="A396" s="250"/>
      <c r="B396" s="8" t="s">
        <v>619</v>
      </c>
      <c r="C396" s="8" t="s">
        <v>1119</v>
      </c>
      <c r="D396" s="8" t="s">
        <v>593</v>
      </c>
      <c r="E396" s="8" t="s">
        <v>884</v>
      </c>
      <c r="F396" s="25">
        <v>1.7503368E-3</v>
      </c>
      <c r="G396" s="25">
        <v>1.6053263999999999E-3</v>
      </c>
      <c r="H396" s="25">
        <v>1.5215879999999999E-3</v>
      </c>
      <c r="I396" s="25">
        <v>1.5706055999999999E-3</v>
      </c>
      <c r="J396" s="25">
        <v>1.6285716000000001E-3</v>
      </c>
      <c r="K396" s="25">
        <v>1.5542664E-3</v>
      </c>
      <c r="L396" s="25">
        <v>1.5072911999999999E-3</v>
      </c>
      <c r="M396" s="25">
        <v>1.4235528000000001E-3</v>
      </c>
      <c r="N396" s="25">
        <v>1.0865568000000001E-3</v>
      </c>
      <c r="O396" s="25">
        <v>1.113108E-3</v>
      </c>
      <c r="P396" s="25">
        <v>1.1778616521251175E-3</v>
      </c>
      <c r="Q396" s="25">
        <v>1.1866343999999999E-3</v>
      </c>
      <c r="R396" s="25">
        <v>9.5992799999999987E-4</v>
      </c>
      <c r="S396" s="25">
        <v>2.0567999999999997E-3</v>
      </c>
      <c r="T396" s="25">
        <v>2.5985039999999997E-3</v>
      </c>
      <c r="U396" s="25">
        <v>3.4221899999999994E-3</v>
      </c>
    </row>
    <row r="397" spans="1:21" s="8" customFormat="1" x14ac:dyDescent="0.25">
      <c r="A397" s="250"/>
      <c r="B397" s="8" t="s">
        <v>619</v>
      </c>
      <c r="C397" s="8" t="s">
        <v>888</v>
      </c>
      <c r="D397" s="8" t="s">
        <v>593</v>
      </c>
      <c r="E397" s="8" t="s">
        <v>884</v>
      </c>
      <c r="F397" s="25">
        <v>1.2866980799999997E-2</v>
      </c>
      <c r="G397" s="25">
        <v>1.3348413599999999E-2</v>
      </c>
      <c r="H397" s="25">
        <v>1.4054101199999999E-2</v>
      </c>
      <c r="I397" s="25">
        <v>1.4942895599999999E-2</v>
      </c>
      <c r="J397" s="25">
        <v>1.57979694E-2</v>
      </c>
      <c r="K397" s="25">
        <v>1.6695804000000002E-2</v>
      </c>
      <c r="L397" s="25">
        <v>1.7915841599999999E-2</v>
      </c>
      <c r="M397" s="25">
        <v>2.00740524E-2</v>
      </c>
      <c r="N397" s="25">
        <v>2.00843364E-2</v>
      </c>
      <c r="O397" s="25">
        <v>2.00843364E-2</v>
      </c>
      <c r="P397" s="25">
        <v>2.1774313739036252E-2</v>
      </c>
      <c r="Q397" s="25">
        <v>2.3094315000000008E-2</v>
      </c>
      <c r="R397" s="25">
        <v>2.3170438799999998E-2</v>
      </c>
      <c r="S397" s="25">
        <v>2.4790200000000002E-2</v>
      </c>
      <c r="T397" s="25">
        <v>2.4974519999999997E-2</v>
      </c>
      <c r="U397" s="25">
        <v>2.4540077999999996E-2</v>
      </c>
    </row>
    <row r="398" spans="1:21" s="8" customFormat="1" x14ac:dyDescent="0.25">
      <c r="A398" s="250"/>
      <c r="B398" s="8" t="s">
        <v>619</v>
      </c>
      <c r="C398" s="8" t="s">
        <v>1055</v>
      </c>
      <c r="D398" s="8" t="s">
        <v>593</v>
      </c>
      <c r="E398" s="8" t="s">
        <v>884</v>
      </c>
      <c r="F398" s="25">
        <v>1.2342846E-3</v>
      </c>
      <c r="G398" s="25">
        <v>1.2342846E-3</v>
      </c>
      <c r="H398" s="25">
        <v>1.1920295999999998E-3</v>
      </c>
      <c r="I398" s="25">
        <v>1.1742383999999999E-3</v>
      </c>
      <c r="J398" s="25">
        <v>1.2658997999999999E-3</v>
      </c>
      <c r="K398" s="25">
        <v>1.0875047999999998E-3</v>
      </c>
      <c r="L398" s="25">
        <v>1.0585938000000001E-3</v>
      </c>
      <c r="M398" s="25">
        <v>1.0452498000000001E-3</v>
      </c>
      <c r="N398" s="25">
        <v>1.0452498000000001E-3</v>
      </c>
      <c r="O398" s="25">
        <v>1.3187939999999999E-3</v>
      </c>
      <c r="P398" s="25">
        <v>1.3955132262009182E-3</v>
      </c>
      <c r="Q398" s="25">
        <v>1.060817472E-3</v>
      </c>
      <c r="R398" s="25">
        <v>1.263195648E-3</v>
      </c>
      <c r="S398" s="25">
        <v>1.3120744799999997E-3</v>
      </c>
      <c r="T398" s="25">
        <v>1.366728E-3</v>
      </c>
      <c r="U398" s="25">
        <v>1.4286172799999998E-3</v>
      </c>
    </row>
    <row r="399" spans="1:21" s="8" customFormat="1" x14ac:dyDescent="0.25">
      <c r="A399" s="250"/>
      <c r="B399" s="8" t="s">
        <v>619</v>
      </c>
      <c r="C399" s="8" t="s">
        <v>603</v>
      </c>
      <c r="D399" s="8" t="s">
        <v>593</v>
      </c>
      <c r="E399" s="8" t="s">
        <v>884</v>
      </c>
      <c r="F399" s="25">
        <v>4.3902810000000007E-6</v>
      </c>
      <c r="G399" s="25">
        <v>4.6380569999999996E-6</v>
      </c>
      <c r="H399" s="25">
        <v>4.5373980000000003E-6</v>
      </c>
      <c r="I399" s="25">
        <v>4.320594E-6</v>
      </c>
      <c r="J399" s="25">
        <v>4.3608530000000006E-6</v>
      </c>
      <c r="K399" s="25">
        <v>4.2586500000000003E-6</v>
      </c>
      <c r="L399" s="25">
        <v>4.684515E-6</v>
      </c>
      <c r="M399" s="25">
        <v>4.9168050000000004E-6</v>
      </c>
      <c r="N399" s="25">
        <v>4.7464590000000006E-6</v>
      </c>
      <c r="O399" s="25">
        <v>4.2431640000000002E-6</v>
      </c>
      <c r="P399" s="25">
        <v>4.4900047068908162E-6</v>
      </c>
      <c r="Q399" s="25">
        <v>5.5517310000000004E-6</v>
      </c>
      <c r="R399" s="25">
        <v>5.0794080000000011E-6</v>
      </c>
      <c r="S399" s="25">
        <v>3.9999999999999998E-6</v>
      </c>
      <c r="T399" s="25">
        <v>3.7000000000000002E-6</v>
      </c>
      <c r="U399" s="25">
        <v>4.5000000000000001E-6</v>
      </c>
    </row>
    <row r="400" spans="1:21" s="8" customFormat="1" x14ac:dyDescent="0.25">
      <c r="A400" s="250"/>
      <c r="B400" s="8" t="s">
        <v>619</v>
      </c>
      <c r="C400" s="8" t="s">
        <v>605</v>
      </c>
      <c r="D400" s="8" t="s">
        <v>593</v>
      </c>
      <c r="E400" s="8" t="s">
        <v>884</v>
      </c>
      <c r="F400" s="25">
        <v>5.3447099999999999E-3</v>
      </c>
      <c r="G400" s="25">
        <v>0</v>
      </c>
      <c r="H400" s="25">
        <v>0</v>
      </c>
      <c r="I400" s="25">
        <v>0</v>
      </c>
      <c r="J400" s="25">
        <v>0</v>
      </c>
      <c r="K400" s="25">
        <v>0</v>
      </c>
      <c r="L400" s="25">
        <v>0</v>
      </c>
      <c r="M400" s="25">
        <v>0</v>
      </c>
      <c r="N400" s="25">
        <v>0</v>
      </c>
      <c r="O400" s="25">
        <v>0</v>
      </c>
      <c r="P400" s="25">
        <v>0</v>
      </c>
      <c r="Q400" s="25">
        <v>0</v>
      </c>
      <c r="R400" s="25">
        <v>0</v>
      </c>
      <c r="S400" s="25">
        <v>1.2539999999999999E-3</v>
      </c>
      <c r="T400" s="25">
        <v>1.9415700000000001E-3</v>
      </c>
      <c r="U400" s="25">
        <v>4.2096599999999996E-3</v>
      </c>
    </row>
    <row r="401" spans="1:21" s="8" customFormat="1" x14ac:dyDescent="0.25">
      <c r="A401" s="250"/>
      <c r="B401" s="7" t="s">
        <v>1156</v>
      </c>
      <c r="C401" s="7" t="s">
        <v>1032</v>
      </c>
      <c r="D401" s="7" t="s">
        <v>593</v>
      </c>
      <c r="E401" s="7" t="s">
        <v>1083</v>
      </c>
      <c r="F401" s="54">
        <v>471.16004801623001</v>
      </c>
      <c r="G401" s="54">
        <v>503.74444729767004</v>
      </c>
      <c r="H401" s="54">
        <v>531.95113633925996</v>
      </c>
      <c r="I401" s="54">
        <v>556.72744836691993</v>
      </c>
      <c r="J401" s="54">
        <v>577.92622022466992</v>
      </c>
      <c r="K401" s="54">
        <v>596.70281827962003</v>
      </c>
      <c r="L401" s="54">
        <v>384.35741929558992</v>
      </c>
      <c r="M401" s="54">
        <v>387.27103559601699</v>
      </c>
      <c r="N401" s="54">
        <v>428.22569326155474</v>
      </c>
      <c r="O401" s="54">
        <v>452.44381088486836</v>
      </c>
      <c r="P401" s="54">
        <v>479.32564695191024</v>
      </c>
      <c r="Q401" s="54">
        <v>421.69285095379797</v>
      </c>
      <c r="R401" s="54">
        <v>430.76463457267204</v>
      </c>
      <c r="S401" s="54">
        <v>443.65566697903648</v>
      </c>
      <c r="T401" s="54">
        <v>449.49067148198117</v>
      </c>
      <c r="U401" s="54">
        <v>447.48393146180769</v>
      </c>
    </row>
    <row r="402" spans="1:21" s="8" customFormat="1" x14ac:dyDescent="0.25">
      <c r="A402" s="250"/>
      <c r="B402" s="7"/>
      <c r="C402" s="7"/>
      <c r="D402" s="7"/>
      <c r="E402" s="7"/>
    </row>
    <row r="403" spans="1:21" s="8" customFormat="1" x14ac:dyDescent="0.25">
      <c r="A403" s="250"/>
      <c r="B403" s="7" t="s">
        <v>1156</v>
      </c>
      <c r="C403" s="7" t="s">
        <v>1090</v>
      </c>
      <c r="D403" s="7" t="s">
        <v>588</v>
      </c>
      <c r="E403" s="7" t="s">
        <v>1091</v>
      </c>
      <c r="F403" s="54">
        <v>19045.805254691197</v>
      </c>
      <c r="G403" s="54">
        <v>22538.256616561637</v>
      </c>
      <c r="H403" s="54">
        <v>25660.01060976338</v>
      </c>
      <c r="I403" s="54">
        <v>27965.067104742149</v>
      </c>
      <c r="J403" s="54">
        <v>31036.064737092711</v>
      </c>
      <c r="K403" s="54">
        <v>32921.11863536678</v>
      </c>
      <c r="L403" s="54">
        <v>35556.092803195068</v>
      </c>
      <c r="M403" s="54">
        <v>36679.772011615481</v>
      </c>
      <c r="N403" s="54">
        <v>38726.407316077355</v>
      </c>
      <c r="O403" s="54">
        <v>41516.761259851497</v>
      </c>
      <c r="P403" s="54">
        <v>45272.717993191087</v>
      </c>
      <c r="Q403" s="54">
        <v>39688.060583836406</v>
      </c>
      <c r="R403" s="54">
        <v>40714.387034604479</v>
      </c>
      <c r="S403" s="54">
        <v>47052.85773057738</v>
      </c>
      <c r="T403" s="54">
        <v>48302.102993679517</v>
      </c>
      <c r="U403" s="54">
        <v>48793.457597420675</v>
      </c>
    </row>
    <row r="404" spans="1:21" s="8" customFormat="1" x14ac:dyDescent="0.25">
      <c r="A404" s="250"/>
    </row>
    <row r="405" spans="1:21" x14ac:dyDescent="0.25">
      <c r="B405" s="221"/>
      <c r="C405" s="11"/>
      <c r="D405" s="221"/>
      <c r="E405" s="221"/>
      <c r="F405" s="221"/>
      <c r="G405" s="221"/>
      <c r="H405" s="221"/>
      <c r="I405" s="221"/>
      <c r="J405" s="221"/>
      <c r="K405" s="221"/>
      <c r="L405" s="221"/>
      <c r="M405" s="221"/>
      <c r="N405" s="221"/>
      <c r="O405" s="221"/>
      <c r="P405" s="221"/>
      <c r="Q405" s="221"/>
      <c r="R405" s="221"/>
      <c r="S405" s="221"/>
      <c r="T405" s="221"/>
      <c r="U405" s="221"/>
    </row>
    <row r="406" spans="1:21" ht="18.75" x14ac:dyDescent="0.3">
      <c r="B406" s="10" t="s">
        <v>331</v>
      </c>
      <c r="C406" s="221"/>
      <c r="D406" s="221"/>
      <c r="E406" s="221"/>
      <c r="F406" s="221"/>
      <c r="G406" s="221"/>
      <c r="H406" s="221"/>
      <c r="I406" s="221"/>
      <c r="J406" s="221"/>
      <c r="K406" s="221"/>
      <c r="L406" s="221"/>
      <c r="M406" s="221"/>
      <c r="N406" s="221"/>
      <c r="O406" s="221"/>
      <c r="P406" s="221"/>
      <c r="Q406" s="221"/>
      <c r="R406" s="221"/>
      <c r="S406" s="221"/>
      <c r="T406" s="221"/>
      <c r="U406" s="221"/>
    </row>
    <row r="407" spans="1:21" s="19" customFormat="1" x14ac:dyDescent="0.25">
      <c r="A407" s="252"/>
      <c r="B407" s="5"/>
      <c r="C407" s="6" t="s">
        <v>1048</v>
      </c>
      <c r="D407" s="5"/>
      <c r="E407" s="5" t="s">
        <v>977</v>
      </c>
      <c r="F407" s="5"/>
      <c r="G407" s="5"/>
      <c r="H407" s="5"/>
      <c r="I407" s="5"/>
      <c r="J407" s="5"/>
      <c r="K407" s="5"/>
      <c r="L407" s="5"/>
      <c r="M407" s="5"/>
      <c r="N407" s="5"/>
      <c r="O407" s="5"/>
      <c r="P407" s="5"/>
      <c r="Q407" s="5"/>
      <c r="R407" s="5"/>
      <c r="S407" s="5"/>
      <c r="T407" s="5"/>
      <c r="U407" s="5"/>
    </row>
    <row r="409" spans="1:21" x14ac:dyDescent="0.25">
      <c r="B409" s="7" t="s">
        <v>1050</v>
      </c>
      <c r="C409" s="7" t="s">
        <v>1051</v>
      </c>
      <c r="D409" s="7" t="s">
        <v>581</v>
      </c>
      <c r="E409" s="7" t="s">
        <v>935</v>
      </c>
      <c r="F409" s="7">
        <v>2000</v>
      </c>
      <c r="G409" s="7">
        <v>2001</v>
      </c>
      <c r="H409" s="7">
        <v>2002</v>
      </c>
      <c r="I409" s="7">
        <v>2003</v>
      </c>
      <c r="J409" s="7">
        <v>2004</v>
      </c>
      <c r="K409" s="7">
        <v>2005</v>
      </c>
      <c r="L409" s="7">
        <v>2006</v>
      </c>
      <c r="M409" s="7">
        <v>2007</v>
      </c>
      <c r="N409" s="7">
        <v>2008</v>
      </c>
      <c r="O409" s="7">
        <v>2009</v>
      </c>
      <c r="P409" s="7">
        <v>2010</v>
      </c>
      <c r="Q409" s="7">
        <v>2011</v>
      </c>
      <c r="R409" s="7">
        <v>2012</v>
      </c>
      <c r="S409" s="7">
        <v>2013</v>
      </c>
      <c r="T409" s="7">
        <v>2014</v>
      </c>
      <c r="U409" s="7">
        <v>2015</v>
      </c>
    </row>
    <row r="410" spans="1:21" s="19" customFormat="1" x14ac:dyDescent="0.25">
      <c r="A410" s="252"/>
      <c r="B410" s="51" t="s">
        <v>613</v>
      </c>
      <c r="C410" s="51"/>
      <c r="D410" s="51"/>
      <c r="E410" s="51"/>
    </row>
    <row r="411" spans="1:21" x14ac:dyDescent="0.25">
      <c r="B411" s="8" t="s">
        <v>613</v>
      </c>
      <c r="C411" s="8" t="s">
        <v>1119</v>
      </c>
      <c r="D411" s="8"/>
      <c r="E411" s="8" t="s">
        <v>881</v>
      </c>
      <c r="F411" s="57">
        <f t="shared" ref="F411:F416" si="25">IFERROR(((F15/F236)-1),"CHECK")</f>
        <v>0</v>
      </c>
      <c r="G411" s="57">
        <f t="shared" ref="G411:T411" si="26">IFERROR(((G15/G236)-1),"CHECK")</f>
        <v>0</v>
      </c>
      <c r="H411" s="57">
        <f t="shared" si="26"/>
        <v>0</v>
      </c>
      <c r="I411" s="57">
        <f t="shared" si="26"/>
        <v>0</v>
      </c>
      <c r="J411" s="57">
        <f t="shared" si="26"/>
        <v>0</v>
      </c>
      <c r="K411" s="57">
        <f t="shared" si="26"/>
        <v>0</v>
      </c>
      <c r="L411" s="57">
        <f t="shared" si="26"/>
        <v>0</v>
      </c>
      <c r="M411" s="57">
        <f t="shared" si="26"/>
        <v>0</v>
      </c>
      <c r="N411" s="57">
        <f t="shared" si="26"/>
        <v>0</v>
      </c>
      <c r="O411" s="57">
        <f t="shared" si="26"/>
        <v>0</v>
      </c>
      <c r="P411" s="57">
        <f t="shared" si="26"/>
        <v>0</v>
      </c>
      <c r="Q411" s="57">
        <f t="shared" si="26"/>
        <v>0</v>
      </c>
      <c r="R411" s="57">
        <f t="shared" si="26"/>
        <v>0</v>
      </c>
      <c r="S411" s="57">
        <f t="shared" si="26"/>
        <v>0</v>
      </c>
      <c r="T411" s="57">
        <f t="shared" si="26"/>
        <v>0</v>
      </c>
      <c r="U411" s="57">
        <f>IFERROR(((U15/U236)-1),"CHECK")</f>
        <v>0</v>
      </c>
    </row>
    <row r="412" spans="1:21" x14ac:dyDescent="0.25">
      <c r="B412" s="8" t="s">
        <v>613</v>
      </c>
      <c r="C412" s="8" t="s">
        <v>888</v>
      </c>
      <c r="D412" s="8"/>
      <c r="E412" s="8" t="s">
        <v>881</v>
      </c>
      <c r="F412" s="57">
        <f t="shared" si="25"/>
        <v>0</v>
      </c>
      <c r="G412" s="57">
        <f t="shared" ref="G412:U412" si="27">IFERROR(((G16/G237)-1),"CHECK")</f>
        <v>0</v>
      </c>
      <c r="H412" s="57">
        <f t="shared" si="27"/>
        <v>0</v>
      </c>
      <c r="I412" s="57">
        <f t="shared" si="27"/>
        <v>0</v>
      </c>
      <c r="J412" s="57">
        <f t="shared" si="27"/>
        <v>0</v>
      </c>
      <c r="K412" s="57">
        <f t="shared" si="27"/>
        <v>0</v>
      </c>
      <c r="L412" s="57">
        <f t="shared" si="27"/>
        <v>0</v>
      </c>
      <c r="M412" s="57">
        <f t="shared" si="27"/>
        <v>0</v>
      </c>
      <c r="N412" s="57">
        <f t="shared" si="27"/>
        <v>0</v>
      </c>
      <c r="O412" s="57">
        <f t="shared" si="27"/>
        <v>0</v>
      </c>
      <c r="P412" s="57">
        <f t="shared" si="27"/>
        <v>0</v>
      </c>
      <c r="Q412" s="57">
        <f t="shared" si="27"/>
        <v>0</v>
      </c>
      <c r="R412" s="57">
        <f t="shared" si="27"/>
        <v>0</v>
      </c>
      <c r="S412" s="57">
        <f t="shared" si="27"/>
        <v>0</v>
      </c>
      <c r="T412" s="57">
        <f t="shared" si="27"/>
        <v>0</v>
      </c>
      <c r="U412" s="57">
        <f t="shared" si="27"/>
        <v>0</v>
      </c>
    </row>
    <row r="413" spans="1:21" x14ac:dyDescent="0.25">
      <c r="B413" s="8" t="s">
        <v>613</v>
      </c>
      <c r="C413" s="8" t="s">
        <v>1147</v>
      </c>
      <c r="D413" s="8"/>
      <c r="E413" s="8" t="s">
        <v>881</v>
      </c>
      <c r="F413" s="57">
        <f t="shared" si="25"/>
        <v>0</v>
      </c>
      <c r="G413" s="57">
        <f t="shared" ref="G413:U413" si="28">IFERROR(((G17/G238)-1),"CHECK")</f>
        <v>0</v>
      </c>
      <c r="H413" s="57">
        <f t="shared" si="28"/>
        <v>0</v>
      </c>
      <c r="I413" s="57">
        <f t="shared" si="28"/>
        <v>0</v>
      </c>
      <c r="J413" s="57">
        <f t="shared" si="28"/>
        <v>0</v>
      </c>
      <c r="K413" s="57">
        <f t="shared" si="28"/>
        <v>0</v>
      </c>
      <c r="L413" s="57">
        <f t="shared" si="28"/>
        <v>0</v>
      </c>
      <c r="M413" s="57">
        <f t="shared" si="28"/>
        <v>0</v>
      </c>
      <c r="N413" s="57">
        <f t="shared" si="28"/>
        <v>0</v>
      </c>
      <c r="O413" s="57">
        <f t="shared" si="28"/>
        <v>0</v>
      </c>
      <c r="P413" s="57">
        <f t="shared" si="28"/>
        <v>0</v>
      </c>
      <c r="Q413" s="57">
        <f t="shared" si="28"/>
        <v>0</v>
      </c>
      <c r="R413" s="57">
        <f t="shared" si="28"/>
        <v>0</v>
      </c>
      <c r="S413" s="57">
        <f t="shared" si="28"/>
        <v>0</v>
      </c>
      <c r="T413" s="57">
        <f t="shared" si="28"/>
        <v>0</v>
      </c>
      <c r="U413" s="57">
        <f t="shared" si="28"/>
        <v>0</v>
      </c>
    </row>
    <row r="414" spans="1:21" x14ac:dyDescent="0.25">
      <c r="B414" s="8" t="s">
        <v>613</v>
      </c>
      <c r="C414" s="8" t="s">
        <v>605</v>
      </c>
      <c r="D414" s="8"/>
      <c r="E414" s="8" t="s">
        <v>881</v>
      </c>
      <c r="F414" s="57">
        <f t="shared" si="25"/>
        <v>0</v>
      </c>
      <c r="G414" s="57">
        <f t="shared" ref="G414:U414" si="29">IFERROR(((G18/G239)-1),"CHECK")</f>
        <v>0</v>
      </c>
      <c r="H414" s="57">
        <f t="shared" si="29"/>
        <v>0</v>
      </c>
      <c r="I414" s="57">
        <f t="shared" si="29"/>
        <v>0</v>
      </c>
      <c r="J414" s="57">
        <f t="shared" si="29"/>
        <v>0</v>
      </c>
      <c r="K414" s="57">
        <f t="shared" si="29"/>
        <v>0</v>
      </c>
      <c r="L414" s="57">
        <f t="shared" si="29"/>
        <v>0</v>
      </c>
      <c r="M414" s="57">
        <f t="shared" si="29"/>
        <v>0</v>
      </c>
      <c r="N414" s="57">
        <f t="shared" si="29"/>
        <v>0</v>
      </c>
      <c r="O414" s="57">
        <f t="shared" si="29"/>
        <v>0</v>
      </c>
      <c r="P414" s="57">
        <f t="shared" si="29"/>
        <v>0</v>
      </c>
      <c r="Q414" s="57">
        <f t="shared" si="29"/>
        <v>0</v>
      </c>
      <c r="R414" s="57">
        <f t="shared" si="29"/>
        <v>0</v>
      </c>
      <c r="S414" s="57">
        <f t="shared" si="29"/>
        <v>0</v>
      </c>
      <c r="T414" s="57">
        <f t="shared" si="29"/>
        <v>0</v>
      </c>
      <c r="U414" s="57">
        <f t="shared" si="29"/>
        <v>0</v>
      </c>
    </row>
    <row r="415" spans="1:21" x14ac:dyDescent="0.25">
      <c r="B415" s="8" t="s">
        <v>613</v>
      </c>
      <c r="C415" s="8" t="s">
        <v>614</v>
      </c>
      <c r="D415" s="8"/>
      <c r="E415" s="8" t="s">
        <v>881</v>
      </c>
      <c r="F415" s="57">
        <f t="shared" si="25"/>
        <v>0</v>
      </c>
      <c r="G415" s="57" t="str">
        <f t="shared" ref="G415:T415" si="30">IFERROR(((G19/G240)-1),"CHECK")</f>
        <v>CHECK</v>
      </c>
      <c r="H415" s="57" t="str">
        <f t="shared" si="30"/>
        <v>CHECK</v>
      </c>
      <c r="I415" s="57" t="str">
        <f t="shared" si="30"/>
        <v>CHECK</v>
      </c>
      <c r="J415" s="57" t="str">
        <f t="shared" si="30"/>
        <v>CHECK</v>
      </c>
      <c r="K415" s="57" t="str">
        <f t="shared" si="30"/>
        <v>CHECK</v>
      </c>
      <c r="L415" s="57" t="str">
        <f t="shared" si="30"/>
        <v>CHECK</v>
      </c>
      <c r="M415" s="57" t="str">
        <f t="shared" si="30"/>
        <v>CHECK</v>
      </c>
      <c r="N415" s="57" t="str">
        <f t="shared" si="30"/>
        <v>CHECK</v>
      </c>
      <c r="O415" s="57" t="str">
        <f t="shared" si="30"/>
        <v>CHECK</v>
      </c>
      <c r="P415" s="57" t="str">
        <f t="shared" si="30"/>
        <v>CHECK</v>
      </c>
      <c r="Q415" s="57" t="str">
        <f t="shared" si="30"/>
        <v>CHECK</v>
      </c>
      <c r="R415" s="57" t="str">
        <f t="shared" si="30"/>
        <v>CHECK</v>
      </c>
      <c r="S415" s="57" t="str">
        <f t="shared" si="30"/>
        <v>CHECK</v>
      </c>
      <c r="T415" s="57" t="str">
        <f t="shared" si="30"/>
        <v>CHECK</v>
      </c>
      <c r="U415" s="57" t="str">
        <f>IFERROR(((W19/U240)-1),"CHECK")</f>
        <v>CHECK</v>
      </c>
    </row>
    <row r="416" spans="1:21" x14ac:dyDescent="0.25">
      <c r="B416" s="8" t="s">
        <v>613</v>
      </c>
      <c r="C416" s="8" t="s">
        <v>606</v>
      </c>
      <c r="D416" s="8"/>
      <c r="E416" s="8" t="s">
        <v>881</v>
      </c>
      <c r="F416" s="57">
        <f t="shared" si="25"/>
        <v>0</v>
      </c>
      <c r="G416" s="57">
        <f t="shared" ref="G416:U416" si="31">IFERROR(((G20/G241)-1),"CHECK")</f>
        <v>0</v>
      </c>
      <c r="H416" s="57">
        <f t="shared" si="31"/>
        <v>0</v>
      </c>
      <c r="I416" s="57">
        <f t="shared" si="31"/>
        <v>0</v>
      </c>
      <c r="J416" s="57">
        <f t="shared" si="31"/>
        <v>0</v>
      </c>
      <c r="K416" s="57">
        <f t="shared" si="31"/>
        <v>0</v>
      </c>
      <c r="L416" s="57">
        <f t="shared" si="31"/>
        <v>0</v>
      </c>
      <c r="M416" s="57">
        <f t="shared" si="31"/>
        <v>0</v>
      </c>
      <c r="N416" s="57">
        <f t="shared" si="31"/>
        <v>0</v>
      </c>
      <c r="O416" s="57">
        <f t="shared" si="31"/>
        <v>0</v>
      </c>
      <c r="P416" s="57">
        <f t="shared" si="31"/>
        <v>0</v>
      </c>
      <c r="Q416" s="57">
        <f t="shared" si="31"/>
        <v>0</v>
      </c>
      <c r="R416" s="57">
        <f t="shared" si="31"/>
        <v>0</v>
      </c>
      <c r="S416" s="57">
        <f t="shared" si="31"/>
        <v>0</v>
      </c>
      <c r="T416" s="57">
        <f t="shared" si="31"/>
        <v>0</v>
      </c>
      <c r="U416" s="57">
        <f t="shared" si="31"/>
        <v>0</v>
      </c>
    </row>
    <row r="417" spans="1:21" s="19" customFormat="1" x14ac:dyDescent="0.25">
      <c r="A417" s="252"/>
      <c r="B417" s="51" t="s">
        <v>615</v>
      </c>
      <c r="C417" s="46"/>
      <c r="D417" s="46"/>
      <c r="E417" s="46"/>
    </row>
    <row r="418" spans="1:21" x14ac:dyDescent="0.25">
      <c r="B418" s="8" t="s">
        <v>615</v>
      </c>
      <c r="C418" s="8" t="s">
        <v>1119</v>
      </c>
      <c r="D418" s="8"/>
      <c r="E418" s="8" t="s">
        <v>881</v>
      </c>
      <c r="F418" s="57">
        <f t="shared" ref="F418:F424" si="32">IFERROR(((F22/F243)-1),"CHECK")</f>
        <v>0</v>
      </c>
      <c r="G418" s="57">
        <f t="shared" ref="G418:U418" si="33">IFERROR(((G22/G243)-1),"CHECK")</f>
        <v>0</v>
      </c>
      <c r="H418" s="57">
        <f t="shared" si="33"/>
        <v>0</v>
      </c>
      <c r="I418" s="57">
        <f t="shared" si="33"/>
        <v>0</v>
      </c>
      <c r="J418" s="57">
        <f t="shared" si="33"/>
        <v>0</v>
      </c>
      <c r="K418" s="57">
        <f t="shared" si="33"/>
        <v>0</v>
      </c>
      <c r="L418" s="57">
        <f t="shared" si="33"/>
        <v>0</v>
      </c>
      <c r="M418" s="57">
        <f t="shared" si="33"/>
        <v>0</v>
      </c>
      <c r="N418" s="57">
        <f t="shared" si="33"/>
        <v>0</v>
      </c>
      <c r="O418" s="57">
        <f t="shared" si="33"/>
        <v>0</v>
      </c>
      <c r="P418" s="57">
        <f t="shared" si="33"/>
        <v>0</v>
      </c>
      <c r="Q418" s="57">
        <f t="shared" si="33"/>
        <v>0</v>
      </c>
      <c r="R418" s="57">
        <f t="shared" si="33"/>
        <v>0</v>
      </c>
      <c r="S418" s="57">
        <f t="shared" si="33"/>
        <v>0</v>
      </c>
      <c r="T418" s="57">
        <f t="shared" si="33"/>
        <v>0</v>
      </c>
      <c r="U418" s="57">
        <f t="shared" si="33"/>
        <v>0</v>
      </c>
    </row>
    <row r="419" spans="1:21" x14ac:dyDescent="0.25">
      <c r="B419" s="8" t="s">
        <v>615</v>
      </c>
      <c r="C419" s="8" t="s">
        <v>1055</v>
      </c>
      <c r="D419" s="8"/>
      <c r="E419" s="8" t="s">
        <v>881</v>
      </c>
      <c r="F419" s="57">
        <f t="shared" si="32"/>
        <v>0</v>
      </c>
      <c r="G419" s="57" t="str">
        <f t="shared" ref="G419:U419" si="34">IFERROR(((G23/G244)-1),"CHECK")</f>
        <v>CHECK</v>
      </c>
      <c r="H419" s="57">
        <f t="shared" si="34"/>
        <v>0</v>
      </c>
      <c r="I419" s="57">
        <f t="shared" si="34"/>
        <v>0</v>
      </c>
      <c r="J419" s="57">
        <f t="shared" si="34"/>
        <v>0</v>
      </c>
      <c r="K419" s="57">
        <f t="shared" si="34"/>
        <v>0</v>
      </c>
      <c r="L419" s="57">
        <f t="shared" si="34"/>
        <v>0</v>
      </c>
      <c r="M419" s="57">
        <f t="shared" si="34"/>
        <v>0</v>
      </c>
      <c r="N419" s="57">
        <f t="shared" si="34"/>
        <v>0</v>
      </c>
      <c r="O419" s="57">
        <f t="shared" si="34"/>
        <v>0</v>
      </c>
      <c r="P419" s="57">
        <f t="shared" si="34"/>
        <v>0</v>
      </c>
      <c r="Q419" s="57">
        <f t="shared" si="34"/>
        <v>0</v>
      </c>
      <c r="R419" s="57">
        <f t="shared" si="34"/>
        <v>0</v>
      </c>
      <c r="S419" s="57">
        <f t="shared" si="34"/>
        <v>0</v>
      </c>
      <c r="T419" s="57">
        <f t="shared" si="34"/>
        <v>0</v>
      </c>
      <c r="U419" s="57">
        <f t="shared" si="34"/>
        <v>0</v>
      </c>
    </row>
    <row r="420" spans="1:21" x14ac:dyDescent="0.25">
      <c r="B420" s="8" t="s">
        <v>615</v>
      </c>
      <c r="C420" s="8" t="s">
        <v>603</v>
      </c>
      <c r="D420" s="8"/>
      <c r="E420" s="8" t="s">
        <v>881</v>
      </c>
      <c r="F420" s="57">
        <f t="shared" si="32"/>
        <v>0</v>
      </c>
      <c r="G420" s="57">
        <f t="shared" ref="G420:U420" si="35">IFERROR(((G24/G245)-1),"CHECK")</f>
        <v>0</v>
      </c>
      <c r="H420" s="57">
        <f t="shared" si="35"/>
        <v>0</v>
      </c>
      <c r="I420" s="57">
        <f t="shared" si="35"/>
        <v>0</v>
      </c>
      <c r="J420" s="57">
        <f t="shared" si="35"/>
        <v>0</v>
      </c>
      <c r="K420" s="57">
        <f t="shared" si="35"/>
        <v>0</v>
      </c>
      <c r="L420" s="57">
        <f t="shared" si="35"/>
        <v>0</v>
      </c>
      <c r="M420" s="57">
        <f t="shared" si="35"/>
        <v>0</v>
      </c>
      <c r="N420" s="57">
        <f t="shared" si="35"/>
        <v>0</v>
      </c>
      <c r="O420" s="57">
        <f t="shared" si="35"/>
        <v>0</v>
      </c>
      <c r="P420" s="57">
        <f t="shared" si="35"/>
        <v>0</v>
      </c>
      <c r="Q420" s="57">
        <f t="shared" si="35"/>
        <v>0</v>
      </c>
      <c r="R420" s="57">
        <f t="shared" si="35"/>
        <v>0</v>
      </c>
      <c r="S420" s="57">
        <f t="shared" si="35"/>
        <v>0</v>
      </c>
      <c r="T420" s="57">
        <f t="shared" si="35"/>
        <v>0</v>
      </c>
      <c r="U420" s="57">
        <f t="shared" si="35"/>
        <v>0</v>
      </c>
    </row>
    <row r="421" spans="1:21" x14ac:dyDescent="0.25">
      <c r="B421" s="8" t="s">
        <v>615</v>
      </c>
      <c r="C421" s="8" t="s">
        <v>605</v>
      </c>
      <c r="D421" s="8"/>
      <c r="E421" s="8" t="s">
        <v>881</v>
      </c>
      <c r="F421" s="57">
        <f t="shared" si="32"/>
        <v>0</v>
      </c>
      <c r="G421" s="57">
        <f t="shared" ref="G421:U421" si="36">IFERROR(((G25/G246)-1),"CHECK")</f>
        <v>0</v>
      </c>
      <c r="H421" s="57">
        <f t="shared" si="36"/>
        <v>0</v>
      </c>
      <c r="I421" s="57">
        <f t="shared" si="36"/>
        <v>0</v>
      </c>
      <c r="J421" s="57">
        <f t="shared" si="36"/>
        <v>0</v>
      </c>
      <c r="K421" s="57">
        <f t="shared" si="36"/>
        <v>0</v>
      </c>
      <c r="L421" s="57">
        <f t="shared" si="36"/>
        <v>0</v>
      </c>
      <c r="M421" s="57">
        <f t="shared" si="36"/>
        <v>0</v>
      </c>
      <c r="N421" s="57">
        <f t="shared" si="36"/>
        <v>0</v>
      </c>
      <c r="O421" s="57">
        <f t="shared" si="36"/>
        <v>0</v>
      </c>
      <c r="P421" s="57">
        <f t="shared" si="36"/>
        <v>0</v>
      </c>
      <c r="Q421" s="57">
        <f t="shared" si="36"/>
        <v>0</v>
      </c>
      <c r="R421" s="57">
        <f t="shared" si="36"/>
        <v>0</v>
      </c>
      <c r="S421" s="57">
        <f t="shared" si="36"/>
        <v>0</v>
      </c>
      <c r="T421" s="57">
        <f t="shared" si="36"/>
        <v>0</v>
      </c>
      <c r="U421" s="57">
        <f t="shared" si="36"/>
        <v>0</v>
      </c>
    </row>
    <row r="422" spans="1:21" x14ac:dyDescent="0.25">
      <c r="B422" s="8" t="s">
        <v>1145</v>
      </c>
      <c r="C422" s="8" t="s">
        <v>1148</v>
      </c>
      <c r="D422" s="8"/>
      <c r="E422" s="8" t="s">
        <v>881</v>
      </c>
      <c r="F422" s="57">
        <f t="shared" si="32"/>
        <v>0</v>
      </c>
      <c r="G422" s="57">
        <f t="shared" ref="G422:U422" si="37">IFERROR(((G26/G247)-1),"CHECK")</f>
        <v>0</v>
      </c>
      <c r="H422" s="57">
        <f t="shared" si="37"/>
        <v>0</v>
      </c>
      <c r="I422" s="57">
        <f t="shared" si="37"/>
        <v>0</v>
      </c>
      <c r="J422" s="57">
        <f t="shared" si="37"/>
        <v>0</v>
      </c>
      <c r="K422" s="57">
        <f t="shared" si="37"/>
        <v>0</v>
      </c>
      <c r="L422" s="57">
        <f t="shared" si="37"/>
        <v>0</v>
      </c>
      <c r="M422" s="57">
        <f t="shared" si="37"/>
        <v>0</v>
      </c>
      <c r="N422" s="57">
        <f t="shared" si="37"/>
        <v>0</v>
      </c>
      <c r="O422" s="57">
        <f t="shared" si="37"/>
        <v>0</v>
      </c>
      <c r="P422" s="57">
        <f t="shared" si="37"/>
        <v>0</v>
      </c>
      <c r="Q422" s="57">
        <f t="shared" si="37"/>
        <v>0</v>
      </c>
      <c r="R422" s="57">
        <f t="shared" si="37"/>
        <v>0</v>
      </c>
      <c r="S422" s="57">
        <f t="shared" si="37"/>
        <v>0</v>
      </c>
      <c r="T422" s="57">
        <f t="shared" si="37"/>
        <v>0</v>
      </c>
      <c r="U422" s="57">
        <f t="shared" si="37"/>
        <v>0</v>
      </c>
    </row>
    <row r="423" spans="1:21" x14ac:dyDescent="0.25">
      <c r="B423" s="8" t="s">
        <v>1145</v>
      </c>
      <c r="C423" s="8" t="s">
        <v>617</v>
      </c>
      <c r="D423" s="8"/>
      <c r="E423" s="8" t="s">
        <v>881</v>
      </c>
      <c r="F423" s="57">
        <f t="shared" si="32"/>
        <v>0</v>
      </c>
      <c r="G423" s="57">
        <f t="shared" ref="G423:T423" si="38">IFERROR(((G27/G248)-1),"CHECK")</f>
        <v>0</v>
      </c>
      <c r="H423" s="57">
        <f t="shared" si="38"/>
        <v>0</v>
      </c>
      <c r="I423" s="57">
        <f t="shared" si="38"/>
        <v>0</v>
      </c>
      <c r="J423" s="57">
        <f t="shared" si="38"/>
        <v>0</v>
      </c>
      <c r="K423" s="57">
        <f t="shared" si="38"/>
        <v>0</v>
      </c>
      <c r="L423" s="57" t="str">
        <f t="shared" si="38"/>
        <v>CHECK</v>
      </c>
      <c r="M423" s="57" t="str">
        <f t="shared" si="38"/>
        <v>CHECK</v>
      </c>
      <c r="N423" s="57" t="str">
        <f t="shared" si="38"/>
        <v>CHECK</v>
      </c>
      <c r="O423" s="57" t="str">
        <f t="shared" si="38"/>
        <v>CHECK</v>
      </c>
      <c r="P423" s="57" t="str">
        <f t="shared" si="38"/>
        <v>CHECK</v>
      </c>
      <c r="Q423" s="57" t="str">
        <f t="shared" si="38"/>
        <v>CHECK</v>
      </c>
      <c r="R423" s="57" t="str">
        <f t="shared" si="38"/>
        <v>CHECK</v>
      </c>
      <c r="S423" s="57" t="str">
        <f t="shared" si="38"/>
        <v>CHECK</v>
      </c>
      <c r="T423" s="57" t="str">
        <f t="shared" si="38"/>
        <v>CHECK</v>
      </c>
      <c r="U423" s="57" t="str">
        <f>IFERROR(((W27/U248)-1),"CHECK")</f>
        <v>CHECK</v>
      </c>
    </row>
    <row r="424" spans="1:21" x14ac:dyDescent="0.25">
      <c r="B424" s="8" t="s">
        <v>1145</v>
      </c>
      <c r="C424" s="8" t="s">
        <v>618</v>
      </c>
      <c r="D424" s="8"/>
      <c r="E424" s="8" t="s">
        <v>881</v>
      </c>
      <c r="F424" s="57">
        <f t="shared" si="32"/>
        <v>14.091660775331656</v>
      </c>
      <c r="G424" s="57">
        <f t="shared" ref="G424:T424" si="39">IFERROR(((G28/G249)-1),"CHECK")</f>
        <v>3.9394471911894353</v>
      </c>
      <c r="H424" s="57">
        <f t="shared" si="39"/>
        <v>4.556510682628117</v>
      </c>
      <c r="I424" s="57">
        <f t="shared" si="39"/>
        <v>-0.63075943079368502</v>
      </c>
      <c r="J424" s="57">
        <f t="shared" si="39"/>
        <v>-0.30057440552147519</v>
      </c>
      <c r="K424" s="57">
        <f t="shared" si="39"/>
        <v>-0.50869469513537302</v>
      </c>
      <c r="L424" s="57">
        <f t="shared" si="39"/>
        <v>-0.52887005649717533</v>
      </c>
      <c r="M424" s="57">
        <f t="shared" si="39"/>
        <v>-0.57546880634691688</v>
      </c>
      <c r="N424" s="57">
        <f t="shared" si="39"/>
        <v>-0.88183652505686405</v>
      </c>
      <c r="O424" s="57">
        <f t="shared" si="39"/>
        <v>-0.8767067373503572</v>
      </c>
      <c r="P424" s="57">
        <f t="shared" si="39"/>
        <v>-0.87310009499525032</v>
      </c>
      <c r="Q424" s="57">
        <f t="shared" si="39"/>
        <v>-0.87003899805009755</v>
      </c>
      <c r="R424" s="57">
        <f t="shared" si="39"/>
        <v>-0.86697790110494477</v>
      </c>
      <c r="S424" s="57">
        <f t="shared" si="39"/>
        <v>-0.863916804159792</v>
      </c>
      <c r="T424" s="57">
        <f t="shared" si="39"/>
        <v>-0.86085570721463922</v>
      </c>
      <c r="U424" s="57">
        <f>IFERROR(((W28/U249)-1),"CHECK")</f>
        <v>-0.85167241637918101</v>
      </c>
    </row>
    <row r="425" spans="1:21" s="19" customFormat="1" x14ac:dyDescent="0.25">
      <c r="A425" s="252"/>
      <c r="B425" s="51" t="s">
        <v>619</v>
      </c>
      <c r="C425" s="46"/>
      <c r="D425" s="46"/>
      <c r="E425" s="46"/>
    </row>
    <row r="426" spans="1:21" x14ac:dyDescent="0.25">
      <c r="B426" s="8" t="s">
        <v>619</v>
      </c>
      <c r="C426" s="8" t="s">
        <v>1117</v>
      </c>
      <c r="D426" s="8"/>
      <c r="E426" s="8" t="s">
        <v>881</v>
      </c>
      <c r="F426" s="57">
        <f t="shared" ref="F426:F431" si="40">IFERROR(((F30/F251)-1),"CHECK")</f>
        <v>0</v>
      </c>
      <c r="G426" s="57">
        <f t="shared" ref="G426:U426" si="41">IFERROR(((G30/G251)-1),"CHECK")</f>
        <v>0</v>
      </c>
      <c r="H426" s="57">
        <f t="shared" si="41"/>
        <v>0</v>
      </c>
      <c r="I426" s="57">
        <f t="shared" si="41"/>
        <v>0</v>
      </c>
      <c r="J426" s="57">
        <f t="shared" si="41"/>
        <v>0</v>
      </c>
      <c r="K426" s="57">
        <f t="shared" si="41"/>
        <v>0</v>
      </c>
      <c r="L426" s="57">
        <f t="shared" si="41"/>
        <v>0</v>
      </c>
      <c r="M426" s="57">
        <f t="shared" si="41"/>
        <v>0</v>
      </c>
      <c r="N426" s="57">
        <f t="shared" si="41"/>
        <v>0</v>
      </c>
      <c r="O426" s="57">
        <f t="shared" si="41"/>
        <v>0</v>
      </c>
      <c r="P426" s="57">
        <f t="shared" si="41"/>
        <v>0</v>
      </c>
      <c r="Q426" s="57">
        <f t="shared" si="41"/>
        <v>0</v>
      </c>
      <c r="R426" s="57">
        <f t="shared" si="41"/>
        <v>0</v>
      </c>
      <c r="S426" s="57">
        <f t="shared" si="41"/>
        <v>0</v>
      </c>
      <c r="T426" s="57">
        <f t="shared" si="41"/>
        <v>0</v>
      </c>
      <c r="U426" s="57">
        <f t="shared" si="41"/>
        <v>0</v>
      </c>
    </row>
    <row r="427" spans="1:21" x14ac:dyDescent="0.25">
      <c r="B427" s="8" t="s">
        <v>619</v>
      </c>
      <c r="C427" s="8" t="s">
        <v>1119</v>
      </c>
      <c r="D427" s="8"/>
      <c r="E427" s="8" t="s">
        <v>881</v>
      </c>
      <c r="F427" s="57">
        <f t="shared" si="40"/>
        <v>0</v>
      </c>
      <c r="G427" s="57">
        <f t="shared" ref="G427:U427" si="42">IFERROR(((G31/G252)-1),"CHECK")</f>
        <v>0</v>
      </c>
      <c r="H427" s="57">
        <f t="shared" si="42"/>
        <v>0</v>
      </c>
      <c r="I427" s="57">
        <f t="shared" si="42"/>
        <v>0</v>
      </c>
      <c r="J427" s="57">
        <f t="shared" si="42"/>
        <v>0</v>
      </c>
      <c r="K427" s="57">
        <f t="shared" si="42"/>
        <v>0</v>
      </c>
      <c r="L427" s="57">
        <f t="shared" si="42"/>
        <v>0</v>
      </c>
      <c r="M427" s="57">
        <f t="shared" si="42"/>
        <v>0</v>
      </c>
      <c r="N427" s="57">
        <f t="shared" si="42"/>
        <v>0</v>
      </c>
      <c r="O427" s="57">
        <f t="shared" si="42"/>
        <v>0</v>
      </c>
      <c r="P427" s="57">
        <f t="shared" si="42"/>
        <v>0</v>
      </c>
      <c r="Q427" s="57">
        <f t="shared" si="42"/>
        <v>0</v>
      </c>
      <c r="R427" s="57">
        <f t="shared" si="42"/>
        <v>0</v>
      </c>
      <c r="S427" s="57">
        <f t="shared" si="42"/>
        <v>0</v>
      </c>
      <c r="T427" s="57">
        <f t="shared" si="42"/>
        <v>0</v>
      </c>
      <c r="U427" s="57">
        <f t="shared" si="42"/>
        <v>0</v>
      </c>
    </row>
    <row r="428" spans="1:21" x14ac:dyDescent="0.25">
      <c r="B428" s="8" t="s">
        <v>619</v>
      </c>
      <c r="C428" s="8" t="s">
        <v>888</v>
      </c>
      <c r="D428" s="8"/>
      <c r="E428" s="8" t="s">
        <v>881</v>
      </c>
      <c r="F428" s="57">
        <f t="shared" si="40"/>
        <v>0</v>
      </c>
      <c r="G428" s="57">
        <f t="shared" ref="G428:U428" si="43">IFERROR(((G32/G253)-1),"CHECK")</f>
        <v>0</v>
      </c>
      <c r="H428" s="57">
        <f t="shared" si="43"/>
        <v>0</v>
      </c>
      <c r="I428" s="57">
        <f t="shared" si="43"/>
        <v>0</v>
      </c>
      <c r="J428" s="57">
        <f t="shared" si="43"/>
        <v>0</v>
      </c>
      <c r="K428" s="57">
        <f t="shared" si="43"/>
        <v>0</v>
      </c>
      <c r="L428" s="57">
        <f t="shared" si="43"/>
        <v>0</v>
      </c>
      <c r="M428" s="57">
        <f t="shared" si="43"/>
        <v>0</v>
      </c>
      <c r="N428" s="57">
        <f t="shared" si="43"/>
        <v>0</v>
      </c>
      <c r="O428" s="57">
        <f t="shared" si="43"/>
        <v>0</v>
      </c>
      <c r="P428" s="57">
        <f t="shared" si="43"/>
        <v>0</v>
      </c>
      <c r="Q428" s="57">
        <f t="shared" si="43"/>
        <v>0</v>
      </c>
      <c r="R428" s="57">
        <f t="shared" si="43"/>
        <v>0</v>
      </c>
      <c r="S428" s="57">
        <f t="shared" si="43"/>
        <v>0</v>
      </c>
      <c r="T428" s="57">
        <f t="shared" si="43"/>
        <v>0</v>
      </c>
      <c r="U428" s="57">
        <f t="shared" si="43"/>
        <v>0</v>
      </c>
    </row>
    <row r="429" spans="1:21" x14ac:dyDescent="0.25">
      <c r="B429" s="8" t="s">
        <v>619</v>
      </c>
      <c r="C429" s="8" t="s">
        <v>1055</v>
      </c>
      <c r="D429" s="8"/>
      <c r="E429" s="8" t="s">
        <v>881</v>
      </c>
      <c r="F429" s="57">
        <f t="shared" si="40"/>
        <v>0</v>
      </c>
      <c r="G429" s="57">
        <f t="shared" ref="G429:U429" si="44">IFERROR(((G33/G254)-1),"CHECK")</f>
        <v>0</v>
      </c>
      <c r="H429" s="57">
        <f t="shared" si="44"/>
        <v>0</v>
      </c>
      <c r="I429" s="57">
        <f t="shared" si="44"/>
        <v>0</v>
      </c>
      <c r="J429" s="57">
        <f t="shared" si="44"/>
        <v>0</v>
      </c>
      <c r="K429" s="57">
        <f t="shared" si="44"/>
        <v>0</v>
      </c>
      <c r="L429" s="57">
        <f t="shared" si="44"/>
        <v>0</v>
      </c>
      <c r="M429" s="57">
        <f t="shared" si="44"/>
        <v>0</v>
      </c>
      <c r="N429" s="57">
        <f t="shared" si="44"/>
        <v>0</v>
      </c>
      <c r="O429" s="57">
        <f t="shared" si="44"/>
        <v>0</v>
      </c>
      <c r="P429" s="57">
        <f t="shared" si="44"/>
        <v>0</v>
      </c>
      <c r="Q429" s="57">
        <f t="shared" si="44"/>
        <v>0</v>
      </c>
      <c r="R429" s="57">
        <f t="shared" si="44"/>
        <v>0</v>
      </c>
      <c r="S429" s="57">
        <f t="shared" si="44"/>
        <v>0</v>
      </c>
      <c r="T429" s="57">
        <f t="shared" si="44"/>
        <v>0</v>
      </c>
      <c r="U429" s="57">
        <f t="shared" si="44"/>
        <v>0</v>
      </c>
    </row>
    <row r="430" spans="1:21" x14ac:dyDescent="0.25">
      <c r="B430" s="8" t="s">
        <v>619</v>
      </c>
      <c r="C430" s="8" t="s">
        <v>603</v>
      </c>
      <c r="D430" s="8"/>
      <c r="E430" s="8" t="s">
        <v>881</v>
      </c>
      <c r="F430" s="57">
        <f t="shared" si="40"/>
        <v>0</v>
      </c>
      <c r="G430" s="57">
        <f t="shared" ref="G430:U430" si="45">IFERROR(((G34/G255)-1),"CHECK")</f>
        <v>0</v>
      </c>
      <c r="H430" s="57">
        <f t="shared" si="45"/>
        <v>0</v>
      </c>
      <c r="I430" s="57">
        <f t="shared" si="45"/>
        <v>0</v>
      </c>
      <c r="J430" s="57">
        <f t="shared" si="45"/>
        <v>0</v>
      </c>
      <c r="K430" s="57">
        <f t="shared" si="45"/>
        <v>0</v>
      </c>
      <c r="L430" s="57">
        <f t="shared" si="45"/>
        <v>0</v>
      </c>
      <c r="M430" s="57">
        <f t="shared" si="45"/>
        <v>0</v>
      </c>
      <c r="N430" s="57">
        <f t="shared" si="45"/>
        <v>0</v>
      </c>
      <c r="O430" s="57">
        <f t="shared" si="45"/>
        <v>0</v>
      </c>
      <c r="P430" s="57">
        <f t="shared" si="45"/>
        <v>0</v>
      </c>
      <c r="Q430" s="57">
        <f t="shared" si="45"/>
        <v>0</v>
      </c>
      <c r="R430" s="57">
        <f t="shared" si="45"/>
        <v>0</v>
      </c>
      <c r="S430" s="57">
        <f t="shared" si="45"/>
        <v>0</v>
      </c>
      <c r="T430" s="57">
        <f t="shared" si="45"/>
        <v>0</v>
      </c>
      <c r="U430" s="57">
        <f t="shared" si="45"/>
        <v>0</v>
      </c>
    </row>
    <row r="431" spans="1:21" x14ac:dyDescent="0.25">
      <c r="B431" s="8" t="s">
        <v>619</v>
      </c>
      <c r="C431" s="8" t="s">
        <v>605</v>
      </c>
      <c r="D431" s="8"/>
      <c r="E431" s="8" t="s">
        <v>881</v>
      </c>
      <c r="F431" s="57">
        <f t="shared" si="40"/>
        <v>0</v>
      </c>
      <c r="G431" s="57" t="str">
        <f t="shared" ref="G431:U431" si="46">IFERROR(((G35/G256)-1),"CHECK")</f>
        <v>CHECK</v>
      </c>
      <c r="H431" s="57" t="str">
        <f t="shared" si="46"/>
        <v>CHECK</v>
      </c>
      <c r="I431" s="57" t="str">
        <f t="shared" si="46"/>
        <v>CHECK</v>
      </c>
      <c r="J431" s="57" t="str">
        <f t="shared" si="46"/>
        <v>CHECK</v>
      </c>
      <c r="K431" s="57" t="str">
        <f t="shared" si="46"/>
        <v>CHECK</v>
      </c>
      <c r="L431" s="57" t="str">
        <f t="shared" si="46"/>
        <v>CHECK</v>
      </c>
      <c r="M431" s="57" t="str">
        <f t="shared" si="46"/>
        <v>CHECK</v>
      </c>
      <c r="N431" s="57" t="str">
        <f t="shared" si="46"/>
        <v>CHECK</v>
      </c>
      <c r="O431" s="57" t="str">
        <f t="shared" si="46"/>
        <v>CHECK</v>
      </c>
      <c r="P431" s="57" t="str">
        <f t="shared" si="46"/>
        <v>CHECK</v>
      </c>
      <c r="Q431" s="57" t="str">
        <f t="shared" si="46"/>
        <v>CHECK</v>
      </c>
      <c r="R431" s="57" t="str">
        <f t="shared" si="46"/>
        <v>CHECK</v>
      </c>
      <c r="S431" s="57">
        <f t="shared" si="46"/>
        <v>0</v>
      </c>
      <c r="T431" s="57">
        <f t="shared" si="46"/>
        <v>0</v>
      </c>
      <c r="U431" s="57">
        <f t="shared" si="46"/>
        <v>0</v>
      </c>
    </row>
    <row r="432" spans="1:21" x14ac:dyDescent="0.25">
      <c r="B432" s="8"/>
      <c r="C432" s="8"/>
      <c r="D432" s="8"/>
      <c r="E432" s="8"/>
      <c r="F432" s="221"/>
      <c r="G432" s="221"/>
      <c r="H432" s="221"/>
      <c r="I432" s="221"/>
      <c r="J432" s="221"/>
      <c r="K432" s="221"/>
      <c r="L432" s="221"/>
      <c r="M432" s="221"/>
      <c r="N432" s="221"/>
      <c r="O432" s="221"/>
      <c r="P432" s="221"/>
      <c r="Q432" s="221"/>
      <c r="R432" s="221"/>
      <c r="S432" s="221"/>
      <c r="T432" s="221"/>
      <c r="U432" s="221"/>
    </row>
    <row r="433" spans="1:21" s="19" customFormat="1" ht="21" x14ac:dyDescent="0.35">
      <c r="A433" s="252"/>
      <c r="B433" s="46"/>
      <c r="C433" s="55" t="s">
        <v>1063</v>
      </c>
      <c r="D433" s="46"/>
      <c r="E433" s="46"/>
    </row>
    <row r="434" spans="1:21" x14ac:dyDescent="0.25">
      <c r="B434" s="8"/>
      <c r="C434" s="8"/>
      <c r="D434" s="8"/>
      <c r="E434" s="8"/>
      <c r="F434" s="221"/>
      <c r="G434" s="221"/>
      <c r="H434" s="221"/>
      <c r="I434" s="221"/>
      <c r="J434" s="221"/>
      <c r="K434" s="221"/>
      <c r="L434" s="221"/>
      <c r="M434" s="221"/>
      <c r="N434" s="221"/>
      <c r="O434" s="221"/>
      <c r="P434" s="221"/>
      <c r="Q434" s="221"/>
      <c r="R434" s="221"/>
      <c r="S434" s="221"/>
      <c r="T434" s="221"/>
      <c r="U434" s="221"/>
    </row>
    <row r="435" spans="1:21" s="19" customFormat="1" x14ac:dyDescent="0.25">
      <c r="A435" s="252"/>
      <c r="B435" s="51" t="s">
        <v>613</v>
      </c>
      <c r="C435" s="51"/>
      <c r="D435" s="51" t="s">
        <v>588</v>
      </c>
      <c r="E435" s="46"/>
    </row>
    <row r="436" spans="1:21" x14ac:dyDescent="0.25">
      <c r="B436" s="8" t="s">
        <v>613</v>
      </c>
      <c r="C436" s="8" t="s">
        <v>1119</v>
      </c>
      <c r="D436" s="8" t="s">
        <v>588</v>
      </c>
      <c r="E436" s="8" t="s">
        <v>1065</v>
      </c>
      <c r="F436" s="57">
        <f t="shared" ref="F436:F441" si="47">IFERROR(((F40/F261)-1),"CHECK")</f>
        <v>0</v>
      </c>
      <c r="G436" s="57">
        <f t="shared" ref="G436:U436" si="48">IFERROR(((G40/G261)-1),"CHECK")</f>
        <v>0</v>
      </c>
      <c r="H436" s="57">
        <f t="shared" si="48"/>
        <v>0</v>
      </c>
      <c r="I436" s="57">
        <f t="shared" si="48"/>
        <v>0</v>
      </c>
      <c r="J436" s="57">
        <f t="shared" si="48"/>
        <v>0</v>
      </c>
      <c r="K436" s="57">
        <f t="shared" si="48"/>
        <v>0</v>
      </c>
      <c r="L436" s="57">
        <f t="shared" si="48"/>
        <v>0</v>
      </c>
      <c r="M436" s="57">
        <f t="shared" si="48"/>
        <v>0</v>
      </c>
      <c r="N436" s="57">
        <f t="shared" si="48"/>
        <v>0</v>
      </c>
      <c r="O436" s="57">
        <f t="shared" si="48"/>
        <v>0</v>
      </c>
      <c r="P436" s="57">
        <f t="shared" si="48"/>
        <v>0</v>
      </c>
      <c r="Q436" s="57">
        <f t="shared" si="48"/>
        <v>0</v>
      </c>
      <c r="R436" s="57">
        <f t="shared" si="48"/>
        <v>0</v>
      </c>
      <c r="S436" s="57">
        <f t="shared" si="48"/>
        <v>0</v>
      </c>
      <c r="T436" s="57">
        <f t="shared" si="48"/>
        <v>0</v>
      </c>
      <c r="U436" s="57">
        <f t="shared" si="48"/>
        <v>0</v>
      </c>
    </row>
    <row r="437" spans="1:21" x14ac:dyDescent="0.25">
      <c r="B437" s="8" t="s">
        <v>613</v>
      </c>
      <c r="C437" s="8" t="s">
        <v>888</v>
      </c>
      <c r="D437" s="8" t="s">
        <v>588</v>
      </c>
      <c r="E437" s="8" t="s">
        <v>1065</v>
      </c>
      <c r="F437" s="57">
        <f t="shared" si="47"/>
        <v>0</v>
      </c>
      <c r="G437" s="57">
        <f t="shared" ref="G437:U437" si="49">IFERROR(((G41/G262)-1),"CHECK")</f>
        <v>0</v>
      </c>
      <c r="H437" s="57">
        <f t="shared" si="49"/>
        <v>0</v>
      </c>
      <c r="I437" s="57">
        <f t="shared" si="49"/>
        <v>0</v>
      </c>
      <c r="J437" s="57">
        <f t="shared" si="49"/>
        <v>0</v>
      </c>
      <c r="K437" s="57">
        <f t="shared" si="49"/>
        <v>0</v>
      </c>
      <c r="L437" s="57">
        <f t="shared" si="49"/>
        <v>0</v>
      </c>
      <c r="M437" s="57">
        <f t="shared" si="49"/>
        <v>0</v>
      </c>
      <c r="N437" s="57">
        <f t="shared" si="49"/>
        <v>0</v>
      </c>
      <c r="O437" s="57">
        <f t="shared" si="49"/>
        <v>0</v>
      </c>
      <c r="P437" s="57">
        <f t="shared" si="49"/>
        <v>0</v>
      </c>
      <c r="Q437" s="57">
        <f t="shared" si="49"/>
        <v>0</v>
      </c>
      <c r="R437" s="57">
        <f t="shared" si="49"/>
        <v>0</v>
      </c>
      <c r="S437" s="57">
        <f t="shared" si="49"/>
        <v>0</v>
      </c>
      <c r="T437" s="57">
        <f t="shared" si="49"/>
        <v>0</v>
      </c>
      <c r="U437" s="57">
        <f t="shared" si="49"/>
        <v>0</v>
      </c>
    </row>
    <row r="438" spans="1:21" x14ac:dyDescent="0.25">
      <c r="B438" s="8" t="s">
        <v>613</v>
      </c>
      <c r="C438" s="8" t="s">
        <v>1147</v>
      </c>
      <c r="D438" s="8" t="s">
        <v>588</v>
      </c>
      <c r="E438" s="8" t="s">
        <v>1065</v>
      </c>
      <c r="F438" s="57">
        <f t="shared" si="47"/>
        <v>0</v>
      </c>
      <c r="G438" s="57">
        <f t="shared" ref="G438:U438" si="50">IFERROR(((G42/G263)-1),"CHECK")</f>
        <v>0</v>
      </c>
      <c r="H438" s="57">
        <f t="shared" si="50"/>
        <v>0</v>
      </c>
      <c r="I438" s="57">
        <f t="shared" si="50"/>
        <v>0</v>
      </c>
      <c r="J438" s="57">
        <f t="shared" si="50"/>
        <v>0</v>
      </c>
      <c r="K438" s="57">
        <f t="shared" si="50"/>
        <v>0</v>
      </c>
      <c r="L438" s="57">
        <f t="shared" si="50"/>
        <v>0</v>
      </c>
      <c r="M438" s="57">
        <f t="shared" si="50"/>
        <v>0</v>
      </c>
      <c r="N438" s="57">
        <f t="shared" si="50"/>
        <v>0</v>
      </c>
      <c r="O438" s="57">
        <f t="shared" si="50"/>
        <v>0</v>
      </c>
      <c r="P438" s="57">
        <f t="shared" si="50"/>
        <v>0</v>
      </c>
      <c r="Q438" s="57">
        <f t="shared" si="50"/>
        <v>0</v>
      </c>
      <c r="R438" s="57">
        <f t="shared" si="50"/>
        <v>0</v>
      </c>
      <c r="S438" s="57">
        <f t="shared" si="50"/>
        <v>0</v>
      </c>
      <c r="T438" s="57">
        <f t="shared" si="50"/>
        <v>0</v>
      </c>
      <c r="U438" s="57">
        <f t="shared" si="50"/>
        <v>0</v>
      </c>
    </row>
    <row r="439" spans="1:21" x14ac:dyDescent="0.25">
      <c r="B439" s="8" t="s">
        <v>613</v>
      </c>
      <c r="C439" s="8" t="s">
        <v>605</v>
      </c>
      <c r="D439" s="8" t="s">
        <v>588</v>
      </c>
      <c r="E439" s="8" t="s">
        <v>1065</v>
      </c>
      <c r="F439" s="57">
        <f t="shared" si="47"/>
        <v>0</v>
      </c>
      <c r="G439" s="57">
        <f t="shared" ref="G439:U439" si="51">IFERROR(((G43/G264)-1),"CHECK")</f>
        <v>0</v>
      </c>
      <c r="H439" s="57">
        <f t="shared" si="51"/>
        <v>0</v>
      </c>
      <c r="I439" s="57">
        <f t="shared" si="51"/>
        <v>0</v>
      </c>
      <c r="J439" s="57">
        <f t="shared" si="51"/>
        <v>0</v>
      </c>
      <c r="K439" s="57">
        <f t="shared" si="51"/>
        <v>0</v>
      </c>
      <c r="L439" s="57">
        <f t="shared" si="51"/>
        <v>0</v>
      </c>
      <c r="M439" s="57">
        <f t="shared" si="51"/>
        <v>0</v>
      </c>
      <c r="N439" s="57">
        <f t="shared" si="51"/>
        <v>0</v>
      </c>
      <c r="O439" s="57">
        <f t="shared" si="51"/>
        <v>0</v>
      </c>
      <c r="P439" s="57">
        <f t="shared" si="51"/>
        <v>0</v>
      </c>
      <c r="Q439" s="57">
        <f t="shared" si="51"/>
        <v>0</v>
      </c>
      <c r="R439" s="57">
        <f t="shared" si="51"/>
        <v>0</v>
      </c>
      <c r="S439" s="57">
        <f t="shared" si="51"/>
        <v>0</v>
      </c>
      <c r="T439" s="57">
        <f t="shared" si="51"/>
        <v>0</v>
      </c>
      <c r="U439" s="57">
        <f t="shared" si="51"/>
        <v>0</v>
      </c>
    </row>
    <row r="440" spans="1:21" x14ac:dyDescent="0.25">
      <c r="B440" s="8" t="s">
        <v>613</v>
      </c>
      <c r="C440" s="8" t="s">
        <v>614</v>
      </c>
      <c r="D440" s="8" t="s">
        <v>588</v>
      </c>
      <c r="E440" s="8" t="s">
        <v>1065</v>
      </c>
      <c r="F440" s="57">
        <f t="shared" si="47"/>
        <v>0</v>
      </c>
      <c r="G440" s="57">
        <f t="shared" ref="G440:U440" si="52">IFERROR(((G44/G265)-1),"CHECK")</f>
        <v>0</v>
      </c>
      <c r="H440" s="57">
        <f t="shared" si="52"/>
        <v>0</v>
      </c>
      <c r="I440" s="57">
        <f t="shared" si="52"/>
        <v>0</v>
      </c>
      <c r="J440" s="57">
        <f t="shared" si="52"/>
        <v>0</v>
      </c>
      <c r="K440" s="57">
        <f t="shared" si="52"/>
        <v>0</v>
      </c>
      <c r="L440" s="57">
        <f t="shared" si="52"/>
        <v>0</v>
      </c>
      <c r="M440" s="57">
        <f t="shared" si="52"/>
        <v>0</v>
      </c>
      <c r="N440" s="57">
        <f t="shared" si="52"/>
        <v>0</v>
      </c>
      <c r="O440" s="57">
        <f t="shared" si="52"/>
        <v>0</v>
      </c>
      <c r="P440" s="57">
        <f t="shared" si="52"/>
        <v>0</v>
      </c>
      <c r="Q440" s="57">
        <f t="shared" si="52"/>
        <v>0</v>
      </c>
      <c r="R440" s="57">
        <f t="shared" si="52"/>
        <v>0</v>
      </c>
      <c r="S440" s="57">
        <f t="shared" si="52"/>
        <v>0</v>
      </c>
      <c r="T440" s="57">
        <f t="shared" si="52"/>
        <v>0</v>
      </c>
      <c r="U440" s="57">
        <f t="shared" si="52"/>
        <v>0</v>
      </c>
    </row>
    <row r="441" spans="1:21" x14ac:dyDescent="0.25">
      <c r="B441" s="8" t="s">
        <v>613</v>
      </c>
      <c r="C441" s="8" t="s">
        <v>606</v>
      </c>
      <c r="D441" s="8" t="s">
        <v>588</v>
      </c>
      <c r="E441" s="8" t="s">
        <v>1065</v>
      </c>
      <c r="F441" s="57">
        <f t="shared" si="47"/>
        <v>0</v>
      </c>
      <c r="G441" s="57">
        <f t="shared" ref="G441:U441" si="53">IFERROR(((G45/G266)-1),"CHECK")</f>
        <v>0</v>
      </c>
      <c r="H441" s="57">
        <f t="shared" si="53"/>
        <v>0</v>
      </c>
      <c r="I441" s="57">
        <f t="shared" si="53"/>
        <v>0</v>
      </c>
      <c r="J441" s="57">
        <f t="shared" si="53"/>
        <v>0</v>
      </c>
      <c r="K441" s="57">
        <f t="shared" si="53"/>
        <v>0</v>
      </c>
      <c r="L441" s="57">
        <f t="shared" si="53"/>
        <v>0</v>
      </c>
      <c r="M441" s="57">
        <f t="shared" si="53"/>
        <v>0</v>
      </c>
      <c r="N441" s="57">
        <f t="shared" si="53"/>
        <v>0</v>
      </c>
      <c r="O441" s="57">
        <f t="shared" si="53"/>
        <v>0</v>
      </c>
      <c r="P441" s="57">
        <f t="shared" si="53"/>
        <v>0</v>
      </c>
      <c r="Q441" s="57">
        <f t="shared" si="53"/>
        <v>0</v>
      </c>
      <c r="R441" s="57">
        <f t="shared" si="53"/>
        <v>0</v>
      </c>
      <c r="S441" s="57">
        <f t="shared" si="53"/>
        <v>0</v>
      </c>
      <c r="T441" s="57">
        <f t="shared" si="53"/>
        <v>0</v>
      </c>
      <c r="U441" s="57">
        <f t="shared" si="53"/>
        <v>0</v>
      </c>
    </row>
    <row r="442" spans="1:21" s="19" customFormat="1" x14ac:dyDescent="0.25">
      <c r="A442" s="252"/>
      <c r="B442" s="51" t="s">
        <v>615</v>
      </c>
      <c r="C442" s="46"/>
      <c r="D442" s="51" t="s">
        <v>588</v>
      </c>
      <c r="E442" s="46"/>
    </row>
    <row r="443" spans="1:21" x14ac:dyDescent="0.25">
      <c r="B443" s="8" t="s">
        <v>615</v>
      </c>
      <c r="C443" s="8" t="s">
        <v>1119</v>
      </c>
      <c r="D443" s="8" t="s">
        <v>588</v>
      </c>
      <c r="E443" s="8" t="s">
        <v>1065</v>
      </c>
      <c r="F443" s="57">
        <f t="shared" ref="F443:F449" si="54">IFERROR(((F47/F268)-1),"CHECK")</f>
        <v>0</v>
      </c>
      <c r="G443" s="57">
        <f t="shared" ref="G443:U443" si="55">IFERROR(((G47/G268)-1),"CHECK")</f>
        <v>0</v>
      </c>
      <c r="H443" s="57">
        <f t="shared" si="55"/>
        <v>0</v>
      </c>
      <c r="I443" s="57">
        <f t="shared" si="55"/>
        <v>0</v>
      </c>
      <c r="J443" s="57">
        <f t="shared" si="55"/>
        <v>0</v>
      </c>
      <c r="K443" s="57">
        <f t="shared" si="55"/>
        <v>0</v>
      </c>
      <c r="L443" s="57">
        <f t="shared" si="55"/>
        <v>0</v>
      </c>
      <c r="M443" s="57">
        <f t="shared" si="55"/>
        <v>0</v>
      </c>
      <c r="N443" s="57">
        <f t="shared" si="55"/>
        <v>0</v>
      </c>
      <c r="O443" s="57">
        <f t="shared" si="55"/>
        <v>0</v>
      </c>
      <c r="P443" s="57">
        <f t="shared" si="55"/>
        <v>0</v>
      </c>
      <c r="Q443" s="57">
        <f t="shared" si="55"/>
        <v>0</v>
      </c>
      <c r="R443" s="57">
        <f t="shared" si="55"/>
        <v>0</v>
      </c>
      <c r="S443" s="57">
        <f t="shared" si="55"/>
        <v>0</v>
      </c>
      <c r="T443" s="57">
        <f t="shared" si="55"/>
        <v>0</v>
      </c>
      <c r="U443" s="57">
        <f t="shared" si="55"/>
        <v>0</v>
      </c>
    </row>
    <row r="444" spans="1:21" x14ac:dyDescent="0.25">
      <c r="B444" s="8" t="s">
        <v>615</v>
      </c>
      <c r="C444" s="8" t="s">
        <v>1055</v>
      </c>
      <c r="D444" s="8" t="s">
        <v>588</v>
      </c>
      <c r="E444" s="8" t="s">
        <v>1065</v>
      </c>
      <c r="F444" s="57">
        <f t="shared" si="54"/>
        <v>0</v>
      </c>
      <c r="G444" s="57">
        <f t="shared" ref="G444:U444" si="56">IFERROR(((G48/G269)-1),"CHECK")</f>
        <v>0</v>
      </c>
      <c r="H444" s="57">
        <f t="shared" si="56"/>
        <v>0</v>
      </c>
      <c r="I444" s="57">
        <f t="shared" si="56"/>
        <v>0</v>
      </c>
      <c r="J444" s="57">
        <f t="shared" si="56"/>
        <v>0</v>
      </c>
      <c r="K444" s="57">
        <f t="shared" si="56"/>
        <v>0</v>
      </c>
      <c r="L444" s="57">
        <f t="shared" si="56"/>
        <v>0</v>
      </c>
      <c r="M444" s="57">
        <f t="shared" si="56"/>
        <v>0</v>
      </c>
      <c r="N444" s="57">
        <f t="shared" si="56"/>
        <v>0</v>
      </c>
      <c r="O444" s="57">
        <f t="shared" si="56"/>
        <v>0</v>
      </c>
      <c r="P444" s="57">
        <f t="shared" si="56"/>
        <v>0</v>
      </c>
      <c r="Q444" s="57">
        <f t="shared" si="56"/>
        <v>0</v>
      </c>
      <c r="R444" s="57">
        <f t="shared" si="56"/>
        <v>0</v>
      </c>
      <c r="S444" s="57">
        <f t="shared" si="56"/>
        <v>0</v>
      </c>
      <c r="T444" s="57">
        <f t="shared" si="56"/>
        <v>0</v>
      </c>
      <c r="U444" s="57">
        <f t="shared" si="56"/>
        <v>0</v>
      </c>
    </row>
    <row r="445" spans="1:21" x14ac:dyDescent="0.25">
      <c r="B445" s="8" t="s">
        <v>615</v>
      </c>
      <c r="C445" s="8" t="s">
        <v>603</v>
      </c>
      <c r="D445" s="8" t="s">
        <v>588</v>
      </c>
      <c r="E445" s="8" t="s">
        <v>1065</v>
      </c>
      <c r="F445" s="57">
        <f t="shared" si="54"/>
        <v>0</v>
      </c>
      <c r="G445" s="57">
        <f t="shared" ref="G445:U445" si="57">IFERROR(((G49/G270)-1),"CHECK")</f>
        <v>0</v>
      </c>
      <c r="H445" s="57">
        <f t="shared" si="57"/>
        <v>0</v>
      </c>
      <c r="I445" s="57">
        <f t="shared" si="57"/>
        <v>0</v>
      </c>
      <c r="J445" s="57">
        <f t="shared" si="57"/>
        <v>0</v>
      </c>
      <c r="K445" s="57">
        <f t="shared" si="57"/>
        <v>0</v>
      </c>
      <c r="L445" s="57">
        <f t="shared" si="57"/>
        <v>0</v>
      </c>
      <c r="M445" s="57">
        <f t="shared" si="57"/>
        <v>0</v>
      </c>
      <c r="N445" s="57">
        <f t="shared" si="57"/>
        <v>0</v>
      </c>
      <c r="O445" s="57">
        <f t="shared" si="57"/>
        <v>0</v>
      </c>
      <c r="P445" s="57">
        <f t="shared" si="57"/>
        <v>0</v>
      </c>
      <c r="Q445" s="57">
        <f t="shared" si="57"/>
        <v>0</v>
      </c>
      <c r="R445" s="57">
        <f t="shared" si="57"/>
        <v>0</v>
      </c>
      <c r="S445" s="57">
        <f t="shared" si="57"/>
        <v>0</v>
      </c>
      <c r="T445" s="57">
        <f t="shared" si="57"/>
        <v>0</v>
      </c>
      <c r="U445" s="57">
        <f t="shared" si="57"/>
        <v>0</v>
      </c>
    </row>
    <row r="446" spans="1:21" x14ac:dyDescent="0.25">
      <c r="B446" s="8" t="s">
        <v>615</v>
      </c>
      <c r="C446" s="8" t="s">
        <v>605</v>
      </c>
      <c r="D446" s="8" t="s">
        <v>588</v>
      </c>
      <c r="E446" s="8" t="s">
        <v>1065</v>
      </c>
      <c r="F446" s="57">
        <f t="shared" si="54"/>
        <v>0</v>
      </c>
      <c r="G446" s="57">
        <f t="shared" ref="G446:U446" si="58">IFERROR(((G50/G271)-1),"CHECK")</f>
        <v>0</v>
      </c>
      <c r="H446" s="57">
        <f t="shared" si="58"/>
        <v>0</v>
      </c>
      <c r="I446" s="57">
        <f t="shared" si="58"/>
        <v>0</v>
      </c>
      <c r="J446" s="57">
        <f t="shared" si="58"/>
        <v>0</v>
      </c>
      <c r="K446" s="57">
        <f t="shared" si="58"/>
        <v>0</v>
      </c>
      <c r="L446" s="57">
        <f t="shared" si="58"/>
        <v>0</v>
      </c>
      <c r="M446" s="57">
        <f t="shared" si="58"/>
        <v>0</v>
      </c>
      <c r="N446" s="57">
        <f t="shared" si="58"/>
        <v>0</v>
      </c>
      <c r="O446" s="57">
        <f t="shared" si="58"/>
        <v>0</v>
      </c>
      <c r="P446" s="57">
        <f t="shared" si="58"/>
        <v>0</v>
      </c>
      <c r="Q446" s="57">
        <f t="shared" si="58"/>
        <v>0</v>
      </c>
      <c r="R446" s="57">
        <f t="shared" si="58"/>
        <v>0</v>
      </c>
      <c r="S446" s="57">
        <f t="shared" si="58"/>
        <v>0</v>
      </c>
      <c r="T446" s="57">
        <f t="shared" si="58"/>
        <v>0</v>
      </c>
      <c r="U446" s="57">
        <f t="shared" si="58"/>
        <v>0</v>
      </c>
    </row>
    <row r="447" spans="1:21" x14ac:dyDescent="0.25">
      <c r="B447" s="8" t="s">
        <v>1145</v>
      </c>
      <c r="C447" s="8" t="s">
        <v>1148</v>
      </c>
      <c r="D447" s="8" t="s">
        <v>588</v>
      </c>
      <c r="E447" s="8" t="s">
        <v>1065</v>
      </c>
      <c r="F447" s="57">
        <f t="shared" si="54"/>
        <v>0</v>
      </c>
      <c r="G447" s="57">
        <f t="shared" ref="G447:U447" si="59">IFERROR(((G51/G272)-1),"CHECK")</f>
        <v>0</v>
      </c>
      <c r="H447" s="57">
        <f t="shared" si="59"/>
        <v>0</v>
      </c>
      <c r="I447" s="57">
        <f t="shared" si="59"/>
        <v>0</v>
      </c>
      <c r="J447" s="57">
        <f t="shared" si="59"/>
        <v>0</v>
      </c>
      <c r="K447" s="57">
        <f t="shared" si="59"/>
        <v>0</v>
      </c>
      <c r="L447" s="57">
        <f t="shared" si="59"/>
        <v>0</v>
      </c>
      <c r="M447" s="57">
        <f t="shared" si="59"/>
        <v>0</v>
      </c>
      <c r="N447" s="57">
        <f t="shared" si="59"/>
        <v>0</v>
      </c>
      <c r="O447" s="57">
        <f t="shared" si="59"/>
        <v>0</v>
      </c>
      <c r="P447" s="57">
        <f t="shared" si="59"/>
        <v>0</v>
      </c>
      <c r="Q447" s="57">
        <f t="shared" si="59"/>
        <v>0</v>
      </c>
      <c r="R447" s="57">
        <f t="shared" si="59"/>
        <v>0</v>
      </c>
      <c r="S447" s="57">
        <f t="shared" si="59"/>
        <v>0</v>
      </c>
      <c r="T447" s="57">
        <f t="shared" si="59"/>
        <v>0</v>
      </c>
      <c r="U447" s="57">
        <f t="shared" si="59"/>
        <v>0</v>
      </c>
    </row>
    <row r="448" spans="1:21" x14ac:dyDescent="0.25">
      <c r="B448" s="8" t="s">
        <v>1145</v>
      </c>
      <c r="C448" s="8" t="s">
        <v>617</v>
      </c>
      <c r="D448" s="8" t="s">
        <v>588</v>
      </c>
      <c r="E448" s="8" t="s">
        <v>1065</v>
      </c>
      <c r="F448" s="57">
        <f t="shared" si="54"/>
        <v>0</v>
      </c>
      <c r="G448" s="57">
        <f t="shared" ref="G448:U448" si="60">IFERROR(((G52/G273)-1),"CHECK")</f>
        <v>0</v>
      </c>
      <c r="H448" s="57">
        <f t="shared" si="60"/>
        <v>0</v>
      </c>
      <c r="I448" s="57">
        <f t="shared" si="60"/>
        <v>0</v>
      </c>
      <c r="J448" s="57">
        <f t="shared" si="60"/>
        <v>0</v>
      </c>
      <c r="K448" s="57">
        <f t="shared" si="60"/>
        <v>0</v>
      </c>
      <c r="L448" s="57">
        <f t="shared" si="60"/>
        <v>0</v>
      </c>
      <c r="M448" s="57">
        <f t="shared" si="60"/>
        <v>0</v>
      </c>
      <c r="N448" s="57">
        <f t="shared" si="60"/>
        <v>0</v>
      </c>
      <c r="O448" s="57">
        <f t="shared" si="60"/>
        <v>0</v>
      </c>
      <c r="P448" s="57">
        <f t="shared" si="60"/>
        <v>0</v>
      </c>
      <c r="Q448" s="57">
        <f t="shared" si="60"/>
        <v>0</v>
      </c>
      <c r="R448" s="57">
        <f t="shared" si="60"/>
        <v>0</v>
      </c>
      <c r="S448" s="57">
        <f t="shared" si="60"/>
        <v>0</v>
      </c>
      <c r="T448" s="57">
        <f t="shared" si="60"/>
        <v>0</v>
      </c>
      <c r="U448" s="57">
        <f t="shared" si="60"/>
        <v>0</v>
      </c>
    </row>
    <row r="449" spans="1:21" x14ac:dyDescent="0.25">
      <c r="B449" s="8" t="s">
        <v>1145</v>
      </c>
      <c r="C449" s="8" t="s">
        <v>618</v>
      </c>
      <c r="D449" s="8" t="s">
        <v>588</v>
      </c>
      <c r="E449" s="8" t="s">
        <v>1065</v>
      </c>
      <c r="F449" s="57">
        <f t="shared" si="54"/>
        <v>0</v>
      </c>
      <c r="G449" s="57">
        <f t="shared" ref="G449:U449" si="61">IFERROR(((G53/G274)-1),"CHECK")</f>
        <v>0</v>
      </c>
      <c r="H449" s="57">
        <f t="shared" si="61"/>
        <v>0</v>
      </c>
      <c r="I449" s="57">
        <f t="shared" si="61"/>
        <v>0</v>
      </c>
      <c r="J449" s="57">
        <f t="shared" si="61"/>
        <v>0</v>
      </c>
      <c r="K449" s="57">
        <f t="shared" si="61"/>
        <v>0</v>
      </c>
      <c r="L449" s="57">
        <f t="shared" si="61"/>
        <v>0</v>
      </c>
      <c r="M449" s="57">
        <f t="shared" si="61"/>
        <v>0</v>
      </c>
      <c r="N449" s="57">
        <f t="shared" si="61"/>
        <v>0</v>
      </c>
      <c r="O449" s="57">
        <f t="shared" si="61"/>
        <v>0</v>
      </c>
      <c r="P449" s="57">
        <f t="shared" si="61"/>
        <v>0</v>
      </c>
      <c r="Q449" s="57">
        <f t="shared" si="61"/>
        <v>0</v>
      </c>
      <c r="R449" s="57">
        <f t="shared" si="61"/>
        <v>0</v>
      </c>
      <c r="S449" s="57">
        <f t="shared" si="61"/>
        <v>0</v>
      </c>
      <c r="T449" s="57">
        <f t="shared" si="61"/>
        <v>0</v>
      </c>
      <c r="U449" s="57">
        <f t="shared" si="61"/>
        <v>0</v>
      </c>
    </row>
    <row r="450" spans="1:21" s="19" customFormat="1" x14ac:dyDescent="0.25">
      <c r="A450" s="252"/>
      <c r="B450" s="51" t="s">
        <v>619</v>
      </c>
      <c r="C450" s="46"/>
      <c r="D450" s="51" t="s">
        <v>588</v>
      </c>
      <c r="E450" s="46"/>
    </row>
    <row r="451" spans="1:21" x14ac:dyDescent="0.25">
      <c r="B451" s="8" t="s">
        <v>619</v>
      </c>
      <c r="C451" s="8" t="s">
        <v>1117</v>
      </c>
      <c r="D451" s="8" t="s">
        <v>588</v>
      </c>
      <c r="E451" s="8" t="s">
        <v>1065</v>
      </c>
      <c r="F451" s="57">
        <f t="shared" ref="F451:F456" si="62">IFERROR(((F55/F276)-1),"CHECK")</f>
        <v>0</v>
      </c>
      <c r="G451" s="57">
        <f t="shared" ref="G451:U451" si="63">IFERROR(((G55/G276)-1),"CHECK")</f>
        <v>0</v>
      </c>
      <c r="H451" s="57">
        <f t="shared" si="63"/>
        <v>0</v>
      </c>
      <c r="I451" s="57">
        <f t="shared" si="63"/>
        <v>0</v>
      </c>
      <c r="J451" s="57">
        <f t="shared" si="63"/>
        <v>0</v>
      </c>
      <c r="K451" s="57">
        <f t="shared" si="63"/>
        <v>0</v>
      </c>
      <c r="L451" s="57">
        <f t="shared" si="63"/>
        <v>0</v>
      </c>
      <c r="M451" s="57">
        <f t="shared" si="63"/>
        <v>0</v>
      </c>
      <c r="N451" s="57">
        <f t="shared" si="63"/>
        <v>0</v>
      </c>
      <c r="O451" s="57">
        <f t="shared" si="63"/>
        <v>0</v>
      </c>
      <c r="P451" s="57">
        <f t="shared" si="63"/>
        <v>0</v>
      </c>
      <c r="Q451" s="57">
        <f t="shared" si="63"/>
        <v>0</v>
      </c>
      <c r="R451" s="57">
        <f t="shared" si="63"/>
        <v>0</v>
      </c>
      <c r="S451" s="57">
        <f t="shared" si="63"/>
        <v>0</v>
      </c>
      <c r="T451" s="57">
        <f t="shared" si="63"/>
        <v>0</v>
      </c>
      <c r="U451" s="57">
        <f t="shared" si="63"/>
        <v>0</v>
      </c>
    </row>
    <row r="452" spans="1:21" x14ac:dyDescent="0.25">
      <c r="B452" s="8" t="s">
        <v>619</v>
      </c>
      <c r="C452" s="8" t="s">
        <v>1119</v>
      </c>
      <c r="D452" s="8" t="s">
        <v>588</v>
      </c>
      <c r="E452" s="8" t="s">
        <v>1065</v>
      </c>
      <c r="F452" s="57">
        <f t="shared" si="62"/>
        <v>0</v>
      </c>
      <c r="G452" s="57">
        <f t="shared" ref="G452:U452" si="64">IFERROR(((G56/G277)-1),"CHECK")</f>
        <v>0</v>
      </c>
      <c r="H452" s="57">
        <f t="shared" si="64"/>
        <v>0</v>
      </c>
      <c r="I452" s="57">
        <f t="shared" si="64"/>
        <v>0</v>
      </c>
      <c r="J452" s="57">
        <f t="shared" si="64"/>
        <v>0</v>
      </c>
      <c r="K452" s="57">
        <f t="shared" si="64"/>
        <v>0</v>
      </c>
      <c r="L452" s="57">
        <f t="shared" si="64"/>
        <v>0</v>
      </c>
      <c r="M452" s="57">
        <f t="shared" si="64"/>
        <v>0</v>
      </c>
      <c r="N452" s="57">
        <f t="shared" si="64"/>
        <v>0</v>
      </c>
      <c r="O452" s="57">
        <f t="shared" si="64"/>
        <v>0</v>
      </c>
      <c r="P452" s="57">
        <f t="shared" si="64"/>
        <v>0</v>
      </c>
      <c r="Q452" s="57">
        <f t="shared" si="64"/>
        <v>0</v>
      </c>
      <c r="R452" s="57">
        <f t="shared" si="64"/>
        <v>0</v>
      </c>
      <c r="S452" s="57">
        <f t="shared" si="64"/>
        <v>0</v>
      </c>
      <c r="T452" s="57">
        <f t="shared" si="64"/>
        <v>0</v>
      </c>
      <c r="U452" s="57">
        <f t="shared" si="64"/>
        <v>0</v>
      </c>
    </row>
    <row r="453" spans="1:21" x14ac:dyDescent="0.25">
      <c r="B453" s="8" t="s">
        <v>619</v>
      </c>
      <c r="C453" s="8" t="s">
        <v>888</v>
      </c>
      <c r="D453" s="8" t="s">
        <v>588</v>
      </c>
      <c r="E453" s="8" t="s">
        <v>1065</v>
      </c>
      <c r="F453" s="57">
        <f t="shared" si="62"/>
        <v>0</v>
      </c>
      <c r="G453" s="57">
        <f t="shared" ref="G453:U453" si="65">IFERROR(((G57/G278)-1),"CHECK")</f>
        <v>0</v>
      </c>
      <c r="H453" s="57">
        <f t="shared" si="65"/>
        <v>0</v>
      </c>
      <c r="I453" s="57">
        <f t="shared" si="65"/>
        <v>0</v>
      </c>
      <c r="J453" s="57">
        <f t="shared" si="65"/>
        <v>0</v>
      </c>
      <c r="K453" s="57">
        <f t="shared" si="65"/>
        <v>0</v>
      </c>
      <c r="L453" s="57">
        <f t="shared" si="65"/>
        <v>0</v>
      </c>
      <c r="M453" s="57">
        <f t="shared" si="65"/>
        <v>0</v>
      </c>
      <c r="N453" s="57">
        <f t="shared" si="65"/>
        <v>0</v>
      </c>
      <c r="O453" s="57">
        <f t="shared" si="65"/>
        <v>0</v>
      </c>
      <c r="P453" s="57">
        <f t="shared" si="65"/>
        <v>0</v>
      </c>
      <c r="Q453" s="57">
        <f t="shared" si="65"/>
        <v>0</v>
      </c>
      <c r="R453" s="57">
        <f t="shared" si="65"/>
        <v>0</v>
      </c>
      <c r="S453" s="57">
        <f t="shared" si="65"/>
        <v>0</v>
      </c>
      <c r="T453" s="57">
        <f t="shared" si="65"/>
        <v>0</v>
      </c>
      <c r="U453" s="57">
        <f t="shared" si="65"/>
        <v>0</v>
      </c>
    </row>
    <row r="454" spans="1:21" x14ac:dyDescent="0.25">
      <c r="B454" s="8" t="s">
        <v>619</v>
      </c>
      <c r="C454" s="8" t="s">
        <v>1055</v>
      </c>
      <c r="D454" s="8" t="s">
        <v>588</v>
      </c>
      <c r="E454" s="8" t="s">
        <v>1065</v>
      </c>
      <c r="F454" s="57">
        <f t="shared" si="62"/>
        <v>0</v>
      </c>
      <c r="G454" s="57">
        <f t="shared" ref="G454:U454" si="66">IFERROR(((G58/G279)-1),"CHECK")</f>
        <v>0</v>
      </c>
      <c r="H454" s="57">
        <f t="shared" si="66"/>
        <v>0</v>
      </c>
      <c r="I454" s="57">
        <f t="shared" si="66"/>
        <v>0</v>
      </c>
      <c r="J454" s="57">
        <f t="shared" si="66"/>
        <v>0</v>
      </c>
      <c r="K454" s="57">
        <f t="shared" si="66"/>
        <v>0</v>
      </c>
      <c r="L454" s="57">
        <f t="shared" si="66"/>
        <v>0</v>
      </c>
      <c r="M454" s="57">
        <f t="shared" si="66"/>
        <v>0</v>
      </c>
      <c r="N454" s="57">
        <f t="shared" si="66"/>
        <v>0</v>
      </c>
      <c r="O454" s="57">
        <f t="shared" si="66"/>
        <v>0</v>
      </c>
      <c r="P454" s="57">
        <f t="shared" si="66"/>
        <v>0</v>
      </c>
      <c r="Q454" s="57">
        <f t="shared" si="66"/>
        <v>0</v>
      </c>
      <c r="R454" s="57">
        <f t="shared" si="66"/>
        <v>0</v>
      </c>
      <c r="S454" s="57">
        <f t="shared" si="66"/>
        <v>0</v>
      </c>
      <c r="T454" s="57">
        <f t="shared" si="66"/>
        <v>0</v>
      </c>
      <c r="U454" s="57">
        <f t="shared" si="66"/>
        <v>0</v>
      </c>
    </row>
    <row r="455" spans="1:21" x14ac:dyDescent="0.25">
      <c r="B455" s="8" t="s">
        <v>619</v>
      </c>
      <c r="C455" s="8" t="s">
        <v>603</v>
      </c>
      <c r="D455" s="8" t="s">
        <v>588</v>
      </c>
      <c r="E455" s="8" t="s">
        <v>1065</v>
      </c>
      <c r="F455" s="57">
        <f t="shared" si="62"/>
        <v>0</v>
      </c>
      <c r="G455" s="57">
        <f t="shared" ref="G455:U455" si="67">IFERROR(((G59/G280)-1),"CHECK")</f>
        <v>0</v>
      </c>
      <c r="H455" s="57">
        <f t="shared" si="67"/>
        <v>0</v>
      </c>
      <c r="I455" s="57">
        <f t="shared" si="67"/>
        <v>0</v>
      </c>
      <c r="J455" s="57">
        <f t="shared" si="67"/>
        <v>0</v>
      </c>
      <c r="K455" s="57">
        <f t="shared" si="67"/>
        <v>0</v>
      </c>
      <c r="L455" s="57">
        <f t="shared" si="67"/>
        <v>0</v>
      </c>
      <c r="M455" s="57">
        <f t="shared" si="67"/>
        <v>0</v>
      </c>
      <c r="N455" s="57">
        <f t="shared" si="67"/>
        <v>0</v>
      </c>
      <c r="O455" s="57">
        <f t="shared" si="67"/>
        <v>0</v>
      </c>
      <c r="P455" s="57">
        <f t="shared" si="67"/>
        <v>0</v>
      </c>
      <c r="Q455" s="57">
        <f t="shared" si="67"/>
        <v>0</v>
      </c>
      <c r="R455" s="57">
        <f t="shared" si="67"/>
        <v>0</v>
      </c>
      <c r="S455" s="57">
        <f t="shared" si="67"/>
        <v>0</v>
      </c>
      <c r="T455" s="57">
        <f t="shared" si="67"/>
        <v>0</v>
      </c>
      <c r="U455" s="57">
        <f t="shared" si="67"/>
        <v>0</v>
      </c>
    </row>
    <row r="456" spans="1:21" x14ac:dyDescent="0.25">
      <c r="B456" s="8" t="s">
        <v>619</v>
      </c>
      <c r="C456" s="8" t="s">
        <v>605</v>
      </c>
      <c r="D456" s="8" t="s">
        <v>588</v>
      </c>
      <c r="E456" s="8" t="s">
        <v>1065</v>
      </c>
      <c r="F456" s="57">
        <f t="shared" si="62"/>
        <v>0</v>
      </c>
      <c r="G456" s="57">
        <f t="shared" ref="G456:U456" si="68">IFERROR(((G60/G281)-1),"CHECK")</f>
        <v>0</v>
      </c>
      <c r="H456" s="57">
        <f t="shared" si="68"/>
        <v>0</v>
      </c>
      <c r="I456" s="57">
        <f t="shared" si="68"/>
        <v>0</v>
      </c>
      <c r="J456" s="57">
        <f t="shared" si="68"/>
        <v>0</v>
      </c>
      <c r="K456" s="57">
        <f t="shared" si="68"/>
        <v>0</v>
      </c>
      <c r="L456" s="57">
        <f t="shared" si="68"/>
        <v>0</v>
      </c>
      <c r="M456" s="57">
        <f t="shared" si="68"/>
        <v>0</v>
      </c>
      <c r="N456" s="57">
        <f t="shared" si="68"/>
        <v>0</v>
      </c>
      <c r="O456" s="57">
        <f t="shared" si="68"/>
        <v>0</v>
      </c>
      <c r="P456" s="57">
        <f t="shared" si="68"/>
        <v>0</v>
      </c>
      <c r="Q456" s="57">
        <f t="shared" si="68"/>
        <v>0</v>
      </c>
      <c r="R456" s="57">
        <f t="shared" si="68"/>
        <v>0</v>
      </c>
      <c r="S456" s="57">
        <f t="shared" si="68"/>
        <v>0</v>
      </c>
      <c r="T456" s="57">
        <f t="shared" si="68"/>
        <v>0</v>
      </c>
      <c r="U456" s="57">
        <f t="shared" si="68"/>
        <v>0</v>
      </c>
    </row>
    <row r="457" spans="1:21" x14ac:dyDescent="0.25">
      <c r="B457" s="8"/>
      <c r="C457" s="8"/>
      <c r="D457" s="8"/>
      <c r="E457" s="8"/>
      <c r="F457" s="221"/>
      <c r="G457" s="221"/>
      <c r="H457" s="221"/>
      <c r="I457" s="221"/>
      <c r="J457" s="221"/>
      <c r="K457" s="221"/>
      <c r="L457" s="221"/>
      <c r="M457" s="221"/>
      <c r="N457" s="221"/>
      <c r="O457" s="221"/>
      <c r="P457" s="221"/>
      <c r="Q457" s="221"/>
      <c r="R457" s="221"/>
      <c r="S457" s="221"/>
      <c r="T457" s="221"/>
      <c r="U457" s="221"/>
    </row>
    <row r="458" spans="1:21" s="19" customFormat="1" x14ac:dyDescent="0.25">
      <c r="A458" s="252"/>
      <c r="B458" s="51" t="s">
        <v>613</v>
      </c>
      <c r="C458" s="51"/>
      <c r="D458" s="51" t="s">
        <v>590</v>
      </c>
      <c r="E458" s="46"/>
    </row>
    <row r="459" spans="1:21" x14ac:dyDescent="0.25">
      <c r="B459" s="8" t="s">
        <v>613</v>
      </c>
      <c r="C459" s="8" t="s">
        <v>1119</v>
      </c>
      <c r="D459" s="8" t="s">
        <v>590</v>
      </c>
      <c r="E459" s="8" t="s">
        <v>1066</v>
      </c>
      <c r="F459" s="57">
        <f t="shared" ref="F459:F464" si="69">IFERROR(((F63/F284)-1),"CHECK")</f>
        <v>0</v>
      </c>
      <c r="G459" s="57">
        <f t="shared" ref="G459:U459" si="70">IFERROR(((G63/G284)-1),"CHECK")</f>
        <v>0</v>
      </c>
      <c r="H459" s="57">
        <f t="shared" si="70"/>
        <v>0</v>
      </c>
      <c r="I459" s="57">
        <f t="shared" si="70"/>
        <v>0</v>
      </c>
      <c r="J459" s="57">
        <f t="shared" si="70"/>
        <v>0</v>
      </c>
      <c r="K459" s="57">
        <f t="shared" si="70"/>
        <v>0</v>
      </c>
      <c r="L459" s="57">
        <f t="shared" si="70"/>
        <v>0</v>
      </c>
      <c r="M459" s="57">
        <f t="shared" si="70"/>
        <v>0</v>
      </c>
      <c r="N459" s="57">
        <f t="shared" si="70"/>
        <v>0</v>
      </c>
      <c r="O459" s="57">
        <f t="shared" si="70"/>
        <v>0</v>
      </c>
      <c r="P459" s="57">
        <f t="shared" si="70"/>
        <v>0</v>
      </c>
      <c r="Q459" s="57">
        <f t="shared" si="70"/>
        <v>0</v>
      </c>
      <c r="R459" s="57">
        <f t="shared" si="70"/>
        <v>0</v>
      </c>
      <c r="S459" s="57">
        <f t="shared" si="70"/>
        <v>0</v>
      </c>
      <c r="T459" s="57">
        <f t="shared" si="70"/>
        <v>0</v>
      </c>
      <c r="U459" s="57">
        <f t="shared" si="70"/>
        <v>0</v>
      </c>
    </row>
    <row r="460" spans="1:21" x14ac:dyDescent="0.25">
      <c r="B460" s="8" t="s">
        <v>613</v>
      </c>
      <c r="C460" s="8" t="s">
        <v>888</v>
      </c>
      <c r="D460" s="8" t="s">
        <v>590</v>
      </c>
      <c r="E460" s="8" t="s">
        <v>1066</v>
      </c>
      <c r="F460" s="57">
        <f t="shared" si="69"/>
        <v>0</v>
      </c>
      <c r="G460" s="57">
        <f t="shared" ref="G460:U460" si="71">IFERROR(((G64/G285)-1),"CHECK")</f>
        <v>0</v>
      </c>
      <c r="H460" s="57">
        <f t="shared" si="71"/>
        <v>0</v>
      </c>
      <c r="I460" s="57">
        <f t="shared" si="71"/>
        <v>0</v>
      </c>
      <c r="J460" s="57">
        <f t="shared" si="71"/>
        <v>0</v>
      </c>
      <c r="K460" s="57">
        <f t="shared" si="71"/>
        <v>0</v>
      </c>
      <c r="L460" s="57">
        <f t="shared" si="71"/>
        <v>0</v>
      </c>
      <c r="M460" s="57">
        <f t="shared" si="71"/>
        <v>0</v>
      </c>
      <c r="N460" s="57">
        <f t="shared" si="71"/>
        <v>0</v>
      </c>
      <c r="O460" s="57">
        <f t="shared" si="71"/>
        <v>0</v>
      </c>
      <c r="P460" s="57">
        <f t="shared" si="71"/>
        <v>0</v>
      </c>
      <c r="Q460" s="57">
        <f t="shared" si="71"/>
        <v>0</v>
      </c>
      <c r="R460" s="57">
        <f t="shared" si="71"/>
        <v>0</v>
      </c>
      <c r="S460" s="57">
        <f t="shared" si="71"/>
        <v>0</v>
      </c>
      <c r="T460" s="57">
        <f t="shared" si="71"/>
        <v>0</v>
      </c>
      <c r="U460" s="57">
        <f t="shared" si="71"/>
        <v>0</v>
      </c>
    </row>
    <row r="461" spans="1:21" x14ac:dyDescent="0.25">
      <c r="B461" s="8" t="s">
        <v>613</v>
      </c>
      <c r="C461" s="8" t="s">
        <v>1147</v>
      </c>
      <c r="D461" s="8" t="s">
        <v>590</v>
      </c>
      <c r="E461" s="8" t="s">
        <v>1066</v>
      </c>
      <c r="F461" s="57">
        <f t="shared" si="69"/>
        <v>0</v>
      </c>
      <c r="G461" s="57">
        <f t="shared" ref="G461:U461" si="72">IFERROR(((G65/G286)-1),"CHECK")</f>
        <v>0</v>
      </c>
      <c r="H461" s="57">
        <f t="shared" si="72"/>
        <v>0</v>
      </c>
      <c r="I461" s="57">
        <f t="shared" si="72"/>
        <v>0</v>
      </c>
      <c r="J461" s="57">
        <f t="shared" si="72"/>
        <v>0</v>
      </c>
      <c r="K461" s="57">
        <f t="shared" si="72"/>
        <v>0</v>
      </c>
      <c r="L461" s="57">
        <f t="shared" si="72"/>
        <v>0</v>
      </c>
      <c r="M461" s="57">
        <f t="shared" si="72"/>
        <v>0</v>
      </c>
      <c r="N461" s="57">
        <f t="shared" si="72"/>
        <v>0</v>
      </c>
      <c r="O461" s="57">
        <f t="shared" si="72"/>
        <v>0</v>
      </c>
      <c r="P461" s="57">
        <f t="shared" si="72"/>
        <v>0</v>
      </c>
      <c r="Q461" s="57">
        <f t="shared" si="72"/>
        <v>0</v>
      </c>
      <c r="R461" s="57">
        <f t="shared" si="72"/>
        <v>0</v>
      </c>
      <c r="S461" s="57">
        <f t="shared" si="72"/>
        <v>0</v>
      </c>
      <c r="T461" s="57">
        <f t="shared" si="72"/>
        <v>0</v>
      </c>
      <c r="U461" s="57">
        <f t="shared" si="72"/>
        <v>0</v>
      </c>
    </row>
    <row r="462" spans="1:21" x14ac:dyDescent="0.25">
      <c r="B462" s="8" t="s">
        <v>613</v>
      </c>
      <c r="C462" s="8" t="s">
        <v>605</v>
      </c>
      <c r="D462" s="8" t="s">
        <v>590</v>
      </c>
      <c r="E462" s="8" t="s">
        <v>1066</v>
      </c>
      <c r="F462" s="57">
        <f t="shared" si="69"/>
        <v>0</v>
      </c>
      <c r="G462" s="57">
        <f t="shared" ref="G462:U462" si="73">IFERROR(((G66/G287)-1),"CHECK")</f>
        <v>0</v>
      </c>
      <c r="H462" s="57">
        <f t="shared" si="73"/>
        <v>0</v>
      </c>
      <c r="I462" s="57">
        <f t="shared" si="73"/>
        <v>0</v>
      </c>
      <c r="J462" s="57">
        <f t="shared" si="73"/>
        <v>0</v>
      </c>
      <c r="K462" s="57">
        <f t="shared" si="73"/>
        <v>0</v>
      </c>
      <c r="L462" s="57">
        <f t="shared" si="73"/>
        <v>0</v>
      </c>
      <c r="M462" s="57">
        <f t="shared" si="73"/>
        <v>0</v>
      </c>
      <c r="N462" s="57">
        <f t="shared" si="73"/>
        <v>0</v>
      </c>
      <c r="O462" s="57">
        <f t="shared" si="73"/>
        <v>0</v>
      </c>
      <c r="P462" s="57">
        <f t="shared" si="73"/>
        <v>0</v>
      </c>
      <c r="Q462" s="57">
        <f t="shared" si="73"/>
        <v>0</v>
      </c>
      <c r="R462" s="57">
        <f t="shared" si="73"/>
        <v>0</v>
      </c>
      <c r="S462" s="57">
        <f t="shared" si="73"/>
        <v>0</v>
      </c>
      <c r="T462" s="57">
        <f t="shared" si="73"/>
        <v>0</v>
      </c>
      <c r="U462" s="57">
        <f t="shared" si="73"/>
        <v>0</v>
      </c>
    </row>
    <row r="463" spans="1:21" x14ac:dyDescent="0.25">
      <c r="B463" s="8" t="s">
        <v>613</v>
      </c>
      <c r="C463" s="8" t="s">
        <v>614</v>
      </c>
      <c r="D463" s="8" t="s">
        <v>590</v>
      </c>
      <c r="E463" s="8" t="s">
        <v>1066</v>
      </c>
      <c r="F463" s="57">
        <f t="shared" si="69"/>
        <v>0</v>
      </c>
      <c r="G463" s="57">
        <f t="shared" ref="G463:U463" si="74">IFERROR(((G67/G288)-1),"CHECK")</f>
        <v>0</v>
      </c>
      <c r="H463" s="57">
        <f t="shared" si="74"/>
        <v>0</v>
      </c>
      <c r="I463" s="57">
        <f t="shared" si="74"/>
        <v>0</v>
      </c>
      <c r="J463" s="57">
        <f t="shared" si="74"/>
        <v>0</v>
      </c>
      <c r="K463" s="57">
        <f t="shared" si="74"/>
        <v>0</v>
      </c>
      <c r="L463" s="57">
        <f t="shared" si="74"/>
        <v>0</v>
      </c>
      <c r="M463" s="57">
        <f t="shared" si="74"/>
        <v>0</v>
      </c>
      <c r="N463" s="57">
        <f t="shared" si="74"/>
        <v>0</v>
      </c>
      <c r="O463" s="57">
        <f t="shared" si="74"/>
        <v>0</v>
      </c>
      <c r="P463" s="57">
        <f t="shared" si="74"/>
        <v>0</v>
      </c>
      <c r="Q463" s="57">
        <f t="shared" si="74"/>
        <v>0</v>
      </c>
      <c r="R463" s="57">
        <f t="shared" si="74"/>
        <v>0</v>
      </c>
      <c r="S463" s="57">
        <f t="shared" si="74"/>
        <v>0</v>
      </c>
      <c r="T463" s="57">
        <f t="shared" si="74"/>
        <v>0</v>
      </c>
      <c r="U463" s="57">
        <f t="shared" si="74"/>
        <v>0</v>
      </c>
    </row>
    <row r="464" spans="1:21" x14ac:dyDescent="0.25">
      <c r="B464" s="8" t="s">
        <v>613</v>
      </c>
      <c r="C464" s="8" t="s">
        <v>606</v>
      </c>
      <c r="D464" s="8" t="s">
        <v>590</v>
      </c>
      <c r="E464" s="8" t="s">
        <v>1066</v>
      </c>
      <c r="F464" s="57">
        <f t="shared" si="69"/>
        <v>0</v>
      </c>
      <c r="G464" s="57">
        <f t="shared" ref="G464:U464" si="75">IFERROR(((G68/G289)-1),"CHECK")</f>
        <v>0</v>
      </c>
      <c r="H464" s="57">
        <f t="shared" si="75"/>
        <v>0</v>
      </c>
      <c r="I464" s="57">
        <f t="shared" si="75"/>
        <v>0</v>
      </c>
      <c r="J464" s="57">
        <f t="shared" si="75"/>
        <v>0</v>
      </c>
      <c r="K464" s="57">
        <f t="shared" si="75"/>
        <v>0</v>
      </c>
      <c r="L464" s="57">
        <f t="shared" si="75"/>
        <v>0</v>
      </c>
      <c r="M464" s="57">
        <f t="shared" si="75"/>
        <v>0</v>
      </c>
      <c r="N464" s="57">
        <f t="shared" si="75"/>
        <v>0</v>
      </c>
      <c r="O464" s="57">
        <f t="shared" si="75"/>
        <v>0</v>
      </c>
      <c r="P464" s="57">
        <f t="shared" si="75"/>
        <v>0</v>
      </c>
      <c r="Q464" s="57">
        <f t="shared" si="75"/>
        <v>0</v>
      </c>
      <c r="R464" s="57">
        <f t="shared" si="75"/>
        <v>0</v>
      </c>
      <c r="S464" s="57">
        <f t="shared" si="75"/>
        <v>0</v>
      </c>
      <c r="T464" s="57">
        <f t="shared" si="75"/>
        <v>0</v>
      </c>
      <c r="U464" s="57">
        <f t="shared" si="75"/>
        <v>0</v>
      </c>
    </row>
    <row r="465" spans="1:21" s="19" customFormat="1" x14ac:dyDescent="0.25">
      <c r="A465" s="252"/>
      <c r="B465" s="51" t="s">
        <v>615</v>
      </c>
      <c r="C465" s="46"/>
      <c r="D465" s="51" t="s">
        <v>590</v>
      </c>
      <c r="E465" s="46"/>
    </row>
    <row r="466" spans="1:21" x14ac:dyDescent="0.25">
      <c r="B466" s="8" t="s">
        <v>615</v>
      </c>
      <c r="C466" s="8" t="s">
        <v>1119</v>
      </c>
      <c r="D466" s="8" t="s">
        <v>590</v>
      </c>
      <c r="E466" s="8" t="s">
        <v>1066</v>
      </c>
      <c r="F466" s="57">
        <f t="shared" ref="F466:F472" si="76">IFERROR(((F70/F291)-1),"CHECK")</f>
        <v>0</v>
      </c>
      <c r="G466" s="57">
        <f t="shared" ref="G466:U466" si="77">IFERROR(((G70/G291)-1),"CHECK")</f>
        <v>0</v>
      </c>
      <c r="H466" s="57">
        <f t="shared" si="77"/>
        <v>0</v>
      </c>
      <c r="I466" s="57">
        <f t="shared" si="77"/>
        <v>0</v>
      </c>
      <c r="J466" s="57">
        <f t="shared" si="77"/>
        <v>0</v>
      </c>
      <c r="K466" s="57">
        <f t="shared" si="77"/>
        <v>0</v>
      </c>
      <c r="L466" s="57">
        <f t="shared" si="77"/>
        <v>0</v>
      </c>
      <c r="M466" s="57">
        <f t="shared" si="77"/>
        <v>0</v>
      </c>
      <c r="N466" s="57">
        <f t="shared" si="77"/>
        <v>0</v>
      </c>
      <c r="O466" s="57">
        <f t="shared" si="77"/>
        <v>0</v>
      </c>
      <c r="P466" s="57">
        <f t="shared" si="77"/>
        <v>0</v>
      </c>
      <c r="Q466" s="57">
        <f t="shared" si="77"/>
        <v>0</v>
      </c>
      <c r="R466" s="57">
        <f t="shared" si="77"/>
        <v>0</v>
      </c>
      <c r="S466" s="57">
        <f t="shared" si="77"/>
        <v>0</v>
      </c>
      <c r="T466" s="57">
        <f t="shared" si="77"/>
        <v>0</v>
      </c>
      <c r="U466" s="57">
        <f t="shared" si="77"/>
        <v>0</v>
      </c>
    </row>
    <row r="467" spans="1:21" x14ac:dyDescent="0.25">
      <c r="B467" s="8" t="s">
        <v>615</v>
      </c>
      <c r="C467" s="8" t="s">
        <v>1055</v>
      </c>
      <c r="D467" s="8" t="s">
        <v>590</v>
      </c>
      <c r="E467" s="8" t="s">
        <v>1066</v>
      </c>
      <c r="F467" s="57">
        <f t="shared" si="76"/>
        <v>0</v>
      </c>
      <c r="G467" s="57">
        <f t="shared" ref="G467:U467" si="78">IFERROR(((G71/G292)-1),"CHECK")</f>
        <v>0</v>
      </c>
      <c r="H467" s="57">
        <f t="shared" si="78"/>
        <v>0</v>
      </c>
      <c r="I467" s="57">
        <f t="shared" si="78"/>
        <v>0</v>
      </c>
      <c r="J467" s="57">
        <f t="shared" si="78"/>
        <v>0</v>
      </c>
      <c r="K467" s="57">
        <f t="shared" si="78"/>
        <v>0</v>
      </c>
      <c r="L467" s="57">
        <f t="shared" si="78"/>
        <v>0</v>
      </c>
      <c r="M467" s="57">
        <f t="shared" si="78"/>
        <v>0</v>
      </c>
      <c r="N467" s="57">
        <f t="shared" si="78"/>
        <v>0</v>
      </c>
      <c r="O467" s="57">
        <f t="shared" si="78"/>
        <v>0</v>
      </c>
      <c r="P467" s="57">
        <f t="shared" si="78"/>
        <v>0</v>
      </c>
      <c r="Q467" s="57">
        <f t="shared" si="78"/>
        <v>0</v>
      </c>
      <c r="R467" s="57">
        <f t="shared" si="78"/>
        <v>0</v>
      </c>
      <c r="S467" s="57">
        <f t="shared" si="78"/>
        <v>0</v>
      </c>
      <c r="T467" s="57">
        <f t="shared" si="78"/>
        <v>0</v>
      </c>
      <c r="U467" s="57">
        <f t="shared" si="78"/>
        <v>0</v>
      </c>
    </row>
    <row r="468" spans="1:21" x14ac:dyDescent="0.25">
      <c r="B468" s="8" t="s">
        <v>615</v>
      </c>
      <c r="C468" s="8" t="s">
        <v>603</v>
      </c>
      <c r="D468" s="8" t="s">
        <v>590</v>
      </c>
      <c r="E468" s="8" t="s">
        <v>1066</v>
      </c>
      <c r="F468" s="57">
        <f t="shared" si="76"/>
        <v>0</v>
      </c>
      <c r="G468" s="57">
        <f t="shared" ref="G468:U468" si="79">IFERROR(((G72/G293)-1),"CHECK")</f>
        <v>0</v>
      </c>
      <c r="H468" s="57">
        <f t="shared" si="79"/>
        <v>0</v>
      </c>
      <c r="I468" s="57">
        <f t="shared" si="79"/>
        <v>0</v>
      </c>
      <c r="J468" s="57">
        <f t="shared" si="79"/>
        <v>0</v>
      </c>
      <c r="K468" s="57">
        <f t="shared" si="79"/>
        <v>0</v>
      </c>
      <c r="L468" s="57">
        <f t="shared" si="79"/>
        <v>0</v>
      </c>
      <c r="M468" s="57">
        <f t="shared" si="79"/>
        <v>0</v>
      </c>
      <c r="N468" s="57">
        <f t="shared" si="79"/>
        <v>0</v>
      </c>
      <c r="O468" s="57">
        <f t="shared" si="79"/>
        <v>0</v>
      </c>
      <c r="P468" s="57">
        <f t="shared" si="79"/>
        <v>0</v>
      </c>
      <c r="Q468" s="57">
        <f t="shared" si="79"/>
        <v>0</v>
      </c>
      <c r="R468" s="57">
        <f t="shared" si="79"/>
        <v>0</v>
      </c>
      <c r="S468" s="57">
        <f t="shared" si="79"/>
        <v>0</v>
      </c>
      <c r="T468" s="57">
        <f t="shared" si="79"/>
        <v>0</v>
      </c>
      <c r="U468" s="57">
        <f t="shared" si="79"/>
        <v>0</v>
      </c>
    </row>
    <row r="469" spans="1:21" x14ac:dyDescent="0.25">
      <c r="B469" s="8" t="s">
        <v>615</v>
      </c>
      <c r="C469" s="8" t="s">
        <v>605</v>
      </c>
      <c r="D469" s="8" t="s">
        <v>590</v>
      </c>
      <c r="E469" s="8" t="s">
        <v>1066</v>
      </c>
      <c r="F469" s="57">
        <f t="shared" si="76"/>
        <v>0</v>
      </c>
      <c r="G469" s="57">
        <f t="shared" ref="G469:U469" si="80">IFERROR(((G73/G294)-1),"CHECK")</f>
        <v>0</v>
      </c>
      <c r="H469" s="57">
        <f t="shared" si="80"/>
        <v>0</v>
      </c>
      <c r="I469" s="57">
        <f t="shared" si="80"/>
        <v>0</v>
      </c>
      <c r="J469" s="57">
        <f t="shared" si="80"/>
        <v>0</v>
      </c>
      <c r="K469" s="57">
        <f t="shared" si="80"/>
        <v>0</v>
      </c>
      <c r="L469" s="57">
        <f t="shared" si="80"/>
        <v>0</v>
      </c>
      <c r="M469" s="57">
        <f t="shared" si="80"/>
        <v>0</v>
      </c>
      <c r="N469" s="57">
        <f t="shared" si="80"/>
        <v>0</v>
      </c>
      <c r="O469" s="57">
        <f t="shared" si="80"/>
        <v>0</v>
      </c>
      <c r="P469" s="57">
        <f t="shared" si="80"/>
        <v>0</v>
      </c>
      <c r="Q469" s="57">
        <f t="shared" si="80"/>
        <v>0</v>
      </c>
      <c r="R469" s="57">
        <f t="shared" si="80"/>
        <v>0</v>
      </c>
      <c r="S469" s="57">
        <f t="shared" si="80"/>
        <v>0</v>
      </c>
      <c r="T469" s="57">
        <f t="shared" si="80"/>
        <v>0</v>
      </c>
      <c r="U469" s="57">
        <f t="shared" si="80"/>
        <v>0</v>
      </c>
    </row>
    <row r="470" spans="1:21" x14ac:dyDescent="0.25">
      <c r="B470" s="8" t="s">
        <v>1145</v>
      </c>
      <c r="C470" s="8" t="s">
        <v>1148</v>
      </c>
      <c r="D470" s="8" t="s">
        <v>590</v>
      </c>
      <c r="E470" s="8" t="s">
        <v>1066</v>
      </c>
      <c r="F470" s="57">
        <f t="shared" si="76"/>
        <v>0</v>
      </c>
      <c r="G470" s="57">
        <f t="shared" ref="G470:U470" si="81">IFERROR(((G74/G295)-1),"CHECK")</f>
        <v>0</v>
      </c>
      <c r="H470" s="57">
        <f t="shared" si="81"/>
        <v>0</v>
      </c>
      <c r="I470" s="57">
        <f t="shared" si="81"/>
        <v>0</v>
      </c>
      <c r="J470" s="57">
        <f t="shared" si="81"/>
        <v>0</v>
      </c>
      <c r="K470" s="57">
        <f t="shared" si="81"/>
        <v>0</v>
      </c>
      <c r="L470" s="57">
        <f t="shared" si="81"/>
        <v>0</v>
      </c>
      <c r="M470" s="57">
        <f t="shared" si="81"/>
        <v>0</v>
      </c>
      <c r="N470" s="57">
        <f t="shared" si="81"/>
        <v>0</v>
      </c>
      <c r="O470" s="57">
        <f t="shared" si="81"/>
        <v>0</v>
      </c>
      <c r="P470" s="57">
        <f t="shared" si="81"/>
        <v>0</v>
      </c>
      <c r="Q470" s="57">
        <f t="shared" si="81"/>
        <v>0</v>
      </c>
      <c r="R470" s="57">
        <f t="shared" si="81"/>
        <v>0</v>
      </c>
      <c r="S470" s="57">
        <f t="shared" si="81"/>
        <v>0</v>
      </c>
      <c r="T470" s="57">
        <f t="shared" si="81"/>
        <v>0</v>
      </c>
      <c r="U470" s="57">
        <f t="shared" si="81"/>
        <v>0</v>
      </c>
    </row>
    <row r="471" spans="1:21" x14ac:dyDescent="0.25">
      <c r="B471" s="8" t="s">
        <v>1145</v>
      </c>
      <c r="C471" s="8" t="s">
        <v>617</v>
      </c>
      <c r="D471" s="8" t="s">
        <v>590</v>
      </c>
      <c r="E471" s="8" t="s">
        <v>1066</v>
      </c>
      <c r="F471" s="57">
        <f t="shared" si="76"/>
        <v>0</v>
      </c>
      <c r="G471" s="57">
        <f t="shared" ref="G471:U471" si="82">IFERROR(((G75/G296)-1),"CHECK")</f>
        <v>0</v>
      </c>
      <c r="H471" s="57">
        <f t="shared" si="82"/>
        <v>0</v>
      </c>
      <c r="I471" s="57">
        <f t="shared" si="82"/>
        <v>0</v>
      </c>
      <c r="J471" s="57">
        <f t="shared" si="82"/>
        <v>0</v>
      </c>
      <c r="K471" s="57">
        <f t="shared" si="82"/>
        <v>0</v>
      </c>
      <c r="L471" s="57">
        <f t="shared" si="82"/>
        <v>0</v>
      </c>
      <c r="M471" s="57">
        <f t="shared" si="82"/>
        <v>0</v>
      </c>
      <c r="N471" s="57">
        <f t="shared" si="82"/>
        <v>0</v>
      </c>
      <c r="O471" s="57">
        <f t="shared" si="82"/>
        <v>0</v>
      </c>
      <c r="P471" s="57">
        <f t="shared" si="82"/>
        <v>0</v>
      </c>
      <c r="Q471" s="57">
        <f t="shared" si="82"/>
        <v>0</v>
      </c>
      <c r="R471" s="57">
        <f t="shared" si="82"/>
        <v>0</v>
      </c>
      <c r="S471" s="57">
        <f t="shared" si="82"/>
        <v>0</v>
      </c>
      <c r="T471" s="57">
        <f t="shared" si="82"/>
        <v>0</v>
      </c>
      <c r="U471" s="57">
        <f t="shared" si="82"/>
        <v>0</v>
      </c>
    </row>
    <row r="472" spans="1:21" x14ac:dyDescent="0.25">
      <c r="B472" s="8" t="s">
        <v>1145</v>
      </c>
      <c r="C472" s="8" t="s">
        <v>618</v>
      </c>
      <c r="D472" s="8" t="s">
        <v>590</v>
      </c>
      <c r="E472" s="8" t="s">
        <v>1066</v>
      </c>
      <c r="F472" s="57">
        <f t="shared" si="76"/>
        <v>0</v>
      </c>
      <c r="G472" s="57">
        <f t="shared" ref="G472:U472" si="83">IFERROR(((G76/G297)-1),"CHECK")</f>
        <v>0</v>
      </c>
      <c r="H472" s="57">
        <f t="shared" si="83"/>
        <v>0</v>
      </c>
      <c r="I472" s="57">
        <f t="shared" si="83"/>
        <v>0</v>
      </c>
      <c r="J472" s="57">
        <f t="shared" si="83"/>
        <v>0</v>
      </c>
      <c r="K472" s="57">
        <f t="shared" si="83"/>
        <v>0</v>
      </c>
      <c r="L472" s="57">
        <f t="shared" si="83"/>
        <v>0</v>
      </c>
      <c r="M472" s="57">
        <f t="shared" si="83"/>
        <v>0</v>
      </c>
      <c r="N472" s="57">
        <f t="shared" si="83"/>
        <v>0</v>
      </c>
      <c r="O472" s="57">
        <f t="shared" si="83"/>
        <v>0</v>
      </c>
      <c r="P472" s="57">
        <f t="shared" si="83"/>
        <v>0</v>
      </c>
      <c r="Q472" s="57">
        <f t="shared" si="83"/>
        <v>0</v>
      </c>
      <c r="R472" s="57">
        <f t="shared" si="83"/>
        <v>0</v>
      </c>
      <c r="S472" s="57">
        <f t="shared" si="83"/>
        <v>0</v>
      </c>
      <c r="T472" s="57">
        <f t="shared" si="83"/>
        <v>0</v>
      </c>
      <c r="U472" s="57">
        <f t="shared" si="83"/>
        <v>0</v>
      </c>
    </row>
    <row r="473" spans="1:21" s="19" customFormat="1" x14ac:dyDescent="0.25">
      <c r="A473" s="252"/>
      <c r="B473" s="51" t="s">
        <v>619</v>
      </c>
      <c r="C473" s="46"/>
      <c r="D473" s="51" t="s">
        <v>590</v>
      </c>
      <c r="E473" s="46"/>
    </row>
    <row r="474" spans="1:21" x14ac:dyDescent="0.25">
      <c r="B474" s="8" t="s">
        <v>619</v>
      </c>
      <c r="C474" s="8" t="s">
        <v>1117</v>
      </c>
      <c r="D474" s="8" t="s">
        <v>590</v>
      </c>
      <c r="E474" s="8" t="s">
        <v>1066</v>
      </c>
      <c r="F474" s="57">
        <f t="shared" ref="F474:F479" si="84">IFERROR(((F78/F299)-1),"CHECK")</f>
        <v>0</v>
      </c>
      <c r="G474" s="57">
        <f t="shared" ref="G474:U474" si="85">IFERROR(((G78/G299)-1),"CHECK")</f>
        <v>0</v>
      </c>
      <c r="H474" s="57">
        <f t="shared" si="85"/>
        <v>0</v>
      </c>
      <c r="I474" s="57">
        <f t="shared" si="85"/>
        <v>0</v>
      </c>
      <c r="J474" s="57">
        <f t="shared" si="85"/>
        <v>0</v>
      </c>
      <c r="K474" s="57">
        <f t="shared" si="85"/>
        <v>0</v>
      </c>
      <c r="L474" s="57">
        <f t="shared" si="85"/>
        <v>0</v>
      </c>
      <c r="M474" s="57">
        <f t="shared" si="85"/>
        <v>0</v>
      </c>
      <c r="N474" s="57">
        <f t="shared" si="85"/>
        <v>0</v>
      </c>
      <c r="O474" s="57">
        <f t="shared" si="85"/>
        <v>0</v>
      </c>
      <c r="P474" s="57">
        <f t="shared" si="85"/>
        <v>0</v>
      </c>
      <c r="Q474" s="57">
        <f t="shared" si="85"/>
        <v>0</v>
      </c>
      <c r="R474" s="57">
        <f t="shared" si="85"/>
        <v>0</v>
      </c>
      <c r="S474" s="57">
        <f t="shared" si="85"/>
        <v>0</v>
      </c>
      <c r="T474" s="57">
        <f t="shared" si="85"/>
        <v>0</v>
      </c>
      <c r="U474" s="57">
        <f t="shared" si="85"/>
        <v>0</v>
      </c>
    </row>
    <row r="475" spans="1:21" x14ac:dyDescent="0.25">
      <c r="B475" s="8" t="s">
        <v>619</v>
      </c>
      <c r="C475" s="8" t="s">
        <v>1119</v>
      </c>
      <c r="D475" s="8" t="s">
        <v>590</v>
      </c>
      <c r="E475" s="8" t="s">
        <v>1066</v>
      </c>
      <c r="F475" s="57">
        <f t="shared" si="84"/>
        <v>0</v>
      </c>
      <c r="G475" s="57">
        <f t="shared" ref="G475:U475" si="86">IFERROR(((G79/G300)-1),"CHECK")</f>
        <v>0</v>
      </c>
      <c r="H475" s="57">
        <f t="shared" si="86"/>
        <v>0</v>
      </c>
      <c r="I475" s="57">
        <f t="shared" si="86"/>
        <v>0</v>
      </c>
      <c r="J475" s="57">
        <f t="shared" si="86"/>
        <v>0</v>
      </c>
      <c r="K475" s="57">
        <f t="shared" si="86"/>
        <v>0</v>
      </c>
      <c r="L475" s="57">
        <f t="shared" si="86"/>
        <v>0</v>
      </c>
      <c r="M475" s="57">
        <f t="shared" si="86"/>
        <v>0</v>
      </c>
      <c r="N475" s="57">
        <f t="shared" si="86"/>
        <v>0</v>
      </c>
      <c r="O475" s="57">
        <f t="shared" si="86"/>
        <v>0</v>
      </c>
      <c r="P475" s="57">
        <f t="shared" si="86"/>
        <v>0</v>
      </c>
      <c r="Q475" s="57">
        <f t="shared" si="86"/>
        <v>0</v>
      </c>
      <c r="R475" s="57">
        <f t="shared" si="86"/>
        <v>0</v>
      </c>
      <c r="S475" s="57">
        <f t="shared" si="86"/>
        <v>0</v>
      </c>
      <c r="T475" s="57">
        <f t="shared" si="86"/>
        <v>0</v>
      </c>
      <c r="U475" s="57">
        <f t="shared" si="86"/>
        <v>0</v>
      </c>
    </row>
    <row r="476" spans="1:21" x14ac:dyDescent="0.25">
      <c r="B476" s="8" t="s">
        <v>619</v>
      </c>
      <c r="C476" s="8" t="s">
        <v>888</v>
      </c>
      <c r="D476" s="8" t="s">
        <v>590</v>
      </c>
      <c r="E476" s="8" t="s">
        <v>1066</v>
      </c>
      <c r="F476" s="57">
        <f t="shared" si="84"/>
        <v>0</v>
      </c>
      <c r="G476" s="57">
        <f t="shared" ref="G476:U476" si="87">IFERROR(((G80/G301)-1),"CHECK")</f>
        <v>0</v>
      </c>
      <c r="H476" s="57">
        <f t="shared" si="87"/>
        <v>0</v>
      </c>
      <c r="I476" s="57">
        <f t="shared" si="87"/>
        <v>0</v>
      </c>
      <c r="J476" s="57">
        <f t="shared" si="87"/>
        <v>0</v>
      </c>
      <c r="K476" s="57">
        <f t="shared" si="87"/>
        <v>0</v>
      </c>
      <c r="L476" s="57">
        <f t="shared" si="87"/>
        <v>0</v>
      </c>
      <c r="M476" s="57">
        <f t="shared" si="87"/>
        <v>0</v>
      </c>
      <c r="N476" s="57">
        <f t="shared" si="87"/>
        <v>0</v>
      </c>
      <c r="O476" s="57">
        <f t="shared" si="87"/>
        <v>0</v>
      </c>
      <c r="P476" s="57">
        <f t="shared" si="87"/>
        <v>0</v>
      </c>
      <c r="Q476" s="57">
        <f t="shared" si="87"/>
        <v>0</v>
      </c>
      <c r="R476" s="57">
        <f t="shared" si="87"/>
        <v>0</v>
      </c>
      <c r="S476" s="57">
        <f t="shared" si="87"/>
        <v>0</v>
      </c>
      <c r="T476" s="57">
        <f t="shared" si="87"/>
        <v>0</v>
      </c>
      <c r="U476" s="57">
        <f t="shared" si="87"/>
        <v>0</v>
      </c>
    </row>
    <row r="477" spans="1:21" x14ac:dyDescent="0.25">
      <c r="B477" s="8" t="s">
        <v>619</v>
      </c>
      <c r="C477" s="8" t="s">
        <v>1055</v>
      </c>
      <c r="D477" s="8" t="s">
        <v>590</v>
      </c>
      <c r="E477" s="8" t="s">
        <v>1066</v>
      </c>
      <c r="F477" s="57">
        <f t="shared" si="84"/>
        <v>0</v>
      </c>
      <c r="G477" s="57">
        <f t="shared" ref="G477:U477" si="88">IFERROR(((G81/G302)-1),"CHECK")</f>
        <v>0</v>
      </c>
      <c r="H477" s="57">
        <f t="shared" si="88"/>
        <v>0</v>
      </c>
      <c r="I477" s="57">
        <f t="shared" si="88"/>
        <v>0</v>
      </c>
      <c r="J477" s="57">
        <f t="shared" si="88"/>
        <v>0</v>
      </c>
      <c r="K477" s="57">
        <f t="shared" si="88"/>
        <v>0</v>
      </c>
      <c r="L477" s="57">
        <f t="shared" si="88"/>
        <v>0</v>
      </c>
      <c r="M477" s="57">
        <f t="shared" si="88"/>
        <v>0</v>
      </c>
      <c r="N477" s="57">
        <f t="shared" si="88"/>
        <v>0</v>
      </c>
      <c r="O477" s="57">
        <f t="shared" si="88"/>
        <v>0</v>
      </c>
      <c r="P477" s="57">
        <f t="shared" si="88"/>
        <v>0</v>
      </c>
      <c r="Q477" s="57">
        <f t="shared" si="88"/>
        <v>0</v>
      </c>
      <c r="R477" s="57">
        <f t="shared" si="88"/>
        <v>0</v>
      </c>
      <c r="S477" s="57">
        <f t="shared" si="88"/>
        <v>0</v>
      </c>
      <c r="T477" s="57">
        <f t="shared" si="88"/>
        <v>0</v>
      </c>
      <c r="U477" s="57">
        <f t="shared" si="88"/>
        <v>0</v>
      </c>
    </row>
    <row r="478" spans="1:21" x14ac:dyDescent="0.25">
      <c r="B478" s="8" t="s">
        <v>619</v>
      </c>
      <c r="C478" s="8" t="s">
        <v>603</v>
      </c>
      <c r="D478" s="8" t="s">
        <v>590</v>
      </c>
      <c r="E478" s="8" t="s">
        <v>1066</v>
      </c>
      <c r="F478" s="57">
        <f t="shared" si="84"/>
        <v>0</v>
      </c>
      <c r="G478" s="57">
        <f t="shared" ref="G478:U478" si="89">IFERROR(((G82/G303)-1),"CHECK")</f>
        <v>0</v>
      </c>
      <c r="H478" s="57">
        <f t="shared" si="89"/>
        <v>0</v>
      </c>
      <c r="I478" s="57">
        <f t="shared" si="89"/>
        <v>0</v>
      </c>
      <c r="J478" s="57">
        <f t="shared" si="89"/>
        <v>0</v>
      </c>
      <c r="K478" s="57">
        <f t="shared" si="89"/>
        <v>0</v>
      </c>
      <c r="L478" s="57">
        <f t="shared" si="89"/>
        <v>0</v>
      </c>
      <c r="M478" s="57">
        <f t="shared" si="89"/>
        <v>0</v>
      </c>
      <c r="N478" s="57">
        <f t="shared" si="89"/>
        <v>0</v>
      </c>
      <c r="O478" s="57">
        <f t="shared" si="89"/>
        <v>0</v>
      </c>
      <c r="P478" s="57">
        <f t="shared" si="89"/>
        <v>0</v>
      </c>
      <c r="Q478" s="57">
        <f t="shared" si="89"/>
        <v>0</v>
      </c>
      <c r="R478" s="57">
        <f t="shared" si="89"/>
        <v>0</v>
      </c>
      <c r="S478" s="57">
        <f t="shared" si="89"/>
        <v>0</v>
      </c>
      <c r="T478" s="57">
        <f t="shared" si="89"/>
        <v>0</v>
      </c>
      <c r="U478" s="57">
        <f t="shared" si="89"/>
        <v>0</v>
      </c>
    </row>
    <row r="479" spans="1:21" x14ac:dyDescent="0.25">
      <c r="B479" s="8" t="s">
        <v>619</v>
      </c>
      <c r="C479" s="8" t="s">
        <v>605</v>
      </c>
      <c r="D479" s="8" t="s">
        <v>590</v>
      </c>
      <c r="E479" s="8" t="s">
        <v>1066</v>
      </c>
      <c r="F479" s="57">
        <f t="shared" si="84"/>
        <v>0</v>
      </c>
      <c r="G479" s="57">
        <f t="shared" ref="G479:U479" si="90">IFERROR(((G83/G304)-1),"CHECK")</f>
        <v>0</v>
      </c>
      <c r="H479" s="57">
        <f t="shared" si="90"/>
        <v>0</v>
      </c>
      <c r="I479" s="57">
        <f t="shared" si="90"/>
        <v>0</v>
      </c>
      <c r="J479" s="57">
        <f t="shared" si="90"/>
        <v>0</v>
      </c>
      <c r="K479" s="57">
        <f t="shared" si="90"/>
        <v>0</v>
      </c>
      <c r="L479" s="57">
        <f t="shared" si="90"/>
        <v>0</v>
      </c>
      <c r="M479" s="57">
        <f t="shared" si="90"/>
        <v>0</v>
      </c>
      <c r="N479" s="57">
        <f t="shared" si="90"/>
        <v>0</v>
      </c>
      <c r="O479" s="57">
        <f t="shared" si="90"/>
        <v>0</v>
      </c>
      <c r="P479" s="57">
        <f t="shared" si="90"/>
        <v>0</v>
      </c>
      <c r="Q479" s="57">
        <f t="shared" si="90"/>
        <v>0</v>
      </c>
      <c r="R479" s="57">
        <f t="shared" si="90"/>
        <v>0</v>
      </c>
      <c r="S479" s="57">
        <f t="shared" si="90"/>
        <v>0</v>
      </c>
      <c r="T479" s="57">
        <f t="shared" si="90"/>
        <v>0</v>
      </c>
      <c r="U479" s="57">
        <f t="shared" si="90"/>
        <v>0</v>
      </c>
    </row>
    <row r="480" spans="1:21" x14ac:dyDescent="0.25">
      <c r="B480" s="8"/>
      <c r="C480" s="8"/>
      <c r="D480" s="8"/>
      <c r="E480" s="8"/>
      <c r="F480" s="221"/>
      <c r="G480" s="221"/>
      <c r="H480" s="221"/>
      <c r="I480" s="221"/>
      <c r="J480" s="221"/>
      <c r="K480" s="221"/>
      <c r="L480" s="221"/>
      <c r="M480" s="221"/>
      <c r="N480" s="221"/>
      <c r="O480" s="221"/>
      <c r="P480" s="221"/>
      <c r="Q480" s="221"/>
      <c r="R480" s="221"/>
      <c r="S480" s="221"/>
      <c r="T480" s="221"/>
      <c r="U480" s="221"/>
    </row>
    <row r="481" spans="1:21" s="19" customFormat="1" x14ac:dyDescent="0.25">
      <c r="A481" s="252"/>
      <c r="B481" s="51" t="s">
        <v>613</v>
      </c>
      <c r="C481" s="51"/>
      <c r="D481" s="51" t="s">
        <v>593</v>
      </c>
      <c r="E481" s="46"/>
    </row>
    <row r="482" spans="1:21" x14ac:dyDescent="0.25">
      <c r="B482" s="8" t="s">
        <v>613</v>
      </c>
      <c r="C482" s="8" t="s">
        <v>1119</v>
      </c>
      <c r="D482" s="8" t="s">
        <v>593</v>
      </c>
      <c r="E482" s="8" t="s">
        <v>1067</v>
      </c>
      <c r="F482" s="57">
        <f t="shared" ref="F482:F487" si="91">IFERROR(((F86/F307)-1),"CHECK")</f>
        <v>0</v>
      </c>
      <c r="G482" s="57">
        <f t="shared" ref="G482:U482" si="92">IFERROR(((G86/G307)-1),"CHECK")</f>
        <v>0</v>
      </c>
      <c r="H482" s="57">
        <f t="shared" si="92"/>
        <v>0</v>
      </c>
      <c r="I482" s="57">
        <f t="shared" si="92"/>
        <v>0</v>
      </c>
      <c r="J482" s="57">
        <f t="shared" si="92"/>
        <v>0</v>
      </c>
      <c r="K482" s="57">
        <f t="shared" si="92"/>
        <v>0</v>
      </c>
      <c r="L482" s="57">
        <f t="shared" si="92"/>
        <v>0</v>
      </c>
      <c r="M482" s="57">
        <f t="shared" si="92"/>
        <v>0</v>
      </c>
      <c r="N482" s="57">
        <f t="shared" si="92"/>
        <v>0</v>
      </c>
      <c r="O482" s="57">
        <f t="shared" si="92"/>
        <v>0</v>
      </c>
      <c r="P482" s="57">
        <f t="shared" si="92"/>
        <v>0</v>
      </c>
      <c r="Q482" s="57">
        <f t="shared" si="92"/>
        <v>0</v>
      </c>
      <c r="R482" s="57">
        <f t="shared" si="92"/>
        <v>0</v>
      </c>
      <c r="S482" s="57">
        <f t="shared" si="92"/>
        <v>0</v>
      </c>
      <c r="T482" s="57">
        <f t="shared" si="92"/>
        <v>0</v>
      </c>
      <c r="U482" s="57">
        <f t="shared" si="92"/>
        <v>0</v>
      </c>
    </row>
    <row r="483" spans="1:21" x14ac:dyDescent="0.25">
      <c r="B483" s="8" t="s">
        <v>613</v>
      </c>
      <c r="C483" s="8" t="s">
        <v>888</v>
      </c>
      <c r="D483" s="8" t="s">
        <v>593</v>
      </c>
      <c r="E483" s="8" t="s">
        <v>1067</v>
      </c>
      <c r="F483" s="57">
        <f t="shared" si="91"/>
        <v>0</v>
      </c>
      <c r="G483" s="57">
        <f t="shared" ref="G483:U483" si="93">IFERROR(((G87/G308)-1),"CHECK")</f>
        <v>0</v>
      </c>
      <c r="H483" s="57">
        <f t="shared" si="93"/>
        <v>0</v>
      </c>
      <c r="I483" s="57">
        <f t="shared" si="93"/>
        <v>0</v>
      </c>
      <c r="J483" s="57">
        <f t="shared" si="93"/>
        <v>0</v>
      </c>
      <c r="K483" s="57">
        <f t="shared" si="93"/>
        <v>0</v>
      </c>
      <c r="L483" s="57">
        <f t="shared" si="93"/>
        <v>0</v>
      </c>
      <c r="M483" s="57">
        <f t="shared" si="93"/>
        <v>0</v>
      </c>
      <c r="N483" s="57">
        <f t="shared" si="93"/>
        <v>0</v>
      </c>
      <c r="O483" s="57">
        <f t="shared" si="93"/>
        <v>0</v>
      </c>
      <c r="P483" s="57">
        <f t="shared" si="93"/>
        <v>0</v>
      </c>
      <c r="Q483" s="57">
        <f t="shared" si="93"/>
        <v>0</v>
      </c>
      <c r="R483" s="57">
        <f t="shared" si="93"/>
        <v>0</v>
      </c>
      <c r="S483" s="57">
        <f t="shared" si="93"/>
        <v>0</v>
      </c>
      <c r="T483" s="57">
        <f t="shared" si="93"/>
        <v>0</v>
      </c>
      <c r="U483" s="57">
        <f t="shared" si="93"/>
        <v>0</v>
      </c>
    </row>
    <row r="484" spans="1:21" x14ac:dyDescent="0.25">
      <c r="B484" s="8" t="s">
        <v>613</v>
      </c>
      <c r="C484" s="8" t="s">
        <v>1147</v>
      </c>
      <c r="D484" s="8" t="s">
        <v>593</v>
      </c>
      <c r="E484" s="8" t="s">
        <v>1067</v>
      </c>
      <c r="F484" s="57">
        <f t="shared" si="91"/>
        <v>0</v>
      </c>
      <c r="G484" s="57">
        <f t="shared" ref="G484:U484" si="94">IFERROR(((G88/G309)-1),"CHECK")</f>
        <v>0</v>
      </c>
      <c r="H484" s="57">
        <f t="shared" si="94"/>
        <v>0</v>
      </c>
      <c r="I484" s="57">
        <f t="shared" si="94"/>
        <v>0</v>
      </c>
      <c r="J484" s="57">
        <f t="shared" si="94"/>
        <v>0</v>
      </c>
      <c r="K484" s="57">
        <f t="shared" si="94"/>
        <v>0</v>
      </c>
      <c r="L484" s="57">
        <f t="shared" si="94"/>
        <v>0</v>
      </c>
      <c r="M484" s="57">
        <f t="shared" si="94"/>
        <v>0</v>
      </c>
      <c r="N484" s="57">
        <f t="shared" si="94"/>
        <v>0</v>
      </c>
      <c r="O484" s="57">
        <f t="shared" si="94"/>
        <v>0</v>
      </c>
      <c r="P484" s="57">
        <f t="shared" si="94"/>
        <v>0</v>
      </c>
      <c r="Q484" s="57">
        <f t="shared" si="94"/>
        <v>0</v>
      </c>
      <c r="R484" s="57">
        <f t="shared" si="94"/>
        <v>0</v>
      </c>
      <c r="S484" s="57">
        <f t="shared" si="94"/>
        <v>0</v>
      </c>
      <c r="T484" s="57">
        <f t="shared" si="94"/>
        <v>0</v>
      </c>
      <c r="U484" s="57">
        <f t="shared" si="94"/>
        <v>0</v>
      </c>
    </row>
    <row r="485" spans="1:21" x14ac:dyDescent="0.25">
      <c r="B485" s="8" t="s">
        <v>613</v>
      </c>
      <c r="C485" s="8" t="s">
        <v>605</v>
      </c>
      <c r="D485" s="8" t="s">
        <v>593</v>
      </c>
      <c r="E485" s="8" t="s">
        <v>1067</v>
      </c>
      <c r="F485" s="57">
        <f t="shared" si="91"/>
        <v>0</v>
      </c>
      <c r="G485" s="57">
        <f t="shared" ref="G485:U485" si="95">IFERROR(((G89/G310)-1),"CHECK")</f>
        <v>0</v>
      </c>
      <c r="H485" s="57">
        <f t="shared" si="95"/>
        <v>0</v>
      </c>
      <c r="I485" s="57">
        <f t="shared" si="95"/>
        <v>0</v>
      </c>
      <c r="J485" s="57">
        <f t="shared" si="95"/>
        <v>0</v>
      </c>
      <c r="K485" s="57">
        <f t="shared" si="95"/>
        <v>0</v>
      </c>
      <c r="L485" s="57">
        <f t="shared" si="95"/>
        <v>0</v>
      </c>
      <c r="M485" s="57">
        <f t="shared" si="95"/>
        <v>0</v>
      </c>
      <c r="N485" s="57">
        <f t="shared" si="95"/>
        <v>0</v>
      </c>
      <c r="O485" s="57">
        <f t="shared" si="95"/>
        <v>0</v>
      </c>
      <c r="P485" s="57">
        <f t="shared" si="95"/>
        <v>0</v>
      </c>
      <c r="Q485" s="57">
        <f t="shared" si="95"/>
        <v>0</v>
      </c>
      <c r="R485" s="57">
        <f t="shared" si="95"/>
        <v>0</v>
      </c>
      <c r="S485" s="57">
        <f t="shared" si="95"/>
        <v>0</v>
      </c>
      <c r="T485" s="57">
        <f t="shared" si="95"/>
        <v>0</v>
      </c>
      <c r="U485" s="57">
        <f t="shared" si="95"/>
        <v>0</v>
      </c>
    </row>
    <row r="486" spans="1:21" x14ac:dyDescent="0.25">
      <c r="B486" s="8" t="s">
        <v>613</v>
      </c>
      <c r="C486" s="8" t="s">
        <v>614</v>
      </c>
      <c r="D486" s="8" t="s">
        <v>593</v>
      </c>
      <c r="E486" s="8" t="s">
        <v>1067</v>
      </c>
      <c r="F486" s="57">
        <f t="shared" si="91"/>
        <v>0</v>
      </c>
      <c r="G486" s="57">
        <f t="shared" ref="G486:U486" si="96">IFERROR(((G90/G311)-1),"CHECK")</f>
        <v>0</v>
      </c>
      <c r="H486" s="57">
        <f t="shared" si="96"/>
        <v>0</v>
      </c>
      <c r="I486" s="57">
        <f t="shared" si="96"/>
        <v>0</v>
      </c>
      <c r="J486" s="57">
        <f t="shared" si="96"/>
        <v>0</v>
      </c>
      <c r="K486" s="57">
        <f t="shared" si="96"/>
        <v>0</v>
      </c>
      <c r="L486" s="57">
        <f t="shared" si="96"/>
        <v>0</v>
      </c>
      <c r="M486" s="57">
        <f t="shared" si="96"/>
        <v>0</v>
      </c>
      <c r="N486" s="57">
        <f t="shared" si="96"/>
        <v>0</v>
      </c>
      <c r="O486" s="57">
        <f t="shared" si="96"/>
        <v>0</v>
      </c>
      <c r="P486" s="57">
        <f t="shared" si="96"/>
        <v>0</v>
      </c>
      <c r="Q486" s="57">
        <f t="shared" si="96"/>
        <v>0</v>
      </c>
      <c r="R486" s="57">
        <f t="shared" si="96"/>
        <v>0</v>
      </c>
      <c r="S486" s="57">
        <f t="shared" si="96"/>
        <v>0</v>
      </c>
      <c r="T486" s="57">
        <f t="shared" si="96"/>
        <v>0</v>
      </c>
      <c r="U486" s="57">
        <f t="shared" si="96"/>
        <v>0</v>
      </c>
    </row>
    <row r="487" spans="1:21" x14ac:dyDescent="0.25">
      <c r="B487" s="8" t="s">
        <v>613</v>
      </c>
      <c r="C487" s="8" t="s">
        <v>606</v>
      </c>
      <c r="D487" s="8" t="s">
        <v>593</v>
      </c>
      <c r="E487" s="8" t="s">
        <v>1067</v>
      </c>
      <c r="F487" s="57">
        <f t="shared" si="91"/>
        <v>0</v>
      </c>
      <c r="G487" s="57">
        <f t="shared" ref="G487:T487" si="97">IFERROR(((G91/G312)-1),"CHECK")</f>
        <v>0</v>
      </c>
      <c r="H487" s="57">
        <f t="shared" si="97"/>
        <v>0</v>
      </c>
      <c r="I487" s="57">
        <f t="shared" si="97"/>
        <v>0</v>
      </c>
      <c r="J487" s="57">
        <f t="shared" si="97"/>
        <v>0</v>
      </c>
      <c r="K487" s="57">
        <f t="shared" si="97"/>
        <v>0</v>
      </c>
      <c r="L487" s="57">
        <f t="shared" si="97"/>
        <v>0</v>
      </c>
      <c r="M487" s="57">
        <f t="shared" si="97"/>
        <v>0</v>
      </c>
      <c r="N487" s="57">
        <f t="shared" si="97"/>
        <v>0</v>
      </c>
      <c r="O487" s="57">
        <f t="shared" si="97"/>
        <v>0</v>
      </c>
      <c r="P487" s="57">
        <f t="shared" si="97"/>
        <v>0</v>
      </c>
      <c r="Q487" s="57">
        <f t="shared" si="97"/>
        <v>0</v>
      </c>
      <c r="R487" s="57">
        <f t="shared" si="97"/>
        <v>0</v>
      </c>
      <c r="S487" s="57">
        <f t="shared" si="97"/>
        <v>0</v>
      </c>
      <c r="T487" s="57">
        <f t="shared" si="97"/>
        <v>0</v>
      </c>
      <c r="U487" s="57">
        <f>IFERROR(((U91/U312)-1),"CHECK")</f>
        <v>0</v>
      </c>
    </row>
    <row r="488" spans="1:21" s="19" customFormat="1" x14ac:dyDescent="0.25">
      <c r="A488" s="252"/>
      <c r="B488" s="51" t="s">
        <v>615</v>
      </c>
      <c r="C488" s="46"/>
      <c r="D488" s="51" t="s">
        <v>593</v>
      </c>
      <c r="E488" s="46"/>
    </row>
    <row r="489" spans="1:21" x14ac:dyDescent="0.25">
      <c r="B489" s="8" t="s">
        <v>615</v>
      </c>
      <c r="C489" s="8" t="s">
        <v>1119</v>
      </c>
      <c r="D489" s="8" t="s">
        <v>593</v>
      </c>
      <c r="E489" s="8" t="s">
        <v>1067</v>
      </c>
      <c r="F489" s="57">
        <f t="shared" ref="F489:U489" si="98">IFERROR(((F93/F314)-1),"CHECK")</f>
        <v>0</v>
      </c>
      <c r="G489" s="57">
        <f t="shared" si="98"/>
        <v>0</v>
      </c>
      <c r="H489" s="57">
        <f t="shared" si="98"/>
        <v>0</v>
      </c>
      <c r="I489" s="57">
        <f t="shared" si="98"/>
        <v>0</v>
      </c>
      <c r="J489" s="57">
        <f t="shared" si="98"/>
        <v>0</v>
      </c>
      <c r="K489" s="57">
        <f t="shared" si="98"/>
        <v>0</v>
      </c>
      <c r="L489" s="57">
        <f t="shared" si="98"/>
        <v>0</v>
      </c>
      <c r="M489" s="57">
        <f t="shared" si="98"/>
        <v>0</v>
      </c>
      <c r="N489" s="57">
        <f t="shared" si="98"/>
        <v>0</v>
      </c>
      <c r="O489" s="57">
        <f t="shared" si="98"/>
        <v>0</v>
      </c>
      <c r="P489" s="57">
        <f t="shared" si="98"/>
        <v>0</v>
      </c>
      <c r="Q489" s="57">
        <f t="shared" si="98"/>
        <v>0</v>
      </c>
      <c r="R489" s="57">
        <f t="shared" si="98"/>
        <v>0</v>
      </c>
      <c r="S489" s="57">
        <f t="shared" si="98"/>
        <v>0</v>
      </c>
      <c r="T489" s="57">
        <f t="shared" si="98"/>
        <v>0</v>
      </c>
      <c r="U489" s="57">
        <f t="shared" si="98"/>
        <v>0</v>
      </c>
    </row>
    <row r="490" spans="1:21" x14ac:dyDescent="0.25">
      <c r="B490" s="8" t="s">
        <v>615</v>
      </c>
      <c r="C490" s="8" t="s">
        <v>1055</v>
      </c>
      <c r="D490" s="8" t="s">
        <v>593</v>
      </c>
      <c r="E490" s="8" t="s">
        <v>1067</v>
      </c>
      <c r="F490" s="57">
        <f t="shared" ref="F490:U490" si="99">IFERROR(((F94/F315)-1),"CHECK")</f>
        <v>0</v>
      </c>
      <c r="G490" s="57">
        <f t="shared" si="99"/>
        <v>0</v>
      </c>
      <c r="H490" s="57">
        <f t="shared" si="99"/>
        <v>0</v>
      </c>
      <c r="I490" s="57">
        <f t="shared" si="99"/>
        <v>0</v>
      </c>
      <c r="J490" s="57">
        <f t="shared" si="99"/>
        <v>0</v>
      </c>
      <c r="K490" s="57">
        <f t="shared" si="99"/>
        <v>0</v>
      </c>
      <c r="L490" s="57">
        <f t="shared" si="99"/>
        <v>0</v>
      </c>
      <c r="M490" s="57">
        <f t="shared" si="99"/>
        <v>0</v>
      </c>
      <c r="N490" s="57">
        <f t="shared" si="99"/>
        <v>0</v>
      </c>
      <c r="O490" s="57">
        <f t="shared" si="99"/>
        <v>0</v>
      </c>
      <c r="P490" s="57">
        <f t="shared" si="99"/>
        <v>0</v>
      </c>
      <c r="Q490" s="57">
        <f t="shared" si="99"/>
        <v>0</v>
      </c>
      <c r="R490" s="57">
        <f t="shared" si="99"/>
        <v>0</v>
      </c>
      <c r="S490" s="57">
        <f t="shared" si="99"/>
        <v>0</v>
      </c>
      <c r="T490" s="57">
        <f t="shared" si="99"/>
        <v>0</v>
      </c>
      <c r="U490" s="57">
        <f t="shared" si="99"/>
        <v>0</v>
      </c>
    </row>
    <row r="491" spans="1:21" x14ac:dyDescent="0.25">
      <c r="B491" s="8" t="s">
        <v>615</v>
      </c>
      <c r="C491" s="8" t="s">
        <v>603</v>
      </c>
      <c r="D491" s="8" t="s">
        <v>593</v>
      </c>
      <c r="E491" s="8" t="s">
        <v>1067</v>
      </c>
      <c r="F491" s="57">
        <f t="shared" ref="F491:U491" si="100">IFERROR(((F95/F316)-1),"CHECK")</f>
        <v>0</v>
      </c>
      <c r="G491" s="57">
        <f t="shared" si="100"/>
        <v>0</v>
      </c>
      <c r="H491" s="57">
        <f t="shared" si="100"/>
        <v>0</v>
      </c>
      <c r="I491" s="57">
        <f t="shared" si="100"/>
        <v>0</v>
      </c>
      <c r="J491" s="57">
        <f t="shared" si="100"/>
        <v>0</v>
      </c>
      <c r="K491" s="57">
        <f t="shared" si="100"/>
        <v>0</v>
      </c>
      <c r="L491" s="57">
        <f t="shared" si="100"/>
        <v>0</v>
      </c>
      <c r="M491" s="57">
        <f t="shared" si="100"/>
        <v>0</v>
      </c>
      <c r="N491" s="57">
        <f t="shared" si="100"/>
        <v>0</v>
      </c>
      <c r="O491" s="57">
        <f t="shared" si="100"/>
        <v>0</v>
      </c>
      <c r="P491" s="57">
        <f t="shared" si="100"/>
        <v>0</v>
      </c>
      <c r="Q491" s="57">
        <f t="shared" si="100"/>
        <v>0</v>
      </c>
      <c r="R491" s="57">
        <f t="shared" si="100"/>
        <v>0</v>
      </c>
      <c r="S491" s="57">
        <f t="shared" si="100"/>
        <v>0</v>
      </c>
      <c r="T491" s="57">
        <f t="shared" si="100"/>
        <v>0</v>
      </c>
      <c r="U491" s="57">
        <f t="shared" si="100"/>
        <v>0</v>
      </c>
    </row>
    <row r="492" spans="1:21" x14ac:dyDescent="0.25">
      <c r="B492" s="8" t="s">
        <v>615</v>
      </c>
      <c r="C492" s="8" t="s">
        <v>605</v>
      </c>
      <c r="D492" s="8" t="s">
        <v>593</v>
      </c>
      <c r="E492" s="8" t="s">
        <v>1067</v>
      </c>
      <c r="F492" s="57">
        <f t="shared" ref="F492:U492" si="101">IFERROR(((F96/F317)-1),"CHECK")</f>
        <v>0</v>
      </c>
      <c r="G492" s="57">
        <f t="shared" si="101"/>
        <v>0</v>
      </c>
      <c r="H492" s="57">
        <f t="shared" si="101"/>
        <v>0</v>
      </c>
      <c r="I492" s="57">
        <f t="shared" si="101"/>
        <v>0</v>
      </c>
      <c r="J492" s="57">
        <f t="shared" si="101"/>
        <v>0</v>
      </c>
      <c r="K492" s="57">
        <f t="shared" si="101"/>
        <v>0</v>
      </c>
      <c r="L492" s="57">
        <f t="shared" si="101"/>
        <v>0</v>
      </c>
      <c r="M492" s="57">
        <f t="shared" si="101"/>
        <v>0</v>
      </c>
      <c r="N492" s="57">
        <f t="shared" si="101"/>
        <v>0</v>
      </c>
      <c r="O492" s="57">
        <f t="shared" si="101"/>
        <v>0</v>
      </c>
      <c r="P492" s="57">
        <f t="shared" si="101"/>
        <v>0</v>
      </c>
      <c r="Q492" s="57">
        <f t="shared" si="101"/>
        <v>0</v>
      </c>
      <c r="R492" s="57">
        <f t="shared" si="101"/>
        <v>0</v>
      </c>
      <c r="S492" s="57">
        <f t="shared" si="101"/>
        <v>0</v>
      </c>
      <c r="T492" s="57">
        <f t="shared" si="101"/>
        <v>0</v>
      </c>
      <c r="U492" s="57">
        <f t="shared" si="101"/>
        <v>0</v>
      </c>
    </row>
    <row r="493" spans="1:21" x14ac:dyDescent="0.25">
      <c r="B493" s="8" t="s">
        <v>1145</v>
      </c>
      <c r="C493" s="8" t="s">
        <v>1148</v>
      </c>
      <c r="D493" s="8" t="s">
        <v>593</v>
      </c>
      <c r="E493" s="8" t="s">
        <v>1067</v>
      </c>
      <c r="F493" s="57">
        <f t="shared" ref="F493:U493" si="102">IFERROR(((F97/F318)-1),"CHECK")</f>
        <v>0</v>
      </c>
      <c r="G493" s="57">
        <f t="shared" si="102"/>
        <v>0</v>
      </c>
      <c r="H493" s="57">
        <f t="shared" si="102"/>
        <v>0</v>
      </c>
      <c r="I493" s="57">
        <f t="shared" si="102"/>
        <v>0</v>
      </c>
      <c r="J493" s="57">
        <f t="shared" si="102"/>
        <v>0</v>
      </c>
      <c r="K493" s="57">
        <f t="shared" si="102"/>
        <v>0</v>
      </c>
      <c r="L493" s="57">
        <f t="shared" si="102"/>
        <v>0</v>
      </c>
      <c r="M493" s="57">
        <f t="shared" si="102"/>
        <v>0</v>
      </c>
      <c r="N493" s="57">
        <f t="shared" si="102"/>
        <v>0</v>
      </c>
      <c r="O493" s="57">
        <f t="shared" si="102"/>
        <v>0</v>
      </c>
      <c r="P493" s="57">
        <f t="shared" si="102"/>
        <v>0</v>
      </c>
      <c r="Q493" s="57">
        <f t="shared" si="102"/>
        <v>0</v>
      </c>
      <c r="R493" s="57">
        <f t="shared" si="102"/>
        <v>0</v>
      </c>
      <c r="S493" s="57">
        <f t="shared" si="102"/>
        <v>0</v>
      </c>
      <c r="T493" s="57">
        <f t="shared" si="102"/>
        <v>0</v>
      </c>
      <c r="U493" s="57">
        <f t="shared" si="102"/>
        <v>0</v>
      </c>
    </row>
    <row r="494" spans="1:21" x14ac:dyDescent="0.25">
      <c r="B494" s="8" t="s">
        <v>1145</v>
      </c>
      <c r="C494" s="8" t="s">
        <v>617</v>
      </c>
      <c r="D494" s="8" t="s">
        <v>593</v>
      </c>
      <c r="E494" s="8" t="s">
        <v>1067</v>
      </c>
      <c r="F494" s="57">
        <f t="shared" ref="F494:U494" si="103">IFERROR(((F98/F319)-1),"CHECK")</f>
        <v>0</v>
      </c>
      <c r="G494" s="57">
        <f t="shared" si="103"/>
        <v>0</v>
      </c>
      <c r="H494" s="57">
        <f t="shared" si="103"/>
        <v>0</v>
      </c>
      <c r="I494" s="57">
        <f t="shared" si="103"/>
        <v>0</v>
      </c>
      <c r="J494" s="57">
        <f t="shared" si="103"/>
        <v>0</v>
      </c>
      <c r="K494" s="57">
        <f t="shared" si="103"/>
        <v>0</v>
      </c>
      <c r="L494" s="57">
        <f t="shared" si="103"/>
        <v>0</v>
      </c>
      <c r="M494" s="57">
        <f t="shared" si="103"/>
        <v>0</v>
      </c>
      <c r="N494" s="57">
        <f t="shared" si="103"/>
        <v>0</v>
      </c>
      <c r="O494" s="57">
        <f t="shared" si="103"/>
        <v>0</v>
      </c>
      <c r="P494" s="57">
        <f t="shared" si="103"/>
        <v>0</v>
      </c>
      <c r="Q494" s="57">
        <f t="shared" si="103"/>
        <v>0</v>
      </c>
      <c r="R494" s="57">
        <f t="shared" si="103"/>
        <v>0</v>
      </c>
      <c r="S494" s="57">
        <f t="shared" si="103"/>
        <v>0</v>
      </c>
      <c r="T494" s="57">
        <f t="shared" si="103"/>
        <v>0</v>
      </c>
      <c r="U494" s="57">
        <f t="shared" si="103"/>
        <v>0</v>
      </c>
    </row>
    <row r="495" spans="1:21" x14ac:dyDescent="0.25">
      <c r="B495" s="8" t="s">
        <v>1145</v>
      </c>
      <c r="C495" s="8" t="s">
        <v>618</v>
      </c>
      <c r="D495" s="8" t="s">
        <v>593</v>
      </c>
      <c r="E495" s="8" t="s">
        <v>1067</v>
      </c>
      <c r="F495" s="57">
        <f t="shared" ref="F495:U495" si="104">IFERROR(((F99/F320)-1),"CHECK")</f>
        <v>0</v>
      </c>
      <c r="G495" s="57">
        <f t="shared" si="104"/>
        <v>0</v>
      </c>
      <c r="H495" s="57">
        <f t="shared" si="104"/>
        <v>0</v>
      </c>
      <c r="I495" s="57">
        <f t="shared" si="104"/>
        <v>0</v>
      </c>
      <c r="J495" s="57">
        <f t="shared" si="104"/>
        <v>0</v>
      </c>
      <c r="K495" s="57">
        <f t="shared" si="104"/>
        <v>0</v>
      </c>
      <c r="L495" s="57">
        <f t="shared" si="104"/>
        <v>0</v>
      </c>
      <c r="M495" s="57">
        <f t="shared" si="104"/>
        <v>0</v>
      </c>
      <c r="N495" s="57">
        <f t="shared" si="104"/>
        <v>0</v>
      </c>
      <c r="O495" s="57">
        <f t="shared" si="104"/>
        <v>0</v>
      </c>
      <c r="P495" s="57">
        <f t="shared" si="104"/>
        <v>0</v>
      </c>
      <c r="Q495" s="57">
        <f t="shared" si="104"/>
        <v>0</v>
      </c>
      <c r="R495" s="57">
        <f t="shared" si="104"/>
        <v>0</v>
      </c>
      <c r="S495" s="57">
        <f t="shared" si="104"/>
        <v>0</v>
      </c>
      <c r="T495" s="57">
        <f t="shared" si="104"/>
        <v>0</v>
      </c>
      <c r="U495" s="57">
        <f t="shared" si="104"/>
        <v>0</v>
      </c>
    </row>
    <row r="496" spans="1:21" s="19" customFormat="1" x14ac:dyDescent="0.25">
      <c r="A496" s="252"/>
      <c r="B496" s="51" t="s">
        <v>619</v>
      </c>
      <c r="C496" s="46"/>
      <c r="D496" s="51" t="s">
        <v>593</v>
      </c>
      <c r="E496" s="46"/>
    </row>
    <row r="497" spans="1:21" x14ac:dyDescent="0.25">
      <c r="B497" s="8" t="s">
        <v>619</v>
      </c>
      <c r="C497" s="8" t="s">
        <v>1117</v>
      </c>
      <c r="D497" s="8" t="s">
        <v>593</v>
      </c>
      <c r="E497" s="8" t="s">
        <v>1067</v>
      </c>
      <c r="F497" s="57">
        <f t="shared" ref="F497:U497" si="105">IFERROR(((F101/F322)-1),"CHECK")</f>
        <v>0</v>
      </c>
      <c r="G497" s="57">
        <f t="shared" si="105"/>
        <v>0</v>
      </c>
      <c r="H497" s="57">
        <f t="shared" si="105"/>
        <v>0</v>
      </c>
      <c r="I497" s="57">
        <f t="shared" si="105"/>
        <v>0</v>
      </c>
      <c r="J497" s="57">
        <f t="shared" si="105"/>
        <v>0</v>
      </c>
      <c r="K497" s="57">
        <f t="shared" si="105"/>
        <v>0</v>
      </c>
      <c r="L497" s="57">
        <f t="shared" si="105"/>
        <v>0</v>
      </c>
      <c r="M497" s="57">
        <f t="shared" si="105"/>
        <v>0</v>
      </c>
      <c r="N497" s="57">
        <f t="shared" si="105"/>
        <v>0</v>
      </c>
      <c r="O497" s="57">
        <f t="shared" si="105"/>
        <v>0</v>
      </c>
      <c r="P497" s="57">
        <f t="shared" si="105"/>
        <v>0</v>
      </c>
      <c r="Q497" s="57">
        <f t="shared" si="105"/>
        <v>0</v>
      </c>
      <c r="R497" s="57">
        <f t="shared" si="105"/>
        <v>0</v>
      </c>
      <c r="S497" s="57">
        <f t="shared" si="105"/>
        <v>0</v>
      </c>
      <c r="T497" s="57">
        <f t="shared" si="105"/>
        <v>0</v>
      </c>
      <c r="U497" s="57">
        <f t="shared" si="105"/>
        <v>0</v>
      </c>
    </row>
    <row r="498" spans="1:21" x14ac:dyDescent="0.25">
      <c r="B498" s="8" t="s">
        <v>619</v>
      </c>
      <c r="C498" s="8" t="s">
        <v>1119</v>
      </c>
      <c r="D498" s="8" t="s">
        <v>593</v>
      </c>
      <c r="E498" s="8" t="s">
        <v>1067</v>
      </c>
      <c r="F498" s="57">
        <f t="shared" ref="F498:U498" si="106">IFERROR(((F102/F323)-1),"CHECK")</f>
        <v>0</v>
      </c>
      <c r="G498" s="57">
        <f t="shared" si="106"/>
        <v>0</v>
      </c>
      <c r="H498" s="57">
        <f t="shared" si="106"/>
        <v>0</v>
      </c>
      <c r="I498" s="57">
        <f t="shared" si="106"/>
        <v>0</v>
      </c>
      <c r="J498" s="57">
        <f t="shared" si="106"/>
        <v>0</v>
      </c>
      <c r="K498" s="57">
        <f t="shared" si="106"/>
        <v>0</v>
      </c>
      <c r="L498" s="57">
        <f t="shared" si="106"/>
        <v>0</v>
      </c>
      <c r="M498" s="57">
        <f t="shared" si="106"/>
        <v>0</v>
      </c>
      <c r="N498" s="57">
        <f t="shared" si="106"/>
        <v>0</v>
      </c>
      <c r="O498" s="57">
        <f t="shared" si="106"/>
        <v>0</v>
      </c>
      <c r="P498" s="57">
        <f t="shared" si="106"/>
        <v>0</v>
      </c>
      <c r="Q498" s="57">
        <f t="shared" si="106"/>
        <v>0</v>
      </c>
      <c r="R498" s="57">
        <f t="shared" si="106"/>
        <v>0</v>
      </c>
      <c r="S498" s="57">
        <f t="shared" si="106"/>
        <v>0</v>
      </c>
      <c r="T498" s="57">
        <f t="shared" si="106"/>
        <v>0</v>
      </c>
      <c r="U498" s="57">
        <f t="shared" si="106"/>
        <v>0</v>
      </c>
    </row>
    <row r="499" spans="1:21" x14ac:dyDescent="0.25">
      <c r="B499" s="8" t="s">
        <v>619</v>
      </c>
      <c r="C499" s="8" t="s">
        <v>888</v>
      </c>
      <c r="D499" s="8" t="s">
        <v>593</v>
      </c>
      <c r="E499" s="8" t="s">
        <v>1067</v>
      </c>
      <c r="F499" s="57">
        <f t="shared" ref="F499:U499" si="107">IFERROR(((F103/F324)-1),"CHECK")</f>
        <v>0</v>
      </c>
      <c r="G499" s="57">
        <f t="shared" si="107"/>
        <v>0</v>
      </c>
      <c r="H499" s="57">
        <f t="shared" si="107"/>
        <v>0</v>
      </c>
      <c r="I499" s="57">
        <f t="shared" si="107"/>
        <v>0</v>
      </c>
      <c r="J499" s="57">
        <f t="shared" si="107"/>
        <v>0</v>
      </c>
      <c r="K499" s="57">
        <f t="shared" si="107"/>
        <v>0</v>
      </c>
      <c r="L499" s="57">
        <f t="shared" si="107"/>
        <v>0</v>
      </c>
      <c r="M499" s="57">
        <f t="shared" si="107"/>
        <v>0</v>
      </c>
      <c r="N499" s="57">
        <f t="shared" si="107"/>
        <v>0</v>
      </c>
      <c r="O499" s="57">
        <f t="shared" si="107"/>
        <v>0</v>
      </c>
      <c r="P499" s="57">
        <f t="shared" si="107"/>
        <v>0</v>
      </c>
      <c r="Q499" s="57">
        <f t="shared" si="107"/>
        <v>0</v>
      </c>
      <c r="R499" s="57">
        <f t="shared" si="107"/>
        <v>0</v>
      </c>
      <c r="S499" s="57">
        <f t="shared" si="107"/>
        <v>0</v>
      </c>
      <c r="T499" s="57">
        <f t="shared" si="107"/>
        <v>0</v>
      </c>
      <c r="U499" s="57">
        <f t="shared" si="107"/>
        <v>0</v>
      </c>
    </row>
    <row r="500" spans="1:21" x14ac:dyDescent="0.25">
      <c r="B500" s="8" t="s">
        <v>619</v>
      </c>
      <c r="C500" s="8" t="s">
        <v>1055</v>
      </c>
      <c r="D500" s="8" t="s">
        <v>593</v>
      </c>
      <c r="E500" s="8" t="s">
        <v>1067</v>
      </c>
      <c r="F500" s="57">
        <f t="shared" ref="F500:U500" si="108">IFERROR(((F104/F325)-1),"CHECK")</f>
        <v>0</v>
      </c>
      <c r="G500" s="57">
        <f t="shared" si="108"/>
        <v>0</v>
      </c>
      <c r="H500" s="57">
        <f t="shared" si="108"/>
        <v>0</v>
      </c>
      <c r="I500" s="57">
        <f t="shared" si="108"/>
        <v>0</v>
      </c>
      <c r="J500" s="57">
        <f t="shared" si="108"/>
        <v>0</v>
      </c>
      <c r="K500" s="57">
        <f t="shared" si="108"/>
        <v>0</v>
      </c>
      <c r="L500" s="57">
        <f t="shared" si="108"/>
        <v>0</v>
      </c>
      <c r="M500" s="57">
        <f t="shared" si="108"/>
        <v>0</v>
      </c>
      <c r="N500" s="57">
        <f t="shared" si="108"/>
        <v>0</v>
      </c>
      <c r="O500" s="57">
        <f t="shared" si="108"/>
        <v>0</v>
      </c>
      <c r="P500" s="57">
        <f t="shared" si="108"/>
        <v>0</v>
      </c>
      <c r="Q500" s="57">
        <f t="shared" si="108"/>
        <v>0</v>
      </c>
      <c r="R500" s="57">
        <f t="shared" si="108"/>
        <v>0</v>
      </c>
      <c r="S500" s="57">
        <f t="shared" si="108"/>
        <v>0</v>
      </c>
      <c r="T500" s="57">
        <f t="shared" si="108"/>
        <v>0</v>
      </c>
      <c r="U500" s="57">
        <f t="shared" si="108"/>
        <v>0</v>
      </c>
    </row>
    <row r="501" spans="1:21" x14ac:dyDescent="0.25">
      <c r="B501" s="8" t="s">
        <v>619</v>
      </c>
      <c r="C501" s="8" t="s">
        <v>603</v>
      </c>
      <c r="D501" s="8" t="s">
        <v>593</v>
      </c>
      <c r="E501" s="8" t="s">
        <v>1067</v>
      </c>
      <c r="F501" s="57">
        <f t="shared" ref="F501:U501" si="109">IFERROR(((F105/F326)-1),"CHECK")</f>
        <v>0</v>
      </c>
      <c r="G501" s="57">
        <f t="shared" si="109"/>
        <v>0</v>
      </c>
      <c r="H501" s="57">
        <f t="shared" si="109"/>
        <v>0</v>
      </c>
      <c r="I501" s="57">
        <f t="shared" si="109"/>
        <v>0</v>
      </c>
      <c r="J501" s="57">
        <f t="shared" si="109"/>
        <v>0</v>
      </c>
      <c r="K501" s="57">
        <f t="shared" si="109"/>
        <v>0</v>
      </c>
      <c r="L501" s="57">
        <f t="shared" si="109"/>
        <v>0</v>
      </c>
      <c r="M501" s="57">
        <f t="shared" si="109"/>
        <v>0</v>
      </c>
      <c r="N501" s="57">
        <f t="shared" si="109"/>
        <v>0</v>
      </c>
      <c r="O501" s="57">
        <f t="shared" si="109"/>
        <v>0</v>
      </c>
      <c r="P501" s="57">
        <f t="shared" si="109"/>
        <v>0</v>
      </c>
      <c r="Q501" s="57">
        <f t="shared" si="109"/>
        <v>0</v>
      </c>
      <c r="R501" s="57">
        <f t="shared" si="109"/>
        <v>0</v>
      </c>
      <c r="S501" s="57">
        <f t="shared" si="109"/>
        <v>0</v>
      </c>
      <c r="T501" s="57">
        <f t="shared" si="109"/>
        <v>0</v>
      </c>
      <c r="U501" s="57">
        <f t="shared" si="109"/>
        <v>0</v>
      </c>
    </row>
    <row r="502" spans="1:21" x14ac:dyDescent="0.25">
      <c r="B502" s="8" t="s">
        <v>619</v>
      </c>
      <c r="C502" s="8" t="s">
        <v>605</v>
      </c>
      <c r="D502" s="8" t="s">
        <v>593</v>
      </c>
      <c r="E502" s="8" t="s">
        <v>1067</v>
      </c>
      <c r="F502" s="57">
        <f t="shared" ref="F502:U502" si="110">IFERROR(((F106/F327)-1),"CHECK")</f>
        <v>0</v>
      </c>
      <c r="G502" s="57">
        <f t="shared" si="110"/>
        <v>0</v>
      </c>
      <c r="H502" s="57">
        <f t="shared" si="110"/>
        <v>0</v>
      </c>
      <c r="I502" s="57">
        <f t="shared" si="110"/>
        <v>0</v>
      </c>
      <c r="J502" s="57">
        <f t="shared" si="110"/>
        <v>0</v>
      </c>
      <c r="K502" s="57">
        <f t="shared" si="110"/>
        <v>0</v>
      </c>
      <c r="L502" s="57">
        <f t="shared" si="110"/>
        <v>0</v>
      </c>
      <c r="M502" s="57">
        <f t="shared" si="110"/>
        <v>0</v>
      </c>
      <c r="N502" s="57">
        <f t="shared" si="110"/>
        <v>0</v>
      </c>
      <c r="O502" s="57">
        <f t="shared" si="110"/>
        <v>0</v>
      </c>
      <c r="P502" s="57">
        <f t="shared" si="110"/>
        <v>0</v>
      </c>
      <c r="Q502" s="57">
        <f t="shared" si="110"/>
        <v>0</v>
      </c>
      <c r="R502" s="57">
        <f t="shared" si="110"/>
        <v>0</v>
      </c>
      <c r="S502" s="57">
        <f t="shared" si="110"/>
        <v>0</v>
      </c>
      <c r="T502" s="57">
        <f t="shared" si="110"/>
        <v>0</v>
      </c>
      <c r="U502" s="57">
        <f t="shared" si="110"/>
        <v>0</v>
      </c>
    </row>
    <row r="503" spans="1:21" x14ac:dyDescent="0.25">
      <c r="B503" s="8"/>
      <c r="C503" s="8"/>
      <c r="D503" s="8"/>
      <c r="E503" s="8"/>
      <c r="F503" s="221"/>
      <c r="G503" s="221"/>
      <c r="H503" s="221"/>
      <c r="I503" s="221"/>
      <c r="J503" s="221"/>
      <c r="K503" s="221"/>
      <c r="L503" s="221"/>
      <c r="M503" s="221"/>
      <c r="N503" s="221"/>
      <c r="O503" s="221"/>
      <c r="P503" s="221"/>
      <c r="Q503" s="221"/>
      <c r="R503" s="221"/>
      <c r="S503" s="221"/>
      <c r="T503" s="221"/>
      <c r="U503" s="221"/>
    </row>
    <row r="504" spans="1:21" s="19" customFormat="1" ht="21" x14ac:dyDescent="0.35">
      <c r="A504" s="252"/>
      <c r="B504" s="46"/>
      <c r="C504" s="55" t="s">
        <v>629</v>
      </c>
      <c r="D504" s="46"/>
      <c r="E504" s="46"/>
    </row>
    <row r="505" spans="1:21" x14ac:dyDescent="0.25">
      <c r="B505" s="8"/>
      <c r="C505" s="8"/>
      <c r="D505" s="8"/>
      <c r="E505" s="8"/>
      <c r="F505" s="221"/>
      <c r="G505" s="221"/>
      <c r="H505" s="221"/>
      <c r="I505" s="221"/>
      <c r="J505" s="221"/>
      <c r="K505" s="221"/>
      <c r="L505" s="221"/>
      <c r="M505" s="221"/>
      <c r="N505" s="221"/>
      <c r="O505" s="221"/>
      <c r="P505" s="221"/>
      <c r="Q505" s="221"/>
      <c r="R505" s="221"/>
      <c r="S505" s="221"/>
      <c r="T505" s="221"/>
      <c r="U505" s="221"/>
    </row>
    <row r="506" spans="1:21" s="19" customFormat="1" x14ac:dyDescent="0.25">
      <c r="A506" s="252"/>
      <c r="B506" s="51" t="s">
        <v>613</v>
      </c>
      <c r="C506" s="51"/>
      <c r="D506" s="51" t="s">
        <v>588</v>
      </c>
      <c r="E506" s="46"/>
    </row>
    <row r="507" spans="1:21" x14ac:dyDescent="0.25">
      <c r="B507" s="8" t="s">
        <v>613</v>
      </c>
      <c r="C507" s="8" t="s">
        <v>1119</v>
      </c>
      <c r="D507" s="8" t="s">
        <v>588</v>
      </c>
      <c r="E507" s="8" t="s">
        <v>882</v>
      </c>
      <c r="F507" s="57">
        <f t="shared" ref="F507:U507" si="111">IFERROR(((F111/F332)-1),"CHECK")</f>
        <v>0</v>
      </c>
      <c r="G507" s="57">
        <f t="shared" si="111"/>
        <v>0</v>
      </c>
      <c r="H507" s="57">
        <f t="shared" si="111"/>
        <v>0</v>
      </c>
      <c r="I507" s="57">
        <f t="shared" si="111"/>
        <v>0</v>
      </c>
      <c r="J507" s="57">
        <f t="shared" si="111"/>
        <v>0</v>
      </c>
      <c r="K507" s="57">
        <f t="shared" si="111"/>
        <v>0</v>
      </c>
      <c r="L507" s="57">
        <f t="shared" si="111"/>
        <v>0</v>
      </c>
      <c r="M507" s="57">
        <f t="shared" si="111"/>
        <v>0</v>
      </c>
      <c r="N507" s="57">
        <f t="shared" si="111"/>
        <v>0</v>
      </c>
      <c r="O507" s="57">
        <f t="shared" si="111"/>
        <v>0</v>
      </c>
      <c r="P507" s="57">
        <f t="shared" si="111"/>
        <v>0</v>
      </c>
      <c r="Q507" s="57">
        <f t="shared" si="111"/>
        <v>0</v>
      </c>
      <c r="R507" s="57">
        <f t="shared" si="111"/>
        <v>0</v>
      </c>
      <c r="S507" s="57">
        <f t="shared" si="111"/>
        <v>0</v>
      </c>
      <c r="T507" s="57">
        <f t="shared" si="111"/>
        <v>0</v>
      </c>
      <c r="U507" s="57">
        <f t="shared" si="111"/>
        <v>0</v>
      </c>
    </row>
    <row r="508" spans="1:21" x14ac:dyDescent="0.25">
      <c r="B508" s="8" t="s">
        <v>613</v>
      </c>
      <c r="C508" s="8" t="s">
        <v>888</v>
      </c>
      <c r="D508" s="8" t="s">
        <v>588</v>
      </c>
      <c r="E508" s="8" t="s">
        <v>882</v>
      </c>
      <c r="F508" s="57">
        <f t="shared" ref="F508:U508" si="112">IFERROR(((F112/F333)-1),"CHECK")</f>
        <v>0</v>
      </c>
      <c r="G508" s="57">
        <f t="shared" si="112"/>
        <v>0</v>
      </c>
      <c r="H508" s="57">
        <f t="shared" si="112"/>
        <v>0</v>
      </c>
      <c r="I508" s="57">
        <f t="shared" si="112"/>
        <v>0</v>
      </c>
      <c r="J508" s="57">
        <f t="shared" si="112"/>
        <v>0</v>
      </c>
      <c r="K508" s="57">
        <f t="shared" si="112"/>
        <v>0</v>
      </c>
      <c r="L508" s="57">
        <f t="shared" si="112"/>
        <v>0</v>
      </c>
      <c r="M508" s="57">
        <f t="shared" si="112"/>
        <v>0</v>
      </c>
      <c r="N508" s="57">
        <f t="shared" si="112"/>
        <v>0</v>
      </c>
      <c r="O508" s="57">
        <f t="shared" si="112"/>
        <v>0</v>
      </c>
      <c r="P508" s="57">
        <f t="shared" si="112"/>
        <v>0</v>
      </c>
      <c r="Q508" s="57">
        <f t="shared" si="112"/>
        <v>0</v>
      </c>
      <c r="R508" s="57">
        <f t="shared" si="112"/>
        <v>0</v>
      </c>
      <c r="S508" s="57">
        <f t="shared" si="112"/>
        <v>0</v>
      </c>
      <c r="T508" s="57">
        <f t="shared" si="112"/>
        <v>0</v>
      </c>
      <c r="U508" s="57">
        <f t="shared" si="112"/>
        <v>0</v>
      </c>
    </row>
    <row r="509" spans="1:21" x14ac:dyDescent="0.25">
      <c r="B509" s="8" t="s">
        <v>613</v>
      </c>
      <c r="C509" s="8" t="s">
        <v>1147</v>
      </c>
      <c r="D509" s="8" t="s">
        <v>588</v>
      </c>
      <c r="E509" s="8" t="s">
        <v>882</v>
      </c>
      <c r="F509" s="57">
        <f t="shared" ref="F509:U509" si="113">IFERROR(((F113/F334)-1),"CHECK")</f>
        <v>0</v>
      </c>
      <c r="G509" s="57">
        <f t="shared" si="113"/>
        <v>0</v>
      </c>
      <c r="H509" s="57">
        <f t="shared" si="113"/>
        <v>0</v>
      </c>
      <c r="I509" s="57">
        <f t="shared" si="113"/>
        <v>0</v>
      </c>
      <c r="J509" s="57">
        <f t="shared" si="113"/>
        <v>0</v>
      </c>
      <c r="K509" s="57">
        <f t="shared" si="113"/>
        <v>0</v>
      </c>
      <c r="L509" s="57">
        <f t="shared" si="113"/>
        <v>0</v>
      </c>
      <c r="M509" s="57">
        <f t="shared" si="113"/>
        <v>0</v>
      </c>
      <c r="N509" s="57">
        <f t="shared" si="113"/>
        <v>0</v>
      </c>
      <c r="O509" s="57">
        <f t="shared" si="113"/>
        <v>0</v>
      </c>
      <c r="P509" s="57">
        <f t="shared" si="113"/>
        <v>0</v>
      </c>
      <c r="Q509" s="57">
        <f t="shared" si="113"/>
        <v>0</v>
      </c>
      <c r="R509" s="57">
        <f t="shared" si="113"/>
        <v>0</v>
      </c>
      <c r="S509" s="57">
        <f t="shared" si="113"/>
        <v>0</v>
      </c>
      <c r="T509" s="57">
        <f t="shared" si="113"/>
        <v>0</v>
      </c>
      <c r="U509" s="57">
        <f t="shared" si="113"/>
        <v>0</v>
      </c>
    </row>
    <row r="510" spans="1:21" x14ac:dyDescent="0.25">
      <c r="B510" s="8" t="s">
        <v>613</v>
      </c>
      <c r="C510" s="8" t="s">
        <v>605</v>
      </c>
      <c r="D510" s="8" t="s">
        <v>588</v>
      </c>
      <c r="E510" s="8" t="s">
        <v>882</v>
      </c>
      <c r="F510" s="57">
        <f t="shared" ref="F510:U510" si="114">IFERROR(((F114/F335)-1),"CHECK")</f>
        <v>0</v>
      </c>
      <c r="G510" s="57">
        <f t="shared" si="114"/>
        <v>0</v>
      </c>
      <c r="H510" s="57">
        <f t="shared" si="114"/>
        <v>0</v>
      </c>
      <c r="I510" s="57">
        <f t="shared" si="114"/>
        <v>0</v>
      </c>
      <c r="J510" s="57">
        <f t="shared" si="114"/>
        <v>0</v>
      </c>
      <c r="K510" s="57">
        <f t="shared" si="114"/>
        <v>0</v>
      </c>
      <c r="L510" s="57">
        <f t="shared" si="114"/>
        <v>0</v>
      </c>
      <c r="M510" s="57">
        <f t="shared" si="114"/>
        <v>0</v>
      </c>
      <c r="N510" s="57">
        <f t="shared" si="114"/>
        <v>0</v>
      </c>
      <c r="O510" s="57">
        <f t="shared" si="114"/>
        <v>0</v>
      </c>
      <c r="P510" s="57">
        <f t="shared" si="114"/>
        <v>0</v>
      </c>
      <c r="Q510" s="57">
        <f t="shared" si="114"/>
        <v>0</v>
      </c>
      <c r="R510" s="57">
        <f t="shared" si="114"/>
        <v>0</v>
      </c>
      <c r="S510" s="57">
        <f t="shared" si="114"/>
        <v>0</v>
      </c>
      <c r="T510" s="57">
        <f t="shared" si="114"/>
        <v>0</v>
      </c>
      <c r="U510" s="57">
        <f t="shared" si="114"/>
        <v>0</v>
      </c>
    </row>
    <row r="511" spans="1:21" x14ac:dyDescent="0.25">
      <c r="B511" s="8" t="s">
        <v>613</v>
      </c>
      <c r="C511" s="8" t="s">
        <v>614</v>
      </c>
      <c r="D511" s="8" t="s">
        <v>588</v>
      </c>
      <c r="E511" s="8" t="s">
        <v>882</v>
      </c>
      <c r="F511" s="57">
        <f t="shared" ref="F511:U511" si="115">IFERROR(((F115/F336)-1),"CHECK")</f>
        <v>0</v>
      </c>
      <c r="G511" s="57" t="str">
        <f t="shared" si="115"/>
        <v>CHECK</v>
      </c>
      <c r="H511" s="57" t="str">
        <f t="shared" si="115"/>
        <v>CHECK</v>
      </c>
      <c r="I511" s="57" t="str">
        <f t="shared" si="115"/>
        <v>CHECK</v>
      </c>
      <c r="J511" s="57" t="str">
        <f t="shared" si="115"/>
        <v>CHECK</v>
      </c>
      <c r="K511" s="57" t="str">
        <f t="shared" si="115"/>
        <v>CHECK</v>
      </c>
      <c r="L511" s="57" t="str">
        <f t="shared" si="115"/>
        <v>CHECK</v>
      </c>
      <c r="M511" s="57" t="str">
        <f t="shared" si="115"/>
        <v>CHECK</v>
      </c>
      <c r="N511" s="57" t="str">
        <f t="shared" si="115"/>
        <v>CHECK</v>
      </c>
      <c r="O511" s="57" t="str">
        <f t="shared" si="115"/>
        <v>CHECK</v>
      </c>
      <c r="P511" s="57" t="str">
        <f t="shared" si="115"/>
        <v>CHECK</v>
      </c>
      <c r="Q511" s="57" t="str">
        <f t="shared" si="115"/>
        <v>CHECK</v>
      </c>
      <c r="R511" s="57" t="str">
        <f t="shared" si="115"/>
        <v>CHECK</v>
      </c>
      <c r="S511" s="57" t="str">
        <f t="shared" si="115"/>
        <v>CHECK</v>
      </c>
      <c r="T511" s="57" t="str">
        <f t="shared" si="115"/>
        <v>CHECK</v>
      </c>
      <c r="U511" s="57" t="str">
        <f t="shared" si="115"/>
        <v>CHECK</v>
      </c>
    </row>
    <row r="512" spans="1:21" x14ac:dyDescent="0.25">
      <c r="B512" s="8" t="s">
        <v>613</v>
      </c>
      <c r="C512" s="8" t="s">
        <v>606</v>
      </c>
      <c r="D512" s="8" t="s">
        <v>588</v>
      </c>
      <c r="E512" s="8" t="s">
        <v>882</v>
      </c>
      <c r="F512" s="57">
        <f t="shared" ref="F512:U512" si="116">IFERROR(((F116/F337)-1),"CHECK")</f>
        <v>0</v>
      </c>
      <c r="G512" s="57">
        <f t="shared" si="116"/>
        <v>0</v>
      </c>
      <c r="H512" s="57">
        <f t="shared" si="116"/>
        <v>0</v>
      </c>
      <c r="I512" s="57">
        <f t="shared" si="116"/>
        <v>0</v>
      </c>
      <c r="J512" s="57">
        <f t="shared" si="116"/>
        <v>0</v>
      </c>
      <c r="K512" s="57">
        <f t="shared" si="116"/>
        <v>0</v>
      </c>
      <c r="L512" s="57">
        <f t="shared" si="116"/>
        <v>0</v>
      </c>
      <c r="M512" s="57">
        <f t="shared" si="116"/>
        <v>0</v>
      </c>
      <c r="N512" s="57">
        <f t="shared" si="116"/>
        <v>0</v>
      </c>
      <c r="O512" s="57">
        <f t="shared" si="116"/>
        <v>0</v>
      </c>
      <c r="P512" s="57">
        <f t="shared" si="116"/>
        <v>0</v>
      </c>
      <c r="Q512" s="57">
        <f t="shared" si="116"/>
        <v>0</v>
      </c>
      <c r="R512" s="57">
        <f t="shared" si="116"/>
        <v>0</v>
      </c>
      <c r="S512" s="57">
        <f t="shared" si="116"/>
        <v>0</v>
      </c>
      <c r="T512" s="57">
        <f t="shared" si="116"/>
        <v>0</v>
      </c>
      <c r="U512" s="57">
        <f t="shared" si="116"/>
        <v>0</v>
      </c>
    </row>
    <row r="513" spans="1:21" s="19" customFormat="1" x14ac:dyDescent="0.25">
      <c r="A513" s="252"/>
      <c r="B513" s="51" t="s">
        <v>615</v>
      </c>
      <c r="C513" s="46"/>
      <c r="D513" s="51" t="s">
        <v>588</v>
      </c>
      <c r="E513" s="46"/>
    </row>
    <row r="514" spans="1:21" x14ac:dyDescent="0.25">
      <c r="B514" s="8" t="s">
        <v>615</v>
      </c>
      <c r="C514" s="8" t="s">
        <v>1119</v>
      </c>
      <c r="D514" s="8" t="s">
        <v>588</v>
      </c>
      <c r="E514" s="8" t="s">
        <v>882</v>
      </c>
      <c r="F514" s="57">
        <f t="shared" ref="F514:U514" si="117">IFERROR(((F118/F339)-1),"CHECK")</f>
        <v>0</v>
      </c>
      <c r="G514" s="57">
        <f t="shared" si="117"/>
        <v>0</v>
      </c>
      <c r="H514" s="57">
        <f t="shared" si="117"/>
        <v>0</v>
      </c>
      <c r="I514" s="57">
        <f t="shared" si="117"/>
        <v>0</v>
      </c>
      <c r="J514" s="57">
        <f t="shared" si="117"/>
        <v>0</v>
      </c>
      <c r="K514" s="57">
        <f t="shared" si="117"/>
        <v>0</v>
      </c>
      <c r="L514" s="57">
        <f t="shared" si="117"/>
        <v>0</v>
      </c>
      <c r="M514" s="57">
        <f t="shared" si="117"/>
        <v>0</v>
      </c>
      <c r="N514" s="57">
        <f t="shared" si="117"/>
        <v>0</v>
      </c>
      <c r="O514" s="57">
        <f t="shared" si="117"/>
        <v>0</v>
      </c>
      <c r="P514" s="57">
        <f t="shared" si="117"/>
        <v>0</v>
      </c>
      <c r="Q514" s="57">
        <f t="shared" si="117"/>
        <v>0</v>
      </c>
      <c r="R514" s="57">
        <f t="shared" si="117"/>
        <v>0</v>
      </c>
      <c r="S514" s="57">
        <f t="shared" si="117"/>
        <v>0</v>
      </c>
      <c r="T514" s="57">
        <f t="shared" si="117"/>
        <v>0</v>
      </c>
      <c r="U514" s="57">
        <f t="shared" si="117"/>
        <v>0</v>
      </c>
    </row>
    <row r="515" spans="1:21" x14ac:dyDescent="0.25">
      <c r="B515" s="8" t="s">
        <v>615</v>
      </c>
      <c r="C515" s="8" t="s">
        <v>1055</v>
      </c>
      <c r="D515" s="8" t="s">
        <v>588</v>
      </c>
      <c r="E515" s="8" t="s">
        <v>882</v>
      </c>
      <c r="F515" s="57">
        <f t="shared" ref="F515:U515" si="118">IFERROR(((F119/F340)-1),"CHECK")</f>
        <v>0</v>
      </c>
      <c r="G515" s="57" t="str">
        <f t="shared" si="118"/>
        <v>CHECK</v>
      </c>
      <c r="H515" s="57">
        <f t="shared" si="118"/>
        <v>0</v>
      </c>
      <c r="I515" s="57">
        <f t="shared" si="118"/>
        <v>0</v>
      </c>
      <c r="J515" s="57">
        <f t="shared" si="118"/>
        <v>0</v>
      </c>
      <c r="K515" s="57">
        <f t="shared" si="118"/>
        <v>0</v>
      </c>
      <c r="L515" s="57">
        <f t="shared" si="118"/>
        <v>0</v>
      </c>
      <c r="M515" s="57">
        <f t="shared" si="118"/>
        <v>0</v>
      </c>
      <c r="N515" s="57">
        <f t="shared" si="118"/>
        <v>0</v>
      </c>
      <c r="O515" s="57">
        <f t="shared" si="118"/>
        <v>0</v>
      </c>
      <c r="P515" s="57">
        <f t="shared" si="118"/>
        <v>0</v>
      </c>
      <c r="Q515" s="57">
        <f t="shared" si="118"/>
        <v>0</v>
      </c>
      <c r="R515" s="57">
        <f t="shared" si="118"/>
        <v>0</v>
      </c>
      <c r="S515" s="57">
        <f t="shared" si="118"/>
        <v>0</v>
      </c>
      <c r="T515" s="57">
        <f t="shared" si="118"/>
        <v>0</v>
      </c>
      <c r="U515" s="57">
        <f t="shared" si="118"/>
        <v>0</v>
      </c>
    </row>
    <row r="516" spans="1:21" x14ac:dyDescent="0.25">
      <c r="B516" s="8" t="s">
        <v>615</v>
      </c>
      <c r="C516" s="8" t="s">
        <v>603</v>
      </c>
      <c r="D516" s="8" t="s">
        <v>588</v>
      </c>
      <c r="E516" s="8" t="s">
        <v>882</v>
      </c>
      <c r="F516" s="57">
        <f t="shared" ref="F516:U516" si="119">IFERROR(((F120/F341)-1),"CHECK")</f>
        <v>0</v>
      </c>
      <c r="G516" s="57">
        <f t="shared" si="119"/>
        <v>0</v>
      </c>
      <c r="H516" s="57">
        <f t="shared" si="119"/>
        <v>0</v>
      </c>
      <c r="I516" s="57">
        <f t="shared" si="119"/>
        <v>0</v>
      </c>
      <c r="J516" s="57">
        <f t="shared" si="119"/>
        <v>0</v>
      </c>
      <c r="K516" s="57">
        <f t="shared" si="119"/>
        <v>0</v>
      </c>
      <c r="L516" s="57">
        <f t="shared" si="119"/>
        <v>0</v>
      </c>
      <c r="M516" s="57">
        <f t="shared" si="119"/>
        <v>0</v>
      </c>
      <c r="N516" s="57">
        <f t="shared" si="119"/>
        <v>0</v>
      </c>
      <c r="O516" s="57">
        <f t="shared" si="119"/>
        <v>0</v>
      </c>
      <c r="P516" s="57">
        <f t="shared" si="119"/>
        <v>0</v>
      </c>
      <c r="Q516" s="57">
        <f t="shared" si="119"/>
        <v>0</v>
      </c>
      <c r="R516" s="57">
        <f t="shared" si="119"/>
        <v>0</v>
      </c>
      <c r="S516" s="57">
        <f t="shared" si="119"/>
        <v>0</v>
      </c>
      <c r="T516" s="57">
        <f t="shared" si="119"/>
        <v>0</v>
      </c>
      <c r="U516" s="57">
        <f t="shared" si="119"/>
        <v>0</v>
      </c>
    </row>
    <row r="517" spans="1:21" x14ac:dyDescent="0.25">
      <c r="B517" s="8" t="s">
        <v>615</v>
      </c>
      <c r="C517" s="8" t="s">
        <v>605</v>
      </c>
      <c r="D517" s="8" t="s">
        <v>588</v>
      </c>
      <c r="E517" s="8" t="s">
        <v>882</v>
      </c>
      <c r="F517" s="57">
        <f t="shared" ref="F517:U517" si="120">IFERROR(((F121/F342)-1),"CHECK")</f>
        <v>0</v>
      </c>
      <c r="G517" s="57">
        <f t="shared" si="120"/>
        <v>0</v>
      </c>
      <c r="H517" s="57">
        <f t="shared" si="120"/>
        <v>0</v>
      </c>
      <c r="I517" s="57">
        <f t="shared" si="120"/>
        <v>0</v>
      </c>
      <c r="J517" s="57">
        <f t="shared" si="120"/>
        <v>0</v>
      </c>
      <c r="K517" s="57">
        <f t="shared" si="120"/>
        <v>0</v>
      </c>
      <c r="L517" s="57">
        <f t="shared" si="120"/>
        <v>0</v>
      </c>
      <c r="M517" s="57">
        <f t="shared" si="120"/>
        <v>0</v>
      </c>
      <c r="N517" s="57">
        <f t="shared" si="120"/>
        <v>0</v>
      </c>
      <c r="O517" s="57">
        <f t="shared" si="120"/>
        <v>0</v>
      </c>
      <c r="P517" s="57">
        <f t="shared" si="120"/>
        <v>0</v>
      </c>
      <c r="Q517" s="57">
        <f t="shared" si="120"/>
        <v>0</v>
      </c>
      <c r="R517" s="57">
        <f t="shared" si="120"/>
        <v>0</v>
      </c>
      <c r="S517" s="57">
        <f t="shared" si="120"/>
        <v>0</v>
      </c>
      <c r="T517" s="57">
        <f t="shared" si="120"/>
        <v>0</v>
      </c>
      <c r="U517" s="57">
        <f t="shared" si="120"/>
        <v>0</v>
      </c>
    </row>
    <row r="518" spans="1:21" x14ac:dyDescent="0.25">
      <c r="B518" s="8" t="s">
        <v>1145</v>
      </c>
      <c r="C518" s="8" t="s">
        <v>1148</v>
      </c>
      <c r="D518" s="8" t="s">
        <v>588</v>
      </c>
      <c r="E518" s="8" t="s">
        <v>882</v>
      </c>
      <c r="F518" s="57">
        <f t="shared" ref="F518:U518" si="121">IFERROR(((F122/F343)-1),"CHECK")</f>
        <v>0</v>
      </c>
      <c r="G518" s="57">
        <f t="shared" si="121"/>
        <v>0</v>
      </c>
      <c r="H518" s="57">
        <f t="shared" si="121"/>
        <v>0</v>
      </c>
      <c r="I518" s="57">
        <f t="shared" si="121"/>
        <v>0</v>
      </c>
      <c r="J518" s="57">
        <f t="shared" si="121"/>
        <v>0</v>
      </c>
      <c r="K518" s="57">
        <f t="shared" si="121"/>
        <v>0</v>
      </c>
      <c r="L518" s="57">
        <f t="shared" si="121"/>
        <v>0</v>
      </c>
      <c r="M518" s="57">
        <f t="shared" si="121"/>
        <v>0</v>
      </c>
      <c r="N518" s="57">
        <f t="shared" si="121"/>
        <v>0</v>
      </c>
      <c r="O518" s="57">
        <f t="shared" si="121"/>
        <v>0</v>
      </c>
      <c r="P518" s="57">
        <f t="shared" si="121"/>
        <v>0</v>
      </c>
      <c r="Q518" s="57">
        <f t="shared" si="121"/>
        <v>0</v>
      </c>
      <c r="R518" s="57">
        <f t="shared" si="121"/>
        <v>0</v>
      </c>
      <c r="S518" s="57">
        <f t="shared" si="121"/>
        <v>0</v>
      </c>
      <c r="T518" s="57">
        <f t="shared" si="121"/>
        <v>0</v>
      </c>
      <c r="U518" s="57">
        <f t="shared" si="121"/>
        <v>0</v>
      </c>
    </row>
    <row r="519" spans="1:21" x14ac:dyDescent="0.25">
      <c r="B519" s="8" t="s">
        <v>1145</v>
      </c>
      <c r="C519" s="8" t="s">
        <v>617</v>
      </c>
      <c r="D519" s="8" t="s">
        <v>588</v>
      </c>
      <c r="E519" s="8" t="s">
        <v>882</v>
      </c>
      <c r="F519" s="57">
        <f t="shared" ref="F519:U519" si="122">IFERROR(((F123/F344)-1),"CHECK")</f>
        <v>0</v>
      </c>
      <c r="G519" s="57">
        <f t="shared" si="122"/>
        <v>0</v>
      </c>
      <c r="H519" s="57">
        <f t="shared" si="122"/>
        <v>0</v>
      </c>
      <c r="I519" s="57">
        <f t="shared" si="122"/>
        <v>0</v>
      </c>
      <c r="J519" s="57">
        <f t="shared" si="122"/>
        <v>0</v>
      </c>
      <c r="K519" s="57">
        <f t="shared" si="122"/>
        <v>0</v>
      </c>
      <c r="L519" s="57" t="str">
        <f t="shared" si="122"/>
        <v>CHECK</v>
      </c>
      <c r="M519" s="57" t="str">
        <f t="shared" si="122"/>
        <v>CHECK</v>
      </c>
      <c r="N519" s="57" t="str">
        <f t="shared" si="122"/>
        <v>CHECK</v>
      </c>
      <c r="O519" s="57" t="str">
        <f t="shared" si="122"/>
        <v>CHECK</v>
      </c>
      <c r="P519" s="57" t="str">
        <f t="shared" si="122"/>
        <v>CHECK</v>
      </c>
      <c r="Q519" s="57" t="str">
        <f t="shared" si="122"/>
        <v>CHECK</v>
      </c>
      <c r="R519" s="57" t="str">
        <f t="shared" si="122"/>
        <v>CHECK</v>
      </c>
      <c r="S519" s="57" t="str">
        <f t="shared" si="122"/>
        <v>CHECK</v>
      </c>
      <c r="T519" s="57" t="str">
        <f t="shared" si="122"/>
        <v>CHECK</v>
      </c>
      <c r="U519" s="57" t="str">
        <f t="shared" si="122"/>
        <v>CHECK</v>
      </c>
    </row>
    <row r="520" spans="1:21" x14ac:dyDescent="0.25">
      <c r="B520" s="8" t="s">
        <v>1145</v>
      </c>
      <c r="C520" s="8" t="s">
        <v>618</v>
      </c>
      <c r="D520" s="8" t="s">
        <v>588</v>
      </c>
      <c r="E520" s="8" t="s">
        <v>882</v>
      </c>
      <c r="F520" s="57">
        <f t="shared" ref="F520:U520" si="123">IFERROR(((F124/F345)-1),"CHECK")</f>
        <v>14.091660775331658</v>
      </c>
      <c r="G520" s="57">
        <f t="shared" si="123"/>
        <v>3.9394471911894344</v>
      </c>
      <c r="H520" s="57">
        <f t="shared" si="123"/>
        <v>4.556510682628117</v>
      </c>
      <c r="I520" s="57">
        <f t="shared" si="123"/>
        <v>-0.63075943079368502</v>
      </c>
      <c r="J520" s="57">
        <f t="shared" si="123"/>
        <v>-0.30057440552147507</v>
      </c>
      <c r="K520" s="57">
        <f t="shared" si="123"/>
        <v>-0.50869469513537302</v>
      </c>
      <c r="L520" s="57">
        <f t="shared" si="123"/>
        <v>-0.52887005649717511</v>
      </c>
      <c r="M520" s="57">
        <f t="shared" si="123"/>
        <v>-0.57546880634691688</v>
      </c>
      <c r="N520" s="57">
        <f t="shared" si="123"/>
        <v>-0.88183652505686405</v>
      </c>
      <c r="O520" s="57">
        <f t="shared" si="123"/>
        <v>-0.8767067373503572</v>
      </c>
      <c r="P520" s="57">
        <f t="shared" si="123"/>
        <v>-0.87310009499525032</v>
      </c>
      <c r="Q520" s="57">
        <f t="shared" si="123"/>
        <v>-0.87003899805009755</v>
      </c>
      <c r="R520" s="57">
        <f t="shared" si="123"/>
        <v>-0.86697790110494477</v>
      </c>
      <c r="S520" s="57">
        <f t="shared" si="123"/>
        <v>-0.863916804159792</v>
      </c>
      <c r="T520" s="57">
        <f t="shared" si="123"/>
        <v>-0.86085570721463922</v>
      </c>
      <c r="U520" s="57">
        <f t="shared" si="123"/>
        <v>-0.85779461026948645</v>
      </c>
    </row>
    <row r="521" spans="1:21" s="19" customFormat="1" x14ac:dyDescent="0.25">
      <c r="A521" s="252"/>
      <c r="B521" s="51" t="s">
        <v>619</v>
      </c>
      <c r="C521" s="46"/>
      <c r="D521" s="51" t="s">
        <v>588</v>
      </c>
      <c r="E521" s="46"/>
    </row>
    <row r="522" spans="1:21" x14ac:dyDescent="0.25">
      <c r="B522" s="8" t="s">
        <v>619</v>
      </c>
      <c r="C522" s="8" t="s">
        <v>1117</v>
      </c>
      <c r="D522" s="8" t="s">
        <v>588</v>
      </c>
      <c r="E522" s="8" t="s">
        <v>882</v>
      </c>
      <c r="F522" s="57">
        <f t="shared" ref="F522:U522" si="124">IFERROR(((F126/F347)-1),"CHECK")</f>
        <v>0</v>
      </c>
      <c r="G522" s="57">
        <f t="shared" si="124"/>
        <v>0</v>
      </c>
      <c r="H522" s="57">
        <f t="shared" si="124"/>
        <v>0</v>
      </c>
      <c r="I522" s="57">
        <f t="shared" si="124"/>
        <v>0</v>
      </c>
      <c r="J522" s="57">
        <f t="shared" si="124"/>
        <v>0</v>
      </c>
      <c r="K522" s="57">
        <f t="shared" si="124"/>
        <v>0</v>
      </c>
      <c r="L522" s="57">
        <f t="shared" si="124"/>
        <v>0</v>
      </c>
      <c r="M522" s="57">
        <f t="shared" si="124"/>
        <v>0</v>
      </c>
      <c r="N522" s="57">
        <f t="shared" si="124"/>
        <v>0</v>
      </c>
      <c r="O522" s="57">
        <f t="shared" si="124"/>
        <v>0</v>
      </c>
      <c r="P522" s="57">
        <f t="shared" si="124"/>
        <v>0</v>
      </c>
      <c r="Q522" s="57">
        <f t="shared" si="124"/>
        <v>0</v>
      </c>
      <c r="R522" s="57">
        <f t="shared" si="124"/>
        <v>0</v>
      </c>
      <c r="S522" s="57">
        <f t="shared" si="124"/>
        <v>0</v>
      </c>
      <c r="T522" s="57">
        <f t="shared" si="124"/>
        <v>0</v>
      </c>
      <c r="U522" s="57">
        <f t="shared" si="124"/>
        <v>0</v>
      </c>
    </row>
    <row r="523" spans="1:21" x14ac:dyDescent="0.25">
      <c r="B523" s="8" t="s">
        <v>619</v>
      </c>
      <c r="C523" s="8" t="s">
        <v>1119</v>
      </c>
      <c r="D523" s="8" t="s">
        <v>588</v>
      </c>
      <c r="E523" s="8" t="s">
        <v>882</v>
      </c>
      <c r="F523" s="57">
        <f t="shared" ref="F523:U523" si="125">IFERROR(((F127/F348)-1),"CHECK")</f>
        <v>0</v>
      </c>
      <c r="G523" s="57">
        <f t="shared" si="125"/>
        <v>0</v>
      </c>
      <c r="H523" s="57">
        <f t="shared" si="125"/>
        <v>0</v>
      </c>
      <c r="I523" s="57">
        <f t="shared" si="125"/>
        <v>0</v>
      </c>
      <c r="J523" s="57">
        <f t="shared" si="125"/>
        <v>0</v>
      </c>
      <c r="K523" s="57">
        <f t="shared" si="125"/>
        <v>0</v>
      </c>
      <c r="L523" s="57">
        <f t="shared" si="125"/>
        <v>0</v>
      </c>
      <c r="M523" s="57">
        <f t="shared" si="125"/>
        <v>0</v>
      </c>
      <c r="N523" s="57">
        <f t="shared" si="125"/>
        <v>0</v>
      </c>
      <c r="O523" s="57">
        <f t="shared" si="125"/>
        <v>0</v>
      </c>
      <c r="P523" s="57">
        <f t="shared" si="125"/>
        <v>0</v>
      </c>
      <c r="Q523" s="57">
        <f t="shared" si="125"/>
        <v>0</v>
      </c>
      <c r="R523" s="57">
        <f t="shared" si="125"/>
        <v>0</v>
      </c>
      <c r="S523" s="57">
        <f t="shared" si="125"/>
        <v>0</v>
      </c>
      <c r="T523" s="57">
        <f t="shared" si="125"/>
        <v>0</v>
      </c>
      <c r="U523" s="57">
        <f t="shared" si="125"/>
        <v>0</v>
      </c>
    </row>
    <row r="524" spans="1:21" x14ac:dyDescent="0.25">
      <c r="B524" s="8" t="s">
        <v>619</v>
      </c>
      <c r="C524" s="8" t="s">
        <v>888</v>
      </c>
      <c r="D524" s="8" t="s">
        <v>588</v>
      </c>
      <c r="E524" s="8" t="s">
        <v>882</v>
      </c>
      <c r="F524" s="57">
        <f t="shared" ref="F524:U524" si="126">IFERROR(((F128/F349)-1),"CHECK")</f>
        <v>0</v>
      </c>
      <c r="G524" s="57">
        <f t="shared" si="126"/>
        <v>0</v>
      </c>
      <c r="H524" s="57">
        <f t="shared" si="126"/>
        <v>0</v>
      </c>
      <c r="I524" s="57">
        <f t="shared" si="126"/>
        <v>0</v>
      </c>
      <c r="J524" s="57">
        <f t="shared" si="126"/>
        <v>0</v>
      </c>
      <c r="K524" s="57">
        <f t="shared" si="126"/>
        <v>0</v>
      </c>
      <c r="L524" s="57">
        <f t="shared" si="126"/>
        <v>0</v>
      </c>
      <c r="M524" s="57">
        <f t="shared" si="126"/>
        <v>0</v>
      </c>
      <c r="N524" s="57">
        <f t="shared" si="126"/>
        <v>0</v>
      </c>
      <c r="O524" s="57">
        <f t="shared" si="126"/>
        <v>0</v>
      </c>
      <c r="P524" s="57">
        <f t="shared" si="126"/>
        <v>0</v>
      </c>
      <c r="Q524" s="57">
        <f t="shared" si="126"/>
        <v>0</v>
      </c>
      <c r="R524" s="57">
        <f t="shared" si="126"/>
        <v>0</v>
      </c>
      <c r="S524" s="57">
        <f t="shared" si="126"/>
        <v>0</v>
      </c>
      <c r="T524" s="57">
        <f t="shared" si="126"/>
        <v>0</v>
      </c>
      <c r="U524" s="57">
        <f t="shared" si="126"/>
        <v>0</v>
      </c>
    </row>
    <row r="525" spans="1:21" x14ac:dyDescent="0.25">
      <c r="B525" s="8" t="s">
        <v>619</v>
      </c>
      <c r="C525" s="8" t="s">
        <v>1055</v>
      </c>
      <c r="D525" s="8" t="s">
        <v>588</v>
      </c>
      <c r="E525" s="8" t="s">
        <v>882</v>
      </c>
      <c r="F525" s="57">
        <f t="shared" ref="F525:U525" si="127">IFERROR(((F129/F350)-1),"CHECK")</f>
        <v>0</v>
      </c>
      <c r="G525" s="57">
        <f t="shared" si="127"/>
        <v>0</v>
      </c>
      <c r="H525" s="57">
        <f t="shared" si="127"/>
        <v>0</v>
      </c>
      <c r="I525" s="57">
        <f t="shared" si="127"/>
        <v>0</v>
      </c>
      <c r="J525" s="57">
        <f t="shared" si="127"/>
        <v>0</v>
      </c>
      <c r="K525" s="57">
        <f t="shared" si="127"/>
        <v>0</v>
      </c>
      <c r="L525" s="57">
        <f t="shared" si="127"/>
        <v>0</v>
      </c>
      <c r="M525" s="57">
        <f t="shared" si="127"/>
        <v>0</v>
      </c>
      <c r="N525" s="57">
        <f t="shared" si="127"/>
        <v>0</v>
      </c>
      <c r="O525" s="57">
        <f t="shared" si="127"/>
        <v>0</v>
      </c>
      <c r="P525" s="57">
        <f t="shared" si="127"/>
        <v>0</v>
      </c>
      <c r="Q525" s="57">
        <f t="shared" si="127"/>
        <v>0</v>
      </c>
      <c r="R525" s="57">
        <f t="shared" si="127"/>
        <v>0</v>
      </c>
      <c r="S525" s="57">
        <f t="shared" si="127"/>
        <v>0</v>
      </c>
      <c r="T525" s="57">
        <f t="shared" si="127"/>
        <v>0</v>
      </c>
      <c r="U525" s="57">
        <f t="shared" si="127"/>
        <v>0</v>
      </c>
    </row>
    <row r="526" spans="1:21" x14ac:dyDescent="0.25">
      <c r="B526" s="8" t="s">
        <v>619</v>
      </c>
      <c r="C526" s="8" t="s">
        <v>603</v>
      </c>
      <c r="D526" s="8" t="s">
        <v>588</v>
      </c>
      <c r="E526" s="8" t="s">
        <v>882</v>
      </c>
      <c r="F526" s="57">
        <f t="shared" ref="F526:U526" si="128">IFERROR(((F130/F351)-1),"CHECK")</f>
        <v>0</v>
      </c>
      <c r="G526" s="57">
        <f t="shared" si="128"/>
        <v>0</v>
      </c>
      <c r="H526" s="57">
        <f t="shared" si="128"/>
        <v>0</v>
      </c>
      <c r="I526" s="57">
        <f t="shared" si="128"/>
        <v>0</v>
      </c>
      <c r="J526" s="57">
        <f t="shared" si="128"/>
        <v>0</v>
      </c>
      <c r="K526" s="57">
        <f t="shared" si="128"/>
        <v>0</v>
      </c>
      <c r="L526" s="57">
        <f t="shared" si="128"/>
        <v>0</v>
      </c>
      <c r="M526" s="57">
        <f t="shared" si="128"/>
        <v>0</v>
      </c>
      <c r="N526" s="57">
        <f t="shared" si="128"/>
        <v>0</v>
      </c>
      <c r="O526" s="57">
        <f t="shared" si="128"/>
        <v>0</v>
      </c>
      <c r="P526" s="57">
        <f t="shared" si="128"/>
        <v>0</v>
      </c>
      <c r="Q526" s="57">
        <f t="shared" si="128"/>
        <v>0</v>
      </c>
      <c r="R526" s="57">
        <f t="shared" si="128"/>
        <v>0</v>
      </c>
      <c r="S526" s="57">
        <f t="shared" si="128"/>
        <v>0</v>
      </c>
      <c r="T526" s="57">
        <f t="shared" si="128"/>
        <v>0</v>
      </c>
      <c r="U526" s="57">
        <f t="shared" si="128"/>
        <v>0</v>
      </c>
    </row>
    <row r="527" spans="1:21" x14ac:dyDescent="0.25">
      <c r="B527" s="8" t="s">
        <v>619</v>
      </c>
      <c r="C527" s="8" t="s">
        <v>605</v>
      </c>
      <c r="D527" s="8" t="s">
        <v>588</v>
      </c>
      <c r="E527" s="8" t="s">
        <v>882</v>
      </c>
      <c r="F527" s="57">
        <f t="shared" ref="F527:U527" si="129">IFERROR(((F131/F352)-1),"CHECK")</f>
        <v>0</v>
      </c>
      <c r="G527" s="57" t="str">
        <f t="shared" si="129"/>
        <v>CHECK</v>
      </c>
      <c r="H527" s="57" t="str">
        <f t="shared" si="129"/>
        <v>CHECK</v>
      </c>
      <c r="I527" s="57" t="str">
        <f t="shared" si="129"/>
        <v>CHECK</v>
      </c>
      <c r="J527" s="57" t="str">
        <f t="shared" si="129"/>
        <v>CHECK</v>
      </c>
      <c r="K527" s="57" t="str">
        <f t="shared" si="129"/>
        <v>CHECK</v>
      </c>
      <c r="L527" s="57" t="str">
        <f t="shared" si="129"/>
        <v>CHECK</v>
      </c>
      <c r="M527" s="57" t="str">
        <f t="shared" si="129"/>
        <v>CHECK</v>
      </c>
      <c r="N527" s="57" t="str">
        <f t="shared" si="129"/>
        <v>CHECK</v>
      </c>
      <c r="O527" s="57" t="str">
        <f t="shared" si="129"/>
        <v>CHECK</v>
      </c>
      <c r="P527" s="57" t="str">
        <f t="shared" si="129"/>
        <v>CHECK</v>
      </c>
      <c r="Q527" s="57" t="str">
        <f t="shared" si="129"/>
        <v>CHECK</v>
      </c>
      <c r="R527" s="57" t="str">
        <f t="shared" si="129"/>
        <v>CHECK</v>
      </c>
      <c r="S527" s="57">
        <f t="shared" si="129"/>
        <v>0</v>
      </c>
      <c r="T527" s="57">
        <f t="shared" si="129"/>
        <v>0</v>
      </c>
      <c r="U527" s="57">
        <f t="shared" si="129"/>
        <v>0</v>
      </c>
    </row>
    <row r="528" spans="1:21" x14ac:dyDescent="0.25">
      <c r="B528" s="7" t="s">
        <v>1156</v>
      </c>
      <c r="C528" s="7" t="s">
        <v>1030</v>
      </c>
      <c r="D528" s="7" t="s">
        <v>588</v>
      </c>
      <c r="E528" s="7" t="s">
        <v>882</v>
      </c>
      <c r="F528" s="57">
        <f t="shared" ref="F528:U528" si="130">IFERROR(((F132/F353)-1),"CHECK")</f>
        <v>0</v>
      </c>
      <c r="G528" s="57">
        <f t="shared" si="130"/>
        <v>0</v>
      </c>
      <c r="H528" s="57">
        <f t="shared" si="130"/>
        <v>0</v>
      </c>
      <c r="I528" s="57">
        <f t="shared" si="130"/>
        <v>0</v>
      </c>
      <c r="J528" s="57">
        <f t="shared" si="130"/>
        <v>0</v>
      </c>
      <c r="K528" s="57">
        <f t="shared" si="130"/>
        <v>0</v>
      </c>
      <c r="L528" s="57">
        <f t="shared" si="130"/>
        <v>0</v>
      </c>
      <c r="M528" s="57">
        <f t="shared" si="130"/>
        <v>0</v>
      </c>
      <c r="N528" s="57">
        <f t="shared" si="130"/>
        <v>0</v>
      </c>
      <c r="O528" s="57">
        <f t="shared" si="130"/>
        <v>0</v>
      </c>
      <c r="P528" s="57">
        <f t="shared" si="130"/>
        <v>0</v>
      </c>
      <c r="Q528" s="57">
        <f t="shared" si="130"/>
        <v>0</v>
      </c>
      <c r="R528" s="57">
        <f t="shared" si="130"/>
        <v>0</v>
      </c>
      <c r="S528" s="57">
        <f t="shared" si="130"/>
        <v>0</v>
      </c>
      <c r="T528" s="57">
        <f t="shared" si="130"/>
        <v>0</v>
      </c>
      <c r="U528" s="57">
        <f t="shared" si="130"/>
        <v>0</v>
      </c>
    </row>
    <row r="529" spans="1:21" x14ac:dyDescent="0.25">
      <c r="B529" s="8"/>
      <c r="C529" s="8"/>
      <c r="D529" s="8"/>
      <c r="E529" s="8"/>
      <c r="F529" s="221"/>
      <c r="G529" s="221"/>
      <c r="H529" s="221"/>
      <c r="I529" s="221"/>
      <c r="J529" s="221"/>
      <c r="K529" s="221"/>
      <c r="L529" s="221"/>
      <c r="M529" s="221"/>
      <c r="N529" s="221"/>
      <c r="O529" s="221"/>
      <c r="P529" s="221"/>
      <c r="Q529" s="221"/>
      <c r="R529" s="221"/>
      <c r="S529" s="221"/>
      <c r="T529" s="221"/>
      <c r="U529" s="221"/>
    </row>
    <row r="530" spans="1:21" s="19" customFormat="1" x14ac:dyDescent="0.25">
      <c r="A530" s="252"/>
      <c r="B530" s="51" t="s">
        <v>613</v>
      </c>
      <c r="C530" s="51"/>
      <c r="D530" s="51" t="s">
        <v>590</v>
      </c>
      <c r="E530" s="46"/>
    </row>
    <row r="531" spans="1:21" x14ac:dyDescent="0.25">
      <c r="B531" s="8" t="s">
        <v>613</v>
      </c>
      <c r="C531" s="8" t="s">
        <v>1119</v>
      </c>
      <c r="D531" s="8" t="s">
        <v>590</v>
      </c>
      <c r="E531" s="8" t="s">
        <v>883</v>
      </c>
      <c r="F531" s="57">
        <f t="shared" ref="F531:U531" si="131">IFERROR(((F135/F356)-1),"CHECK")</f>
        <v>0</v>
      </c>
      <c r="G531" s="57">
        <f t="shared" si="131"/>
        <v>0</v>
      </c>
      <c r="H531" s="57">
        <f t="shared" si="131"/>
        <v>0</v>
      </c>
      <c r="I531" s="57">
        <f t="shared" si="131"/>
        <v>0</v>
      </c>
      <c r="J531" s="57">
        <f t="shared" si="131"/>
        <v>0</v>
      </c>
      <c r="K531" s="57">
        <f t="shared" si="131"/>
        <v>0</v>
      </c>
      <c r="L531" s="57">
        <f t="shared" si="131"/>
        <v>0</v>
      </c>
      <c r="M531" s="57">
        <f t="shared" si="131"/>
        <v>0</v>
      </c>
      <c r="N531" s="57">
        <f t="shared" si="131"/>
        <v>0</v>
      </c>
      <c r="O531" s="57">
        <f t="shared" si="131"/>
        <v>0</v>
      </c>
      <c r="P531" s="57">
        <f t="shared" si="131"/>
        <v>0</v>
      </c>
      <c r="Q531" s="57">
        <f t="shared" si="131"/>
        <v>0</v>
      </c>
      <c r="R531" s="57">
        <f t="shared" si="131"/>
        <v>0</v>
      </c>
      <c r="S531" s="57">
        <f t="shared" si="131"/>
        <v>0</v>
      </c>
      <c r="T531" s="57">
        <f t="shared" si="131"/>
        <v>0</v>
      </c>
      <c r="U531" s="57">
        <f t="shared" si="131"/>
        <v>0</v>
      </c>
    </row>
    <row r="532" spans="1:21" x14ac:dyDescent="0.25">
      <c r="B532" s="8" t="s">
        <v>613</v>
      </c>
      <c r="C532" s="8" t="s">
        <v>888</v>
      </c>
      <c r="D532" s="8" t="s">
        <v>590</v>
      </c>
      <c r="E532" s="8" t="s">
        <v>883</v>
      </c>
      <c r="F532" s="57">
        <f t="shared" ref="F532:U532" si="132">IFERROR(((F136/F357)-1),"CHECK")</f>
        <v>0</v>
      </c>
      <c r="G532" s="57">
        <f t="shared" si="132"/>
        <v>0</v>
      </c>
      <c r="H532" s="57">
        <f t="shared" si="132"/>
        <v>0</v>
      </c>
      <c r="I532" s="57">
        <f t="shared" si="132"/>
        <v>0</v>
      </c>
      <c r="J532" s="57">
        <f t="shared" si="132"/>
        <v>0</v>
      </c>
      <c r="K532" s="57">
        <f t="shared" si="132"/>
        <v>0</v>
      </c>
      <c r="L532" s="57">
        <f t="shared" si="132"/>
        <v>0</v>
      </c>
      <c r="M532" s="57">
        <f t="shared" si="132"/>
        <v>0</v>
      </c>
      <c r="N532" s="57">
        <f t="shared" si="132"/>
        <v>0</v>
      </c>
      <c r="O532" s="57">
        <f t="shared" si="132"/>
        <v>0</v>
      </c>
      <c r="P532" s="57">
        <f t="shared" si="132"/>
        <v>0</v>
      </c>
      <c r="Q532" s="57">
        <f t="shared" si="132"/>
        <v>0</v>
      </c>
      <c r="R532" s="57">
        <f t="shared" si="132"/>
        <v>0</v>
      </c>
      <c r="S532" s="57">
        <f t="shared" si="132"/>
        <v>0</v>
      </c>
      <c r="T532" s="57">
        <f t="shared" si="132"/>
        <v>0</v>
      </c>
      <c r="U532" s="57">
        <f t="shared" si="132"/>
        <v>0</v>
      </c>
    </row>
    <row r="533" spans="1:21" x14ac:dyDescent="0.25">
      <c r="B533" s="8" t="s">
        <v>613</v>
      </c>
      <c r="C533" s="8" t="s">
        <v>1147</v>
      </c>
      <c r="D533" s="8" t="s">
        <v>590</v>
      </c>
      <c r="E533" s="8" t="s">
        <v>883</v>
      </c>
      <c r="F533" s="57">
        <f t="shared" ref="F533:U533" si="133">IFERROR(((F137/F358)-1),"CHECK")</f>
        <v>0</v>
      </c>
      <c r="G533" s="57">
        <f t="shared" si="133"/>
        <v>0</v>
      </c>
      <c r="H533" s="57">
        <f t="shared" si="133"/>
        <v>0</v>
      </c>
      <c r="I533" s="57">
        <f t="shared" si="133"/>
        <v>0</v>
      </c>
      <c r="J533" s="57">
        <f t="shared" si="133"/>
        <v>0</v>
      </c>
      <c r="K533" s="57">
        <f t="shared" si="133"/>
        <v>0</v>
      </c>
      <c r="L533" s="57">
        <f t="shared" si="133"/>
        <v>0</v>
      </c>
      <c r="M533" s="57">
        <f t="shared" si="133"/>
        <v>0</v>
      </c>
      <c r="N533" s="57">
        <f t="shared" si="133"/>
        <v>0</v>
      </c>
      <c r="O533" s="57">
        <f t="shared" si="133"/>
        <v>0</v>
      </c>
      <c r="P533" s="57">
        <f t="shared" si="133"/>
        <v>0</v>
      </c>
      <c r="Q533" s="57">
        <f t="shared" si="133"/>
        <v>0</v>
      </c>
      <c r="R533" s="57">
        <f t="shared" si="133"/>
        <v>0</v>
      </c>
      <c r="S533" s="57">
        <f t="shared" si="133"/>
        <v>0</v>
      </c>
      <c r="T533" s="57">
        <f t="shared" si="133"/>
        <v>0</v>
      </c>
      <c r="U533" s="57">
        <f t="shared" si="133"/>
        <v>0</v>
      </c>
    </row>
    <row r="534" spans="1:21" x14ac:dyDescent="0.25">
      <c r="B534" s="8" t="s">
        <v>613</v>
      </c>
      <c r="C534" s="8" t="s">
        <v>605</v>
      </c>
      <c r="D534" s="8" t="s">
        <v>590</v>
      </c>
      <c r="E534" s="8" t="s">
        <v>883</v>
      </c>
      <c r="F534" s="57">
        <f t="shared" ref="F534:U534" si="134">IFERROR(((F138/F359)-1),"CHECK")</f>
        <v>0</v>
      </c>
      <c r="G534" s="57">
        <f t="shared" si="134"/>
        <v>0</v>
      </c>
      <c r="H534" s="57">
        <f t="shared" si="134"/>
        <v>0</v>
      </c>
      <c r="I534" s="57">
        <f t="shared" si="134"/>
        <v>0</v>
      </c>
      <c r="J534" s="57">
        <f t="shared" si="134"/>
        <v>0</v>
      </c>
      <c r="K534" s="57">
        <f t="shared" si="134"/>
        <v>0</v>
      </c>
      <c r="L534" s="57">
        <f t="shared" si="134"/>
        <v>0</v>
      </c>
      <c r="M534" s="57">
        <f t="shared" si="134"/>
        <v>0</v>
      </c>
      <c r="N534" s="57">
        <f t="shared" si="134"/>
        <v>0</v>
      </c>
      <c r="O534" s="57">
        <f t="shared" si="134"/>
        <v>0</v>
      </c>
      <c r="P534" s="57">
        <f t="shared" si="134"/>
        <v>0</v>
      </c>
      <c r="Q534" s="57">
        <f t="shared" si="134"/>
        <v>0</v>
      </c>
      <c r="R534" s="57">
        <f t="shared" si="134"/>
        <v>0</v>
      </c>
      <c r="S534" s="57">
        <f t="shared" si="134"/>
        <v>0</v>
      </c>
      <c r="T534" s="57">
        <f t="shared" si="134"/>
        <v>0</v>
      </c>
      <c r="U534" s="57">
        <f t="shared" si="134"/>
        <v>0</v>
      </c>
    </row>
    <row r="535" spans="1:21" x14ac:dyDescent="0.25">
      <c r="B535" s="8" t="s">
        <v>613</v>
      </c>
      <c r="C535" s="8" t="s">
        <v>614</v>
      </c>
      <c r="D535" s="8" t="s">
        <v>590</v>
      </c>
      <c r="E535" s="8" t="s">
        <v>883</v>
      </c>
      <c r="F535" s="57">
        <f t="shared" ref="F535:U535" si="135">IFERROR(((F139/F360)-1),"CHECK")</f>
        <v>0</v>
      </c>
      <c r="G535" s="57" t="str">
        <f t="shared" si="135"/>
        <v>CHECK</v>
      </c>
      <c r="H535" s="57" t="str">
        <f t="shared" si="135"/>
        <v>CHECK</v>
      </c>
      <c r="I535" s="57" t="str">
        <f t="shared" si="135"/>
        <v>CHECK</v>
      </c>
      <c r="J535" s="57" t="str">
        <f t="shared" si="135"/>
        <v>CHECK</v>
      </c>
      <c r="K535" s="57" t="str">
        <f t="shared" si="135"/>
        <v>CHECK</v>
      </c>
      <c r="L535" s="57" t="str">
        <f t="shared" si="135"/>
        <v>CHECK</v>
      </c>
      <c r="M535" s="57" t="str">
        <f t="shared" si="135"/>
        <v>CHECK</v>
      </c>
      <c r="N535" s="57" t="str">
        <f t="shared" si="135"/>
        <v>CHECK</v>
      </c>
      <c r="O535" s="57" t="str">
        <f t="shared" si="135"/>
        <v>CHECK</v>
      </c>
      <c r="P535" s="57" t="str">
        <f t="shared" si="135"/>
        <v>CHECK</v>
      </c>
      <c r="Q535" s="57" t="str">
        <f t="shared" si="135"/>
        <v>CHECK</v>
      </c>
      <c r="R535" s="57" t="str">
        <f t="shared" si="135"/>
        <v>CHECK</v>
      </c>
      <c r="S535" s="57" t="str">
        <f t="shared" si="135"/>
        <v>CHECK</v>
      </c>
      <c r="T535" s="57" t="str">
        <f t="shared" si="135"/>
        <v>CHECK</v>
      </c>
      <c r="U535" s="57" t="str">
        <f t="shared" si="135"/>
        <v>CHECK</v>
      </c>
    </row>
    <row r="536" spans="1:21" x14ac:dyDescent="0.25">
      <c r="B536" s="8" t="s">
        <v>613</v>
      </c>
      <c r="C536" s="8" t="s">
        <v>606</v>
      </c>
      <c r="D536" s="8" t="s">
        <v>590</v>
      </c>
      <c r="E536" s="8" t="s">
        <v>883</v>
      </c>
      <c r="F536" s="57">
        <f t="shared" ref="F536:U536" si="136">IFERROR(((F140/F361)-1),"CHECK")</f>
        <v>0</v>
      </c>
      <c r="G536" s="57">
        <f t="shared" si="136"/>
        <v>0</v>
      </c>
      <c r="H536" s="57">
        <f t="shared" si="136"/>
        <v>0</v>
      </c>
      <c r="I536" s="57">
        <f t="shared" si="136"/>
        <v>0</v>
      </c>
      <c r="J536" s="57">
        <f t="shared" si="136"/>
        <v>0</v>
      </c>
      <c r="K536" s="57">
        <f t="shared" si="136"/>
        <v>0</v>
      </c>
      <c r="L536" s="57">
        <f t="shared" si="136"/>
        <v>0</v>
      </c>
      <c r="M536" s="57">
        <f t="shared" si="136"/>
        <v>0</v>
      </c>
      <c r="N536" s="57">
        <f t="shared" si="136"/>
        <v>0</v>
      </c>
      <c r="O536" s="57">
        <f t="shared" si="136"/>
        <v>0</v>
      </c>
      <c r="P536" s="57">
        <f t="shared" si="136"/>
        <v>0</v>
      </c>
      <c r="Q536" s="57">
        <f t="shared" si="136"/>
        <v>0</v>
      </c>
      <c r="R536" s="57">
        <f t="shared" si="136"/>
        <v>0</v>
      </c>
      <c r="S536" s="57">
        <f t="shared" si="136"/>
        <v>0</v>
      </c>
      <c r="T536" s="57">
        <f t="shared" si="136"/>
        <v>0</v>
      </c>
      <c r="U536" s="57">
        <f t="shared" si="136"/>
        <v>0</v>
      </c>
    </row>
    <row r="537" spans="1:21" s="19" customFormat="1" x14ac:dyDescent="0.25">
      <c r="A537" s="252"/>
      <c r="B537" s="51" t="s">
        <v>615</v>
      </c>
      <c r="C537" s="46"/>
      <c r="D537" s="51" t="s">
        <v>590</v>
      </c>
      <c r="E537" s="46"/>
    </row>
    <row r="538" spans="1:21" x14ac:dyDescent="0.25">
      <c r="B538" s="8" t="s">
        <v>615</v>
      </c>
      <c r="C538" s="8" t="s">
        <v>1119</v>
      </c>
      <c r="D538" s="8" t="s">
        <v>590</v>
      </c>
      <c r="E538" s="8" t="s">
        <v>883</v>
      </c>
      <c r="F538" s="57">
        <f t="shared" ref="F538:U538" si="137">IFERROR(((F142/F363)-1),"CHECK")</f>
        <v>0</v>
      </c>
      <c r="G538" s="57">
        <f t="shared" si="137"/>
        <v>0</v>
      </c>
      <c r="H538" s="57">
        <f t="shared" si="137"/>
        <v>0</v>
      </c>
      <c r="I538" s="57">
        <f t="shared" si="137"/>
        <v>0</v>
      </c>
      <c r="J538" s="57">
        <f t="shared" si="137"/>
        <v>0</v>
      </c>
      <c r="K538" s="57">
        <f t="shared" si="137"/>
        <v>0</v>
      </c>
      <c r="L538" s="57">
        <f t="shared" si="137"/>
        <v>0</v>
      </c>
      <c r="M538" s="57">
        <f t="shared" si="137"/>
        <v>0</v>
      </c>
      <c r="N538" s="57">
        <f t="shared" si="137"/>
        <v>0</v>
      </c>
      <c r="O538" s="57">
        <f t="shared" si="137"/>
        <v>0</v>
      </c>
      <c r="P538" s="57">
        <f t="shared" si="137"/>
        <v>0</v>
      </c>
      <c r="Q538" s="57">
        <f t="shared" si="137"/>
        <v>0</v>
      </c>
      <c r="R538" s="57">
        <f t="shared" si="137"/>
        <v>0</v>
      </c>
      <c r="S538" s="57">
        <f t="shared" si="137"/>
        <v>0</v>
      </c>
      <c r="T538" s="57">
        <f t="shared" si="137"/>
        <v>0</v>
      </c>
      <c r="U538" s="57">
        <f t="shared" si="137"/>
        <v>0</v>
      </c>
    </row>
    <row r="539" spans="1:21" x14ac:dyDescent="0.25">
      <c r="B539" s="8" t="s">
        <v>615</v>
      </c>
      <c r="C539" s="8" t="s">
        <v>1055</v>
      </c>
      <c r="D539" s="8" t="s">
        <v>590</v>
      </c>
      <c r="E539" s="8" t="s">
        <v>883</v>
      </c>
      <c r="F539" s="57">
        <f t="shared" ref="F539:U539" si="138">IFERROR(((F143/F364)-1),"CHECK")</f>
        <v>0</v>
      </c>
      <c r="G539" s="57" t="str">
        <f t="shared" si="138"/>
        <v>CHECK</v>
      </c>
      <c r="H539" s="57">
        <f t="shared" si="138"/>
        <v>0</v>
      </c>
      <c r="I539" s="57">
        <f t="shared" si="138"/>
        <v>0</v>
      </c>
      <c r="J539" s="57">
        <f t="shared" si="138"/>
        <v>0</v>
      </c>
      <c r="K539" s="57">
        <f t="shared" si="138"/>
        <v>0</v>
      </c>
      <c r="L539" s="57">
        <f t="shared" si="138"/>
        <v>0</v>
      </c>
      <c r="M539" s="57">
        <f t="shared" si="138"/>
        <v>0</v>
      </c>
      <c r="N539" s="57">
        <f t="shared" si="138"/>
        <v>0</v>
      </c>
      <c r="O539" s="57">
        <f t="shared" si="138"/>
        <v>0</v>
      </c>
      <c r="P539" s="57">
        <f t="shared" si="138"/>
        <v>0</v>
      </c>
      <c r="Q539" s="57">
        <f t="shared" si="138"/>
        <v>0</v>
      </c>
      <c r="R539" s="57">
        <f t="shared" si="138"/>
        <v>0</v>
      </c>
      <c r="S539" s="57">
        <f t="shared" si="138"/>
        <v>0</v>
      </c>
      <c r="T539" s="57">
        <f t="shared" si="138"/>
        <v>0</v>
      </c>
      <c r="U539" s="57">
        <f t="shared" si="138"/>
        <v>0</v>
      </c>
    </row>
    <row r="540" spans="1:21" x14ac:dyDescent="0.25">
      <c r="B540" s="8" t="s">
        <v>615</v>
      </c>
      <c r="C540" s="8" t="s">
        <v>603</v>
      </c>
      <c r="D540" s="8" t="s">
        <v>590</v>
      </c>
      <c r="E540" s="8" t="s">
        <v>883</v>
      </c>
      <c r="F540" s="57">
        <f t="shared" ref="F540:U540" si="139">IFERROR(((F144/F365)-1),"CHECK")</f>
        <v>0</v>
      </c>
      <c r="G540" s="57">
        <f t="shared" si="139"/>
        <v>0</v>
      </c>
      <c r="H540" s="57">
        <f t="shared" si="139"/>
        <v>0</v>
      </c>
      <c r="I540" s="57">
        <f t="shared" si="139"/>
        <v>0</v>
      </c>
      <c r="J540" s="57">
        <f t="shared" si="139"/>
        <v>0</v>
      </c>
      <c r="K540" s="57">
        <f t="shared" si="139"/>
        <v>0</v>
      </c>
      <c r="L540" s="57">
        <f t="shared" si="139"/>
        <v>0</v>
      </c>
      <c r="M540" s="57">
        <f t="shared" si="139"/>
        <v>0</v>
      </c>
      <c r="N540" s="57">
        <f t="shared" si="139"/>
        <v>0</v>
      </c>
      <c r="O540" s="57">
        <f t="shared" si="139"/>
        <v>0</v>
      </c>
      <c r="P540" s="57">
        <f t="shared" si="139"/>
        <v>0</v>
      </c>
      <c r="Q540" s="57">
        <f t="shared" si="139"/>
        <v>0</v>
      </c>
      <c r="R540" s="57">
        <f t="shared" si="139"/>
        <v>0</v>
      </c>
      <c r="S540" s="57">
        <f t="shared" si="139"/>
        <v>0</v>
      </c>
      <c r="T540" s="57">
        <f t="shared" si="139"/>
        <v>0</v>
      </c>
      <c r="U540" s="57">
        <f t="shared" si="139"/>
        <v>0</v>
      </c>
    </row>
    <row r="541" spans="1:21" x14ac:dyDescent="0.25">
      <c r="B541" s="8" t="s">
        <v>615</v>
      </c>
      <c r="C541" s="8" t="s">
        <v>605</v>
      </c>
      <c r="D541" s="8" t="s">
        <v>590</v>
      </c>
      <c r="E541" s="8" t="s">
        <v>883</v>
      </c>
      <c r="F541" s="57">
        <f t="shared" ref="F541:U541" si="140">IFERROR(((F145/F366)-1),"CHECK")</f>
        <v>0</v>
      </c>
      <c r="G541" s="57">
        <f t="shared" si="140"/>
        <v>0</v>
      </c>
      <c r="H541" s="57">
        <f t="shared" si="140"/>
        <v>0</v>
      </c>
      <c r="I541" s="57">
        <f t="shared" si="140"/>
        <v>0</v>
      </c>
      <c r="J541" s="57">
        <f t="shared" si="140"/>
        <v>0</v>
      </c>
      <c r="K541" s="57">
        <f t="shared" si="140"/>
        <v>0</v>
      </c>
      <c r="L541" s="57">
        <f t="shared" si="140"/>
        <v>0</v>
      </c>
      <c r="M541" s="57">
        <f t="shared" si="140"/>
        <v>0</v>
      </c>
      <c r="N541" s="57">
        <f t="shared" si="140"/>
        <v>0</v>
      </c>
      <c r="O541" s="57">
        <f t="shared" si="140"/>
        <v>0</v>
      </c>
      <c r="P541" s="57">
        <f t="shared" si="140"/>
        <v>0</v>
      </c>
      <c r="Q541" s="57">
        <f t="shared" si="140"/>
        <v>0</v>
      </c>
      <c r="R541" s="57">
        <f t="shared" si="140"/>
        <v>0</v>
      </c>
      <c r="S541" s="57">
        <f t="shared" si="140"/>
        <v>0</v>
      </c>
      <c r="T541" s="57">
        <f t="shared" si="140"/>
        <v>0</v>
      </c>
      <c r="U541" s="57">
        <f t="shared" si="140"/>
        <v>0</v>
      </c>
    </row>
    <row r="542" spans="1:21" x14ac:dyDescent="0.25">
      <c r="B542" s="8" t="s">
        <v>1145</v>
      </c>
      <c r="C542" s="8" t="s">
        <v>1148</v>
      </c>
      <c r="D542" s="8" t="s">
        <v>590</v>
      </c>
      <c r="E542" s="8" t="s">
        <v>883</v>
      </c>
      <c r="F542" s="57">
        <f t="shared" ref="F542:U542" si="141">IFERROR(((F146/F367)-1),"CHECK")</f>
        <v>0</v>
      </c>
      <c r="G542" s="57">
        <f t="shared" si="141"/>
        <v>0</v>
      </c>
      <c r="H542" s="57">
        <f t="shared" si="141"/>
        <v>0</v>
      </c>
      <c r="I542" s="57">
        <f t="shared" si="141"/>
        <v>0</v>
      </c>
      <c r="J542" s="57">
        <f t="shared" si="141"/>
        <v>0</v>
      </c>
      <c r="K542" s="57">
        <f t="shared" si="141"/>
        <v>0</v>
      </c>
      <c r="L542" s="57">
        <f t="shared" si="141"/>
        <v>0</v>
      </c>
      <c r="M542" s="57">
        <f t="shared" si="141"/>
        <v>0</v>
      </c>
      <c r="N542" s="57">
        <f t="shared" si="141"/>
        <v>0</v>
      </c>
      <c r="O542" s="57">
        <f t="shared" si="141"/>
        <v>0</v>
      </c>
      <c r="P542" s="57">
        <f t="shared" si="141"/>
        <v>0</v>
      </c>
      <c r="Q542" s="57">
        <f t="shared" si="141"/>
        <v>0</v>
      </c>
      <c r="R542" s="57">
        <f t="shared" si="141"/>
        <v>0</v>
      </c>
      <c r="S542" s="57">
        <f t="shared" si="141"/>
        <v>0</v>
      </c>
      <c r="T542" s="57">
        <f t="shared" si="141"/>
        <v>0</v>
      </c>
      <c r="U542" s="57">
        <f t="shared" si="141"/>
        <v>0</v>
      </c>
    </row>
    <row r="543" spans="1:21" x14ac:dyDescent="0.25">
      <c r="B543" s="8" t="s">
        <v>1145</v>
      </c>
      <c r="C543" s="8" t="s">
        <v>617</v>
      </c>
      <c r="D543" s="8" t="s">
        <v>590</v>
      </c>
      <c r="E543" s="8" t="s">
        <v>883</v>
      </c>
      <c r="F543" s="57">
        <f t="shared" ref="F543:U543" si="142">IFERROR(((F147/F368)-1),"CHECK")</f>
        <v>0</v>
      </c>
      <c r="G543" s="57">
        <f t="shared" si="142"/>
        <v>0</v>
      </c>
      <c r="H543" s="57">
        <f t="shared" si="142"/>
        <v>0</v>
      </c>
      <c r="I543" s="57">
        <f t="shared" si="142"/>
        <v>0</v>
      </c>
      <c r="J543" s="57">
        <f t="shared" si="142"/>
        <v>0</v>
      </c>
      <c r="K543" s="57">
        <f t="shared" si="142"/>
        <v>0</v>
      </c>
      <c r="L543" s="57" t="str">
        <f t="shared" si="142"/>
        <v>CHECK</v>
      </c>
      <c r="M543" s="57" t="str">
        <f t="shared" si="142"/>
        <v>CHECK</v>
      </c>
      <c r="N543" s="57" t="str">
        <f t="shared" si="142"/>
        <v>CHECK</v>
      </c>
      <c r="O543" s="57" t="str">
        <f t="shared" si="142"/>
        <v>CHECK</v>
      </c>
      <c r="P543" s="57" t="str">
        <f t="shared" si="142"/>
        <v>CHECK</v>
      </c>
      <c r="Q543" s="57" t="str">
        <f t="shared" si="142"/>
        <v>CHECK</v>
      </c>
      <c r="R543" s="57" t="str">
        <f t="shared" si="142"/>
        <v>CHECK</v>
      </c>
      <c r="S543" s="57" t="str">
        <f t="shared" si="142"/>
        <v>CHECK</v>
      </c>
      <c r="T543" s="57" t="str">
        <f t="shared" si="142"/>
        <v>CHECK</v>
      </c>
      <c r="U543" s="57" t="str">
        <f t="shared" si="142"/>
        <v>CHECK</v>
      </c>
    </row>
    <row r="544" spans="1:21" x14ac:dyDescent="0.25">
      <c r="B544" s="8" t="s">
        <v>1145</v>
      </c>
      <c r="C544" s="8" t="s">
        <v>618</v>
      </c>
      <c r="D544" s="8" t="s">
        <v>590</v>
      </c>
      <c r="E544" s="8" t="s">
        <v>883</v>
      </c>
      <c r="F544" s="57">
        <f t="shared" ref="F544:U544" si="143">IFERROR(((F148/F369)-1),"CHECK")</f>
        <v>14.091660775331652</v>
      </c>
      <c r="G544" s="57">
        <f t="shared" si="143"/>
        <v>3.9394471911894353</v>
      </c>
      <c r="H544" s="57">
        <f t="shared" si="143"/>
        <v>4.556510682628117</v>
      </c>
      <c r="I544" s="57">
        <f t="shared" si="143"/>
        <v>-0.63075943079368502</v>
      </c>
      <c r="J544" s="57">
        <f t="shared" si="143"/>
        <v>-0.30057440552147519</v>
      </c>
      <c r="K544" s="57">
        <f t="shared" si="143"/>
        <v>-0.50869469513537302</v>
      </c>
      <c r="L544" s="57">
        <f t="shared" si="143"/>
        <v>-0.52887005649717511</v>
      </c>
      <c r="M544" s="57">
        <f t="shared" si="143"/>
        <v>-0.57546880634691677</v>
      </c>
      <c r="N544" s="57">
        <f t="shared" si="143"/>
        <v>-0.88183652505686405</v>
      </c>
      <c r="O544" s="57">
        <f t="shared" si="143"/>
        <v>-0.8767067373503572</v>
      </c>
      <c r="P544" s="57">
        <f t="shared" si="143"/>
        <v>-0.87310009499525032</v>
      </c>
      <c r="Q544" s="57">
        <f t="shared" si="143"/>
        <v>-0.87003899805009755</v>
      </c>
      <c r="R544" s="57">
        <f t="shared" si="143"/>
        <v>-0.86697790110494477</v>
      </c>
      <c r="S544" s="57">
        <f t="shared" si="143"/>
        <v>-0.863916804159792</v>
      </c>
      <c r="T544" s="57">
        <f t="shared" si="143"/>
        <v>-0.86085570721463922</v>
      </c>
      <c r="U544" s="57">
        <f t="shared" si="143"/>
        <v>-0.85779461026948645</v>
      </c>
    </row>
    <row r="545" spans="1:21" s="19" customFormat="1" x14ac:dyDescent="0.25">
      <c r="A545" s="252"/>
      <c r="B545" s="51" t="s">
        <v>619</v>
      </c>
      <c r="C545" s="46"/>
      <c r="D545" s="51" t="s">
        <v>590</v>
      </c>
      <c r="E545" s="46"/>
    </row>
    <row r="546" spans="1:21" x14ac:dyDescent="0.25">
      <c r="B546" s="8" t="s">
        <v>619</v>
      </c>
      <c r="C546" s="8" t="s">
        <v>1117</v>
      </c>
      <c r="D546" s="8" t="s">
        <v>590</v>
      </c>
      <c r="E546" s="8" t="s">
        <v>883</v>
      </c>
      <c r="F546" s="57">
        <f t="shared" ref="F546:U546" si="144">IFERROR(((F150/F371)-1),"CHECK")</f>
        <v>0</v>
      </c>
      <c r="G546" s="57">
        <f t="shared" si="144"/>
        <v>0</v>
      </c>
      <c r="H546" s="57">
        <f t="shared" si="144"/>
        <v>0</v>
      </c>
      <c r="I546" s="57">
        <f t="shared" si="144"/>
        <v>0</v>
      </c>
      <c r="J546" s="57">
        <f t="shared" si="144"/>
        <v>0</v>
      </c>
      <c r="K546" s="57">
        <f t="shared" si="144"/>
        <v>0</v>
      </c>
      <c r="L546" s="57">
        <f t="shared" si="144"/>
        <v>0</v>
      </c>
      <c r="M546" s="57">
        <f t="shared" si="144"/>
        <v>0</v>
      </c>
      <c r="N546" s="57">
        <f t="shared" si="144"/>
        <v>0</v>
      </c>
      <c r="O546" s="57">
        <f t="shared" si="144"/>
        <v>0</v>
      </c>
      <c r="P546" s="57">
        <f t="shared" si="144"/>
        <v>0</v>
      </c>
      <c r="Q546" s="57">
        <f t="shared" si="144"/>
        <v>0</v>
      </c>
      <c r="R546" s="57">
        <f t="shared" si="144"/>
        <v>0</v>
      </c>
      <c r="S546" s="57">
        <f t="shared" si="144"/>
        <v>0</v>
      </c>
      <c r="T546" s="57">
        <f t="shared" si="144"/>
        <v>0</v>
      </c>
      <c r="U546" s="57">
        <f t="shared" si="144"/>
        <v>0</v>
      </c>
    </row>
    <row r="547" spans="1:21" x14ac:dyDescent="0.25">
      <c r="B547" s="8" t="s">
        <v>619</v>
      </c>
      <c r="C547" s="8" t="s">
        <v>1119</v>
      </c>
      <c r="D547" s="8" t="s">
        <v>590</v>
      </c>
      <c r="E547" s="8" t="s">
        <v>883</v>
      </c>
      <c r="F547" s="57">
        <f t="shared" ref="F547:U547" si="145">IFERROR(((F151/F372)-1),"CHECK")</f>
        <v>0</v>
      </c>
      <c r="G547" s="57">
        <f t="shared" si="145"/>
        <v>0</v>
      </c>
      <c r="H547" s="57">
        <f t="shared" si="145"/>
        <v>0</v>
      </c>
      <c r="I547" s="57">
        <f t="shared" si="145"/>
        <v>0</v>
      </c>
      <c r="J547" s="57">
        <f t="shared" si="145"/>
        <v>0</v>
      </c>
      <c r="K547" s="57">
        <f t="shared" si="145"/>
        <v>0</v>
      </c>
      <c r="L547" s="57">
        <f t="shared" si="145"/>
        <v>0</v>
      </c>
      <c r="M547" s="57">
        <f t="shared" si="145"/>
        <v>0</v>
      </c>
      <c r="N547" s="57">
        <f t="shared" si="145"/>
        <v>0</v>
      </c>
      <c r="O547" s="57">
        <f t="shared" si="145"/>
        <v>0</v>
      </c>
      <c r="P547" s="57">
        <f t="shared" si="145"/>
        <v>0</v>
      </c>
      <c r="Q547" s="57">
        <f t="shared" si="145"/>
        <v>0</v>
      </c>
      <c r="R547" s="57">
        <f t="shared" si="145"/>
        <v>0</v>
      </c>
      <c r="S547" s="57">
        <f t="shared" si="145"/>
        <v>0</v>
      </c>
      <c r="T547" s="57">
        <f t="shared" si="145"/>
        <v>0</v>
      </c>
      <c r="U547" s="57">
        <f t="shared" si="145"/>
        <v>0</v>
      </c>
    </row>
    <row r="548" spans="1:21" x14ac:dyDescent="0.25">
      <c r="B548" s="8" t="s">
        <v>619</v>
      </c>
      <c r="C548" s="8" t="s">
        <v>888</v>
      </c>
      <c r="D548" s="8" t="s">
        <v>590</v>
      </c>
      <c r="E548" s="8" t="s">
        <v>883</v>
      </c>
      <c r="F548" s="57">
        <f t="shared" ref="F548:U548" si="146">IFERROR(((F152/F373)-1),"CHECK")</f>
        <v>0</v>
      </c>
      <c r="G548" s="57">
        <f t="shared" si="146"/>
        <v>0</v>
      </c>
      <c r="H548" s="57">
        <f t="shared" si="146"/>
        <v>0</v>
      </c>
      <c r="I548" s="57">
        <f t="shared" si="146"/>
        <v>0</v>
      </c>
      <c r="J548" s="57">
        <f t="shared" si="146"/>
        <v>0</v>
      </c>
      <c r="K548" s="57">
        <f t="shared" si="146"/>
        <v>0</v>
      </c>
      <c r="L548" s="57">
        <f t="shared" si="146"/>
        <v>0</v>
      </c>
      <c r="M548" s="57">
        <f t="shared" si="146"/>
        <v>0</v>
      </c>
      <c r="N548" s="57">
        <f t="shared" si="146"/>
        <v>0</v>
      </c>
      <c r="O548" s="57">
        <f t="shared" si="146"/>
        <v>0</v>
      </c>
      <c r="P548" s="57">
        <f t="shared" si="146"/>
        <v>0</v>
      </c>
      <c r="Q548" s="57">
        <f t="shared" si="146"/>
        <v>0</v>
      </c>
      <c r="R548" s="57">
        <f t="shared" si="146"/>
        <v>0</v>
      </c>
      <c r="S548" s="57">
        <f t="shared" si="146"/>
        <v>0</v>
      </c>
      <c r="T548" s="57">
        <f t="shared" si="146"/>
        <v>0</v>
      </c>
      <c r="U548" s="57">
        <f t="shared" si="146"/>
        <v>0</v>
      </c>
    </row>
    <row r="549" spans="1:21" x14ac:dyDescent="0.25">
      <c r="B549" s="8" t="s">
        <v>619</v>
      </c>
      <c r="C549" s="8" t="s">
        <v>1055</v>
      </c>
      <c r="D549" s="8" t="s">
        <v>590</v>
      </c>
      <c r="E549" s="8" t="s">
        <v>883</v>
      </c>
      <c r="F549" s="57">
        <f t="shared" ref="F549:U549" si="147">IFERROR(((F153/F374)-1),"CHECK")</f>
        <v>0</v>
      </c>
      <c r="G549" s="57">
        <f t="shared" si="147"/>
        <v>0</v>
      </c>
      <c r="H549" s="57">
        <f t="shared" si="147"/>
        <v>0</v>
      </c>
      <c r="I549" s="57">
        <f t="shared" si="147"/>
        <v>0</v>
      </c>
      <c r="J549" s="57">
        <f t="shared" si="147"/>
        <v>0</v>
      </c>
      <c r="K549" s="57">
        <f t="shared" si="147"/>
        <v>0</v>
      </c>
      <c r="L549" s="57">
        <f t="shared" si="147"/>
        <v>0</v>
      </c>
      <c r="M549" s="57">
        <f t="shared" si="147"/>
        <v>0</v>
      </c>
      <c r="N549" s="57">
        <f t="shared" si="147"/>
        <v>0</v>
      </c>
      <c r="O549" s="57">
        <f t="shared" si="147"/>
        <v>0</v>
      </c>
      <c r="P549" s="57">
        <f t="shared" si="147"/>
        <v>0</v>
      </c>
      <c r="Q549" s="57">
        <f t="shared" si="147"/>
        <v>0</v>
      </c>
      <c r="R549" s="57">
        <f t="shared" si="147"/>
        <v>0</v>
      </c>
      <c r="S549" s="57">
        <f t="shared" si="147"/>
        <v>0</v>
      </c>
      <c r="T549" s="57">
        <f t="shared" si="147"/>
        <v>0</v>
      </c>
      <c r="U549" s="57">
        <f t="shared" si="147"/>
        <v>0</v>
      </c>
    </row>
    <row r="550" spans="1:21" x14ac:dyDescent="0.25">
      <c r="B550" s="8" t="s">
        <v>619</v>
      </c>
      <c r="C550" s="8" t="s">
        <v>603</v>
      </c>
      <c r="D550" s="8" t="s">
        <v>590</v>
      </c>
      <c r="E550" s="8" t="s">
        <v>883</v>
      </c>
      <c r="F550" s="57">
        <f t="shared" ref="F550:U550" si="148">IFERROR(((F154/F375)-1),"CHECK")</f>
        <v>0</v>
      </c>
      <c r="G550" s="57">
        <f t="shared" si="148"/>
        <v>0</v>
      </c>
      <c r="H550" s="57">
        <f t="shared" si="148"/>
        <v>0</v>
      </c>
      <c r="I550" s="57">
        <f t="shared" si="148"/>
        <v>0</v>
      </c>
      <c r="J550" s="57">
        <f t="shared" si="148"/>
        <v>0</v>
      </c>
      <c r="K550" s="57">
        <f t="shared" si="148"/>
        <v>0</v>
      </c>
      <c r="L550" s="57">
        <f t="shared" si="148"/>
        <v>0</v>
      </c>
      <c r="M550" s="57">
        <f t="shared" si="148"/>
        <v>0</v>
      </c>
      <c r="N550" s="57">
        <f t="shared" si="148"/>
        <v>0</v>
      </c>
      <c r="O550" s="57">
        <f t="shared" si="148"/>
        <v>0</v>
      </c>
      <c r="P550" s="57">
        <f t="shared" si="148"/>
        <v>0</v>
      </c>
      <c r="Q550" s="57">
        <f t="shared" si="148"/>
        <v>0</v>
      </c>
      <c r="R550" s="57">
        <f t="shared" si="148"/>
        <v>0</v>
      </c>
      <c r="S550" s="57">
        <f t="shared" si="148"/>
        <v>0</v>
      </c>
      <c r="T550" s="57">
        <f t="shared" si="148"/>
        <v>0</v>
      </c>
      <c r="U550" s="57">
        <f t="shared" si="148"/>
        <v>0</v>
      </c>
    </row>
    <row r="551" spans="1:21" x14ac:dyDescent="0.25">
      <c r="B551" s="8" t="s">
        <v>619</v>
      </c>
      <c r="C551" s="8" t="s">
        <v>605</v>
      </c>
      <c r="D551" s="8" t="s">
        <v>590</v>
      </c>
      <c r="E551" s="8" t="s">
        <v>883</v>
      </c>
      <c r="F551" s="57">
        <f t="shared" ref="F551:U551" si="149">IFERROR(((F155/F376)-1),"CHECK")</f>
        <v>0</v>
      </c>
      <c r="G551" s="57" t="str">
        <f t="shared" si="149"/>
        <v>CHECK</v>
      </c>
      <c r="H551" s="57" t="str">
        <f t="shared" si="149"/>
        <v>CHECK</v>
      </c>
      <c r="I551" s="57" t="str">
        <f t="shared" si="149"/>
        <v>CHECK</v>
      </c>
      <c r="J551" s="57" t="str">
        <f t="shared" si="149"/>
        <v>CHECK</v>
      </c>
      <c r="K551" s="57" t="str">
        <f t="shared" si="149"/>
        <v>CHECK</v>
      </c>
      <c r="L551" s="57" t="str">
        <f t="shared" si="149"/>
        <v>CHECK</v>
      </c>
      <c r="M551" s="57" t="str">
        <f t="shared" si="149"/>
        <v>CHECK</v>
      </c>
      <c r="N551" s="57" t="str">
        <f t="shared" si="149"/>
        <v>CHECK</v>
      </c>
      <c r="O551" s="57" t="str">
        <f t="shared" si="149"/>
        <v>CHECK</v>
      </c>
      <c r="P551" s="57" t="str">
        <f t="shared" si="149"/>
        <v>CHECK</v>
      </c>
      <c r="Q551" s="57" t="str">
        <f t="shared" si="149"/>
        <v>CHECK</v>
      </c>
      <c r="R551" s="57" t="str">
        <f t="shared" si="149"/>
        <v>CHECK</v>
      </c>
      <c r="S551" s="57">
        <f t="shared" si="149"/>
        <v>0</v>
      </c>
      <c r="T551" s="57">
        <f t="shared" si="149"/>
        <v>0</v>
      </c>
      <c r="U551" s="57">
        <f t="shared" si="149"/>
        <v>0</v>
      </c>
    </row>
    <row r="552" spans="1:21" x14ac:dyDescent="0.25">
      <c r="B552" s="7" t="s">
        <v>1156</v>
      </c>
      <c r="C552" s="7" t="s">
        <v>1082</v>
      </c>
      <c r="D552" s="7" t="s">
        <v>590</v>
      </c>
      <c r="E552" s="7" t="s">
        <v>1083</v>
      </c>
      <c r="F552" s="57">
        <f t="shared" ref="F552:U552" si="150">IFERROR(((F156/F377)-1),"CHECK")</f>
        <v>5.0296882068805449E-3</v>
      </c>
      <c r="G552" s="57">
        <f t="shared" si="150"/>
        <v>4.1988329068443075E-3</v>
      </c>
      <c r="H552" s="57">
        <f t="shared" si="150"/>
        <v>4.0318163449648559E-3</v>
      </c>
      <c r="I552" s="57">
        <f t="shared" si="150"/>
        <v>-1.0019665148435331E-2</v>
      </c>
      <c r="J552" s="57">
        <f t="shared" si="150"/>
        <v>-2.6143676501135804E-3</v>
      </c>
      <c r="K552" s="57">
        <f t="shared" si="150"/>
        <v>-6.7650813122202003E-3</v>
      </c>
      <c r="L552" s="57">
        <f t="shared" si="150"/>
        <v>-1.6803338120924716E-2</v>
      </c>
      <c r="M552" s="57">
        <f t="shared" si="150"/>
        <v>-2.0533373500026375E-2</v>
      </c>
      <c r="N552" s="57">
        <f t="shared" si="150"/>
        <v>-0.10578612112901831</v>
      </c>
      <c r="O552" s="57">
        <f t="shared" si="150"/>
        <v>-0.10272357575136093</v>
      </c>
      <c r="P552" s="57">
        <f t="shared" si="150"/>
        <v>-0.1003883840618216</v>
      </c>
      <c r="Q552" s="57">
        <f t="shared" si="150"/>
        <v>-0.10092572110727305</v>
      </c>
      <c r="R552" s="57">
        <f t="shared" si="150"/>
        <v>-0.10026577103965328</v>
      </c>
      <c r="S552" s="57">
        <f t="shared" si="150"/>
        <v>-0.11523954959849247</v>
      </c>
      <c r="T552" s="57">
        <f t="shared" si="150"/>
        <v>-0.11695538769809</v>
      </c>
      <c r="U552" s="57">
        <f t="shared" si="150"/>
        <v>-0.11729706293277986</v>
      </c>
    </row>
    <row r="553" spans="1:21" x14ac:dyDescent="0.25">
      <c r="B553" s="8"/>
      <c r="C553" s="8"/>
      <c r="D553" s="8"/>
      <c r="E553" s="8"/>
      <c r="F553" s="221"/>
      <c r="G553" s="221"/>
      <c r="H553" s="221"/>
      <c r="I553" s="221"/>
      <c r="J553" s="221"/>
      <c r="K553" s="221"/>
      <c r="L553" s="221"/>
      <c r="M553" s="221"/>
      <c r="N553" s="221"/>
      <c r="O553" s="221"/>
      <c r="P553" s="221"/>
      <c r="Q553" s="221"/>
      <c r="R553" s="221"/>
      <c r="S553" s="221"/>
      <c r="T553" s="221"/>
      <c r="U553" s="221"/>
    </row>
    <row r="554" spans="1:21" s="19" customFormat="1" x14ac:dyDescent="0.25">
      <c r="A554" s="252"/>
      <c r="B554" s="51" t="s">
        <v>613</v>
      </c>
      <c r="C554" s="51"/>
      <c r="D554" s="51" t="s">
        <v>593</v>
      </c>
      <c r="E554" s="46"/>
    </row>
    <row r="555" spans="1:21" x14ac:dyDescent="0.25">
      <c r="B555" s="8" t="s">
        <v>613</v>
      </c>
      <c r="C555" s="8" t="s">
        <v>1119</v>
      </c>
      <c r="D555" s="8" t="s">
        <v>593</v>
      </c>
      <c r="E555" s="8" t="s">
        <v>884</v>
      </c>
      <c r="F555" s="57">
        <f t="shared" ref="F555:U555" si="151">IFERROR(((F159/F380)-1),"CHECK")</f>
        <v>0</v>
      </c>
      <c r="G555" s="57">
        <f t="shared" si="151"/>
        <v>0</v>
      </c>
      <c r="H555" s="57">
        <f t="shared" si="151"/>
        <v>0</v>
      </c>
      <c r="I555" s="57">
        <f t="shared" si="151"/>
        <v>0</v>
      </c>
      <c r="J555" s="57">
        <f t="shared" si="151"/>
        <v>0</v>
      </c>
      <c r="K555" s="57">
        <f t="shared" si="151"/>
        <v>0</v>
      </c>
      <c r="L555" s="57">
        <f t="shared" si="151"/>
        <v>0</v>
      </c>
      <c r="M555" s="57">
        <f t="shared" si="151"/>
        <v>0</v>
      </c>
      <c r="N555" s="57">
        <f t="shared" si="151"/>
        <v>0</v>
      </c>
      <c r="O555" s="57">
        <f t="shared" si="151"/>
        <v>0</v>
      </c>
      <c r="P555" s="57">
        <f t="shared" si="151"/>
        <v>0</v>
      </c>
      <c r="Q555" s="57">
        <f t="shared" si="151"/>
        <v>0</v>
      </c>
      <c r="R555" s="57">
        <f t="shared" si="151"/>
        <v>0</v>
      </c>
      <c r="S555" s="57">
        <f t="shared" si="151"/>
        <v>0</v>
      </c>
      <c r="T555" s="57">
        <f t="shared" si="151"/>
        <v>0</v>
      </c>
      <c r="U555" s="57">
        <f t="shared" si="151"/>
        <v>0</v>
      </c>
    </row>
    <row r="556" spans="1:21" x14ac:dyDescent="0.25">
      <c r="B556" s="8" t="s">
        <v>613</v>
      </c>
      <c r="C556" s="8" t="s">
        <v>888</v>
      </c>
      <c r="D556" s="8" t="s">
        <v>593</v>
      </c>
      <c r="E556" s="8" t="s">
        <v>884</v>
      </c>
      <c r="F556" s="57">
        <f t="shared" ref="F556:U556" si="152">IFERROR(((F160/F381)-1),"CHECK")</f>
        <v>0</v>
      </c>
      <c r="G556" s="57">
        <f t="shared" si="152"/>
        <v>0</v>
      </c>
      <c r="H556" s="57">
        <f t="shared" si="152"/>
        <v>0</v>
      </c>
      <c r="I556" s="57">
        <f t="shared" si="152"/>
        <v>0</v>
      </c>
      <c r="J556" s="57">
        <f t="shared" si="152"/>
        <v>0</v>
      </c>
      <c r="K556" s="57">
        <f t="shared" si="152"/>
        <v>0</v>
      </c>
      <c r="L556" s="57">
        <f t="shared" si="152"/>
        <v>0</v>
      </c>
      <c r="M556" s="57">
        <f t="shared" si="152"/>
        <v>0</v>
      </c>
      <c r="N556" s="57">
        <f t="shared" si="152"/>
        <v>0</v>
      </c>
      <c r="O556" s="57">
        <f t="shared" si="152"/>
        <v>0</v>
      </c>
      <c r="P556" s="57">
        <f t="shared" si="152"/>
        <v>0</v>
      </c>
      <c r="Q556" s="57">
        <f t="shared" si="152"/>
        <v>0</v>
      </c>
      <c r="R556" s="57">
        <f t="shared" si="152"/>
        <v>0</v>
      </c>
      <c r="S556" s="57">
        <f t="shared" si="152"/>
        <v>0</v>
      </c>
      <c r="T556" s="57">
        <f t="shared" si="152"/>
        <v>0</v>
      </c>
      <c r="U556" s="57">
        <f t="shared" si="152"/>
        <v>0</v>
      </c>
    </row>
    <row r="557" spans="1:21" x14ac:dyDescent="0.25">
      <c r="B557" s="8" t="s">
        <v>613</v>
      </c>
      <c r="C557" s="8" t="s">
        <v>1147</v>
      </c>
      <c r="D557" s="8" t="s">
        <v>593</v>
      </c>
      <c r="E557" s="8" t="s">
        <v>884</v>
      </c>
      <c r="F557" s="57">
        <f t="shared" ref="F557:U557" si="153">IFERROR(((F161/F382)-1),"CHECK")</f>
        <v>0</v>
      </c>
      <c r="G557" s="57">
        <f t="shared" si="153"/>
        <v>0</v>
      </c>
      <c r="H557" s="57">
        <f t="shared" si="153"/>
        <v>0</v>
      </c>
      <c r="I557" s="57">
        <f t="shared" si="153"/>
        <v>0</v>
      </c>
      <c r="J557" s="57">
        <f t="shared" si="153"/>
        <v>0</v>
      </c>
      <c r="K557" s="57">
        <f t="shared" si="153"/>
        <v>0</v>
      </c>
      <c r="L557" s="57">
        <f t="shared" si="153"/>
        <v>0</v>
      </c>
      <c r="M557" s="57">
        <f t="shared" si="153"/>
        <v>0</v>
      </c>
      <c r="N557" s="57">
        <f t="shared" si="153"/>
        <v>0</v>
      </c>
      <c r="O557" s="57">
        <f t="shared" si="153"/>
        <v>0</v>
      </c>
      <c r="P557" s="57">
        <f t="shared" si="153"/>
        <v>0</v>
      </c>
      <c r="Q557" s="57">
        <f t="shared" si="153"/>
        <v>0</v>
      </c>
      <c r="R557" s="57">
        <f t="shared" si="153"/>
        <v>0</v>
      </c>
      <c r="S557" s="57">
        <f t="shared" si="153"/>
        <v>0</v>
      </c>
      <c r="T557" s="57">
        <f t="shared" si="153"/>
        <v>0</v>
      </c>
      <c r="U557" s="57">
        <f t="shared" si="153"/>
        <v>0</v>
      </c>
    </row>
    <row r="558" spans="1:21" x14ac:dyDescent="0.25">
      <c r="B558" s="8" t="s">
        <v>613</v>
      </c>
      <c r="C558" s="8" t="s">
        <v>605</v>
      </c>
      <c r="D558" s="8" t="s">
        <v>593</v>
      </c>
      <c r="E558" s="8" t="s">
        <v>884</v>
      </c>
      <c r="F558" s="57">
        <f t="shared" ref="F558:U558" si="154">IFERROR(((F162/F383)-1),"CHECK")</f>
        <v>0</v>
      </c>
      <c r="G558" s="57">
        <f t="shared" si="154"/>
        <v>0</v>
      </c>
      <c r="H558" s="57">
        <f t="shared" si="154"/>
        <v>0</v>
      </c>
      <c r="I558" s="57">
        <f t="shared" si="154"/>
        <v>0</v>
      </c>
      <c r="J558" s="57">
        <f t="shared" si="154"/>
        <v>0</v>
      </c>
      <c r="K558" s="57">
        <f t="shared" si="154"/>
        <v>0</v>
      </c>
      <c r="L558" s="57">
        <f t="shared" si="154"/>
        <v>0</v>
      </c>
      <c r="M558" s="57">
        <f t="shared" si="154"/>
        <v>0</v>
      </c>
      <c r="N558" s="57">
        <f t="shared" si="154"/>
        <v>0</v>
      </c>
      <c r="O558" s="57">
        <f t="shared" si="154"/>
        <v>0</v>
      </c>
      <c r="P558" s="57">
        <f t="shared" si="154"/>
        <v>0</v>
      </c>
      <c r="Q558" s="57">
        <f t="shared" si="154"/>
        <v>0</v>
      </c>
      <c r="R558" s="57">
        <f t="shared" si="154"/>
        <v>0</v>
      </c>
      <c r="S558" s="57">
        <f t="shared" si="154"/>
        <v>0</v>
      </c>
      <c r="T558" s="57">
        <f t="shared" si="154"/>
        <v>0</v>
      </c>
      <c r="U558" s="57">
        <f t="shared" si="154"/>
        <v>0</v>
      </c>
    </row>
    <row r="559" spans="1:21" x14ac:dyDescent="0.25">
      <c r="B559" s="8" t="s">
        <v>613</v>
      </c>
      <c r="C559" s="8" t="s">
        <v>614</v>
      </c>
      <c r="D559" s="8" t="s">
        <v>593</v>
      </c>
      <c r="E559" s="8" t="s">
        <v>884</v>
      </c>
      <c r="F559" s="57">
        <f t="shared" ref="F559:U559" si="155">IFERROR(((F163/F384)-1),"CHECK")</f>
        <v>0</v>
      </c>
      <c r="G559" s="57" t="str">
        <f t="shared" si="155"/>
        <v>CHECK</v>
      </c>
      <c r="H559" s="57" t="str">
        <f t="shared" si="155"/>
        <v>CHECK</v>
      </c>
      <c r="I559" s="57" t="str">
        <f t="shared" si="155"/>
        <v>CHECK</v>
      </c>
      <c r="J559" s="57" t="str">
        <f t="shared" si="155"/>
        <v>CHECK</v>
      </c>
      <c r="K559" s="57" t="str">
        <f t="shared" si="155"/>
        <v>CHECK</v>
      </c>
      <c r="L559" s="57" t="str">
        <f t="shared" si="155"/>
        <v>CHECK</v>
      </c>
      <c r="M559" s="57" t="str">
        <f t="shared" si="155"/>
        <v>CHECK</v>
      </c>
      <c r="N559" s="57" t="str">
        <f t="shared" si="155"/>
        <v>CHECK</v>
      </c>
      <c r="O559" s="57" t="str">
        <f t="shared" si="155"/>
        <v>CHECK</v>
      </c>
      <c r="P559" s="57" t="str">
        <f t="shared" si="155"/>
        <v>CHECK</v>
      </c>
      <c r="Q559" s="57" t="str">
        <f t="shared" si="155"/>
        <v>CHECK</v>
      </c>
      <c r="R559" s="57" t="str">
        <f t="shared" si="155"/>
        <v>CHECK</v>
      </c>
      <c r="S559" s="57" t="str">
        <f t="shared" si="155"/>
        <v>CHECK</v>
      </c>
      <c r="T559" s="57" t="str">
        <f t="shared" si="155"/>
        <v>CHECK</v>
      </c>
      <c r="U559" s="57" t="str">
        <f t="shared" si="155"/>
        <v>CHECK</v>
      </c>
    </row>
    <row r="560" spans="1:21" x14ac:dyDescent="0.25">
      <c r="B560" s="8" t="s">
        <v>613</v>
      </c>
      <c r="C560" s="8" t="s">
        <v>606</v>
      </c>
      <c r="D560" s="8" t="s">
        <v>593</v>
      </c>
      <c r="E560" s="8" t="s">
        <v>884</v>
      </c>
      <c r="F560" s="57">
        <f t="shared" ref="F560:U560" si="156">IFERROR(((F164/F385)-1),"CHECK")</f>
        <v>0</v>
      </c>
      <c r="G560" s="57">
        <f t="shared" si="156"/>
        <v>0</v>
      </c>
      <c r="H560" s="57">
        <f t="shared" si="156"/>
        <v>0</v>
      </c>
      <c r="I560" s="57">
        <f t="shared" si="156"/>
        <v>0</v>
      </c>
      <c r="J560" s="57">
        <f t="shared" si="156"/>
        <v>0</v>
      </c>
      <c r="K560" s="57">
        <f t="shared" si="156"/>
        <v>0</v>
      </c>
      <c r="L560" s="57">
        <f t="shared" si="156"/>
        <v>0</v>
      </c>
      <c r="M560" s="57">
        <f t="shared" si="156"/>
        <v>0</v>
      </c>
      <c r="N560" s="57">
        <f t="shared" si="156"/>
        <v>0</v>
      </c>
      <c r="O560" s="57">
        <f t="shared" si="156"/>
        <v>0</v>
      </c>
      <c r="P560" s="57">
        <f t="shared" si="156"/>
        <v>0</v>
      </c>
      <c r="Q560" s="57">
        <f t="shared" si="156"/>
        <v>0</v>
      </c>
      <c r="R560" s="57">
        <f t="shared" si="156"/>
        <v>0</v>
      </c>
      <c r="S560" s="57">
        <f t="shared" si="156"/>
        <v>0</v>
      </c>
      <c r="T560" s="57">
        <f t="shared" si="156"/>
        <v>0</v>
      </c>
      <c r="U560" s="57">
        <f t="shared" si="156"/>
        <v>0</v>
      </c>
    </row>
    <row r="561" spans="1:21" s="19" customFormat="1" x14ac:dyDescent="0.25">
      <c r="A561" s="252"/>
      <c r="B561" s="51" t="s">
        <v>615</v>
      </c>
      <c r="C561" s="46"/>
      <c r="D561" s="51" t="s">
        <v>593</v>
      </c>
      <c r="E561" s="46"/>
    </row>
    <row r="562" spans="1:21" x14ac:dyDescent="0.25">
      <c r="B562" s="8" t="s">
        <v>615</v>
      </c>
      <c r="C562" s="8" t="s">
        <v>1119</v>
      </c>
      <c r="D562" s="8" t="s">
        <v>593</v>
      </c>
      <c r="E562" s="8" t="s">
        <v>884</v>
      </c>
      <c r="F562" s="57">
        <f t="shared" ref="F562:U562" si="157">IFERROR(((F166/F387)-1),"CHECK")</f>
        <v>0</v>
      </c>
      <c r="G562" s="57">
        <f t="shared" si="157"/>
        <v>0</v>
      </c>
      <c r="H562" s="57">
        <f t="shared" si="157"/>
        <v>0</v>
      </c>
      <c r="I562" s="57">
        <f t="shared" si="157"/>
        <v>0</v>
      </c>
      <c r="J562" s="57">
        <f t="shared" si="157"/>
        <v>0</v>
      </c>
      <c r="K562" s="57">
        <f t="shared" si="157"/>
        <v>0</v>
      </c>
      <c r="L562" s="57">
        <f t="shared" si="157"/>
        <v>0</v>
      </c>
      <c r="M562" s="57">
        <f t="shared" si="157"/>
        <v>0</v>
      </c>
      <c r="N562" s="57">
        <f t="shared" si="157"/>
        <v>0</v>
      </c>
      <c r="O562" s="57">
        <f t="shared" si="157"/>
        <v>0</v>
      </c>
      <c r="P562" s="57">
        <f t="shared" si="157"/>
        <v>0</v>
      </c>
      <c r="Q562" s="57">
        <f t="shared" si="157"/>
        <v>0</v>
      </c>
      <c r="R562" s="57">
        <f t="shared" si="157"/>
        <v>0</v>
      </c>
      <c r="S562" s="57">
        <f t="shared" si="157"/>
        <v>0</v>
      </c>
      <c r="T562" s="57">
        <f t="shared" si="157"/>
        <v>0</v>
      </c>
      <c r="U562" s="57">
        <f t="shared" si="157"/>
        <v>0</v>
      </c>
    </row>
    <row r="563" spans="1:21" x14ac:dyDescent="0.25">
      <c r="B563" s="8" t="s">
        <v>615</v>
      </c>
      <c r="C563" s="8" t="s">
        <v>1055</v>
      </c>
      <c r="D563" s="8" t="s">
        <v>593</v>
      </c>
      <c r="E563" s="8" t="s">
        <v>884</v>
      </c>
      <c r="F563" s="57">
        <f t="shared" ref="F563:U563" si="158">IFERROR(((F167/F388)-1),"CHECK")</f>
        <v>0</v>
      </c>
      <c r="G563" s="57" t="str">
        <f t="shared" si="158"/>
        <v>CHECK</v>
      </c>
      <c r="H563" s="57">
        <f t="shared" si="158"/>
        <v>0</v>
      </c>
      <c r="I563" s="57">
        <f t="shared" si="158"/>
        <v>0</v>
      </c>
      <c r="J563" s="57">
        <f t="shared" si="158"/>
        <v>0</v>
      </c>
      <c r="K563" s="57">
        <f t="shared" si="158"/>
        <v>0</v>
      </c>
      <c r="L563" s="57">
        <f t="shared" si="158"/>
        <v>0</v>
      </c>
      <c r="M563" s="57">
        <f t="shared" si="158"/>
        <v>0</v>
      </c>
      <c r="N563" s="57">
        <f t="shared" si="158"/>
        <v>0</v>
      </c>
      <c r="O563" s="57">
        <f t="shared" si="158"/>
        <v>0</v>
      </c>
      <c r="P563" s="57">
        <f t="shared" si="158"/>
        <v>0</v>
      </c>
      <c r="Q563" s="57">
        <f t="shared" si="158"/>
        <v>0</v>
      </c>
      <c r="R563" s="57">
        <f t="shared" si="158"/>
        <v>0</v>
      </c>
      <c r="S563" s="57">
        <f t="shared" si="158"/>
        <v>0</v>
      </c>
      <c r="T563" s="57">
        <f t="shared" si="158"/>
        <v>0</v>
      </c>
      <c r="U563" s="57">
        <f t="shared" si="158"/>
        <v>0</v>
      </c>
    </row>
    <row r="564" spans="1:21" x14ac:dyDescent="0.25">
      <c r="B564" s="8" t="s">
        <v>615</v>
      </c>
      <c r="C564" s="8" t="s">
        <v>603</v>
      </c>
      <c r="D564" s="8" t="s">
        <v>593</v>
      </c>
      <c r="E564" s="8" t="s">
        <v>884</v>
      </c>
      <c r="F564" s="57">
        <f t="shared" ref="F564:U564" si="159">IFERROR(((F168/F389)-1),"CHECK")</f>
        <v>0</v>
      </c>
      <c r="G564" s="57">
        <f t="shared" si="159"/>
        <v>0</v>
      </c>
      <c r="H564" s="57">
        <f t="shared" si="159"/>
        <v>0</v>
      </c>
      <c r="I564" s="57">
        <f t="shared" si="159"/>
        <v>0</v>
      </c>
      <c r="J564" s="57">
        <f t="shared" si="159"/>
        <v>0</v>
      </c>
      <c r="K564" s="57">
        <f t="shared" si="159"/>
        <v>0</v>
      </c>
      <c r="L564" s="57">
        <f t="shared" si="159"/>
        <v>0</v>
      </c>
      <c r="M564" s="57">
        <f t="shared" si="159"/>
        <v>0</v>
      </c>
      <c r="N564" s="57">
        <f t="shared" si="159"/>
        <v>0</v>
      </c>
      <c r="O564" s="57">
        <f t="shared" si="159"/>
        <v>0</v>
      </c>
      <c r="P564" s="57">
        <f t="shared" si="159"/>
        <v>0</v>
      </c>
      <c r="Q564" s="57">
        <f t="shared" si="159"/>
        <v>0</v>
      </c>
      <c r="R564" s="57">
        <f t="shared" si="159"/>
        <v>0</v>
      </c>
      <c r="S564" s="57">
        <f t="shared" si="159"/>
        <v>0</v>
      </c>
      <c r="T564" s="57">
        <f t="shared" si="159"/>
        <v>0</v>
      </c>
      <c r="U564" s="57">
        <f t="shared" si="159"/>
        <v>0</v>
      </c>
    </row>
    <row r="565" spans="1:21" x14ac:dyDescent="0.25">
      <c r="B565" s="8" t="s">
        <v>615</v>
      </c>
      <c r="C565" s="8" t="s">
        <v>605</v>
      </c>
      <c r="D565" s="8" t="s">
        <v>593</v>
      </c>
      <c r="E565" s="8" t="s">
        <v>884</v>
      </c>
      <c r="F565" s="57">
        <f t="shared" ref="F565:U565" si="160">IFERROR(((F169/F390)-1),"CHECK")</f>
        <v>0</v>
      </c>
      <c r="G565" s="57">
        <f t="shared" si="160"/>
        <v>0</v>
      </c>
      <c r="H565" s="57">
        <f t="shared" si="160"/>
        <v>0</v>
      </c>
      <c r="I565" s="57">
        <f t="shared" si="160"/>
        <v>0</v>
      </c>
      <c r="J565" s="57">
        <f t="shared" si="160"/>
        <v>0</v>
      </c>
      <c r="K565" s="57">
        <f t="shared" si="160"/>
        <v>0</v>
      </c>
      <c r="L565" s="57">
        <f t="shared" si="160"/>
        <v>0</v>
      </c>
      <c r="M565" s="57">
        <f t="shared" si="160"/>
        <v>0</v>
      </c>
      <c r="N565" s="57">
        <f t="shared" si="160"/>
        <v>0</v>
      </c>
      <c r="O565" s="57">
        <f t="shared" si="160"/>
        <v>0</v>
      </c>
      <c r="P565" s="57">
        <f t="shared" si="160"/>
        <v>0</v>
      </c>
      <c r="Q565" s="57">
        <f t="shared" si="160"/>
        <v>0</v>
      </c>
      <c r="R565" s="57">
        <f t="shared" si="160"/>
        <v>0</v>
      </c>
      <c r="S565" s="57">
        <f t="shared" si="160"/>
        <v>0</v>
      </c>
      <c r="T565" s="57">
        <f t="shared" si="160"/>
        <v>0</v>
      </c>
      <c r="U565" s="57">
        <f t="shared" si="160"/>
        <v>0</v>
      </c>
    </row>
    <row r="566" spans="1:21" x14ac:dyDescent="0.25">
      <c r="B566" s="8" t="s">
        <v>1145</v>
      </c>
      <c r="C566" s="8" t="s">
        <v>1148</v>
      </c>
      <c r="D566" s="8" t="s">
        <v>593</v>
      </c>
      <c r="E566" s="8" t="s">
        <v>884</v>
      </c>
      <c r="F566" s="57">
        <f t="shared" ref="F566:U566" si="161">IFERROR(((F170/F391)-1),"CHECK")</f>
        <v>0</v>
      </c>
      <c r="G566" s="57">
        <f t="shared" si="161"/>
        <v>0</v>
      </c>
      <c r="H566" s="57">
        <f t="shared" si="161"/>
        <v>0</v>
      </c>
      <c r="I566" s="57">
        <f t="shared" si="161"/>
        <v>0</v>
      </c>
      <c r="J566" s="57">
        <f t="shared" si="161"/>
        <v>0</v>
      </c>
      <c r="K566" s="57">
        <f t="shared" si="161"/>
        <v>0</v>
      </c>
      <c r="L566" s="57">
        <f t="shared" si="161"/>
        <v>0</v>
      </c>
      <c r="M566" s="57">
        <f t="shared" si="161"/>
        <v>0</v>
      </c>
      <c r="N566" s="57">
        <f t="shared" si="161"/>
        <v>0</v>
      </c>
      <c r="O566" s="57">
        <f t="shared" si="161"/>
        <v>0</v>
      </c>
      <c r="P566" s="57">
        <f t="shared" si="161"/>
        <v>0</v>
      </c>
      <c r="Q566" s="57">
        <f t="shared" si="161"/>
        <v>0</v>
      </c>
      <c r="R566" s="57">
        <f t="shared" si="161"/>
        <v>0</v>
      </c>
      <c r="S566" s="57">
        <f t="shared" si="161"/>
        <v>0</v>
      </c>
      <c r="T566" s="57">
        <f t="shared" si="161"/>
        <v>0</v>
      </c>
      <c r="U566" s="57">
        <f t="shared" si="161"/>
        <v>0</v>
      </c>
    </row>
    <row r="567" spans="1:21" x14ac:dyDescent="0.25">
      <c r="B567" s="8" t="s">
        <v>1145</v>
      </c>
      <c r="C567" s="8" t="s">
        <v>617</v>
      </c>
      <c r="D567" s="8" t="s">
        <v>593</v>
      </c>
      <c r="E567" s="8" t="s">
        <v>884</v>
      </c>
      <c r="F567" s="57">
        <f t="shared" ref="F567:U567" si="162">IFERROR(((F171/F392)-1),"CHECK")</f>
        <v>0</v>
      </c>
      <c r="G567" s="57">
        <f t="shared" si="162"/>
        <v>0</v>
      </c>
      <c r="H567" s="57">
        <f t="shared" si="162"/>
        <v>0</v>
      </c>
      <c r="I567" s="57">
        <f t="shared" si="162"/>
        <v>0</v>
      </c>
      <c r="J567" s="57">
        <f t="shared" si="162"/>
        <v>0</v>
      </c>
      <c r="K567" s="57">
        <f t="shared" si="162"/>
        <v>0</v>
      </c>
      <c r="L567" s="57" t="str">
        <f t="shared" si="162"/>
        <v>CHECK</v>
      </c>
      <c r="M567" s="57" t="str">
        <f t="shared" si="162"/>
        <v>CHECK</v>
      </c>
      <c r="N567" s="57" t="str">
        <f t="shared" si="162"/>
        <v>CHECK</v>
      </c>
      <c r="O567" s="57" t="str">
        <f t="shared" si="162"/>
        <v>CHECK</v>
      </c>
      <c r="P567" s="57" t="str">
        <f t="shared" si="162"/>
        <v>CHECK</v>
      </c>
      <c r="Q567" s="57" t="str">
        <f t="shared" si="162"/>
        <v>CHECK</v>
      </c>
      <c r="R567" s="57" t="str">
        <f t="shared" si="162"/>
        <v>CHECK</v>
      </c>
      <c r="S567" s="57" t="str">
        <f t="shared" si="162"/>
        <v>CHECK</v>
      </c>
      <c r="T567" s="57" t="str">
        <f t="shared" si="162"/>
        <v>CHECK</v>
      </c>
      <c r="U567" s="57" t="str">
        <f t="shared" si="162"/>
        <v>CHECK</v>
      </c>
    </row>
    <row r="568" spans="1:21" x14ac:dyDescent="0.25">
      <c r="B568" s="8" t="s">
        <v>1145</v>
      </c>
      <c r="C568" s="8" t="s">
        <v>618</v>
      </c>
      <c r="D568" s="8" t="s">
        <v>593</v>
      </c>
      <c r="E568" s="8" t="s">
        <v>884</v>
      </c>
      <c r="F568" s="57">
        <f t="shared" ref="F568:U568" si="163">IFERROR(((F172/F393)-1),"CHECK")</f>
        <v>14.091660775331656</v>
      </c>
      <c r="G568" s="57">
        <f t="shared" si="163"/>
        <v>3.9394471911894344</v>
      </c>
      <c r="H568" s="57">
        <f t="shared" si="163"/>
        <v>4.556510682628117</v>
      </c>
      <c r="I568" s="57">
        <f t="shared" si="163"/>
        <v>-0.63075943079368502</v>
      </c>
      <c r="J568" s="57">
        <f t="shared" si="163"/>
        <v>-0.30057440552147507</v>
      </c>
      <c r="K568" s="57">
        <f t="shared" si="163"/>
        <v>-0.50869469513537313</v>
      </c>
      <c r="L568" s="57">
        <f t="shared" si="163"/>
        <v>-0.52887005649717533</v>
      </c>
      <c r="M568" s="57">
        <f t="shared" si="163"/>
        <v>-0.57546880634691688</v>
      </c>
      <c r="N568" s="57">
        <f t="shared" si="163"/>
        <v>-0.88183652505686405</v>
      </c>
      <c r="O568" s="57">
        <f t="shared" si="163"/>
        <v>-0.8767067373503572</v>
      </c>
      <c r="P568" s="57">
        <f t="shared" si="163"/>
        <v>-0.87310009499525032</v>
      </c>
      <c r="Q568" s="57">
        <f t="shared" si="163"/>
        <v>-0.87003899805009755</v>
      </c>
      <c r="R568" s="57">
        <f t="shared" si="163"/>
        <v>-0.86697790110494477</v>
      </c>
      <c r="S568" s="57">
        <f t="shared" si="163"/>
        <v>-0.863916804159792</v>
      </c>
      <c r="T568" s="57">
        <f t="shared" si="163"/>
        <v>-0.86085570721463922</v>
      </c>
      <c r="U568" s="57">
        <f t="shared" si="163"/>
        <v>-0.85779461026948645</v>
      </c>
    </row>
    <row r="569" spans="1:21" s="19" customFormat="1" x14ac:dyDescent="0.25">
      <c r="A569" s="252"/>
      <c r="B569" s="51" t="s">
        <v>619</v>
      </c>
      <c r="C569" s="46"/>
      <c r="D569" s="51" t="s">
        <v>593</v>
      </c>
      <c r="E569" s="46"/>
    </row>
    <row r="570" spans="1:21" x14ac:dyDescent="0.25">
      <c r="B570" s="8" t="s">
        <v>619</v>
      </c>
      <c r="C570" s="8" t="s">
        <v>1117</v>
      </c>
      <c r="D570" s="8" t="s">
        <v>593</v>
      </c>
      <c r="E570" s="8" t="s">
        <v>884</v>
      </c>
      <c r="F570" s="57">
        <f t="shared" ref="F570:U570" si="164">IFERROR(((F174/F395)-1),"CHECK")</f>
        <v>0</v>
      </c>
      <c r="G570" s="57">
        <f t="shared" si="164"/>
        <v>0</v>
      </c>
      <c r="H570" s="57">
        <f t="shared" si="164"/>
        <v>0</v>
      </c>
      <c r="I570" s="57">
        <f t="shared" si="164"/>
        <v>0</v>
      </c>
      <c r="J570" s="57">
        <f t="shared" si="164"/>
        <v>0</v>
      </c>
      <c r="K570" s="57">
        <f t="shared" si="164"/>
        <v>0</v>
      </c>
      <c r="L570" s="57">
        <f t="shared" si="164"/>
        <v>0</v>
      </c>
      <c r="M570" s="57">
        <f t="shared" si="164"/>
        <v>0</v>
      </c>
      <c r="N570" s="57">
        <f t="shared" si="164"/>
        <v>0</v>
      </c>
      <c r="O570" s="57">
        <f t="shared" si="164"/>
        <v>0</v>
      </c>
      <c r="P570" s="57">
        <f t="shared" si="164"/>
        <v>0</v>
      </c>
      <c r="Q570" s="57">
        <f t="shared" si="164"/>
        <v>0</v>
      </c>
      <c r="R570" s="57">
        <f t="shared" si="164"/>
        <v>0</v>
      </c>
      <c r="S570" s="57">
        <f t="shared" si="164"/>
        <v>0</v>
      </c>
      <c r="T570" s="57">
        <f t="shared" si="164"/>
        <v>0</v>
      </c>
      <c r="U570" s="57">
        <f t="shared" si="164"/>
        <v>0</v>
      </c>
    </row>
    <row r="571" spans="1:21" x14ac:dyDescent="0.25">
      <c r="B571" s="8" t="s">
        <v>619</v>
      </c>
      <c r="C571" s="8" t="s">
        <v>1119</v>
      </c>
      <c r="D571" s="8" t="s">
        <v>593</v>
      </c>
      <c r="E571" s="8" t="s">
        <v>884</v>
      </c>
      <c r="F571" s="57">
        <f t="shared" ref="F571:U571" si="165">IFERROR(((F175/F396)-1),"CHECK")</f>
        <v>0</v>
      </c>
      <c r="G571" s="57">
        <f t="shared" si="165"/>
        <v>0</v>
      </c>
      <c r="H571" s="57">
        <f t="shared" si="165"/>
        <v>0</v>
      </c>
      <c r="I571" s="57">
        <f t="shared" si="165"/>
        <v>0</v>
      </c>
      <c r="J571" s="57">
        <f t="shared" si="165"/>
        <v>0</v>
      </c>
      <c r="K571" s="57">
        <f t="shared" si="165"/>
        <v>0</v>
      </c>
      <c r="L571" s="57">
        <f t="shared" si="165"/>
        <v>0</v>
      </c>
      <c r="M571" s="57">
        <f t="shared" si="165"/>
        <v>0</v>
      </c>
      <c r="N571" s="57">
        <f t="shared" si="165"/>
        <v>0</v>
      </c>
      <c r="O571" s="57">
        <f t="shared" si="165"/>
        <v>0</v>
      </c>
      <c r="P571" s="57">
        <f t="shared" si="165"/>
        <v>0</v>
      </c>
      <c r="Q571" s="57">
        <f t="shared" si="165"/>
        <v>0</v>
      </c>
      <c r="R571" s="57">
        <f t="shared" si="165"/>
        <v>0</v>
      </c>
      <c r="S571" s="57">
        <f t="shared" si="165"/>
        <v>0</v>
      </c>
      <c r="T571" s="57">
        <f t="shared" si="165"/>
        <v>0</v>
      </c>
      <c r="U571" s="57">
        <f t="shared" si="165"/>
        <v>0</v>
      </c>
    </row>
    <row r="572" spans="1:21" x14ac:dyDescent="0.25">
      <c r="B572" s="8" t="s">
        <v>619</v>
      </c>
      <c r="C572" s="8" t="s">
        <v>888</v>
      </c>
      <c r="D572" s="8" t="s">
        <v>593</v>
      </c>
      <c r="E572" s="8" t="s">
        <v>884</v>
      </c>
      <c r="F572" s="57">
        <f t="shared" ref="F572:U572" si="166">IFERROR(((F176/F397)-1),"CHECK")</f>
        <v>0</v>
      </c>
      <c r="G572" s="57">
        <f t="shared" si="166"/>
        <v>0</v>
      </c>
      <c r="H572" s="57">
        <f t="shared" si="166"/>
        <v>0</v>
      </c>
      <c r="I572" s="57">
        <f t="shared" si="166"/>
        <v>0</v>
      </c>
      <c r="J572" s="57">
        <f t="shared" si="166"/>
        <v>0</v>
      </c>
      <c r="K572" s="57">
        <f t="shared" si="166"/>
        <v>0</v>
      </c>
      <c r="L572" s="57">
        <f t="shared" si="166"/>
        <v>0</v>
      </c>
      <c r="M572" s="57">
        <f t="shared" si="166"/>
        <v>0</v>
      </c>
      <c r="N572" s="57">
        <f t="shared" si="166"/>
        <v>0</v>
      </c>
      <c r="O572" s="57">
        <f t="shared" si="166"/>
        <v>0</v>
      </c>
      <c r="P572" s="57">
        <f t="shared" si="166"/>
        <v>0</v>
      </c>
      <c r="Q572" s="57">
        <f t="shared" si="166"/>
        <v>0</v>
      </c>
      <c r="R572" s="57">
        <f t="shared" si="166"/>
        <v>0</v>
      </c>
      <c r="S572" s="57">
        <f t="shared" si="166"/>
        <v>0</v>
      </c>
      <c r="T572" s="57">
        <f t="shared" si="166"/>
        <v>0</v>
      </c>
      <c r="U572" s="57">
        <f t="shared" si="166"/>
        <v>0</v>
      </c>
    </row>
    <row r="573" spans="1:21" x14ac:dyDescent="0.25">
      <c r="B573" s="8" t="s">
        <v>619</v>
      </c>
      <c r="C573" s="8" t="s">
        <v>1055</v>
      </c>
      <c r="D573" s="8" t="s">
        <v>593</v>
      </c>
      <c r="E573" s="8" t="s">
        <v>884</v>
      </c>
      <c r="F573" s="57">
        <f t="shared" ref="F573:U573" si="167">IFERROR(((F177/F398)-1),"CHECK")</f>
        <v>0</v>
      </c>
      <c r="G573" s="57">
        <f t="shared" si="167"/>
        <v>0</v>
      </c>
      <c r="H573" s="57">
        <f t="shared" si="167"/>
        <v>0</v>
      </c>
      <c r="I573" s="57">
        <f t="shared" si="167"/>
        <v>0</v>
      </c>
      <c r="J573" s="57">
        <f t="shared" si="167"/>
        <v>0</v>
      </c>
      <c r="K573" s="57">
        <f t="shared" si="167"/>
        <v>0</v>
      </c>
      <c r="L573" s="57">
        <f t="shared" si="167"/>
        <v>0</v>
      </c>
      <c r="M573" s="57">
        <f t="shared" si="167"/>
        <v>0</v>
      </c>
      <c r="N573" s="57">
        <f t="shared" si="167"/>
        <v>0</v>
      </c>
      <c r="O573" s="57">
        <f t="shared" si="167"/>
        <v>0</v>
      </c>
      <c r="P573" s="57">
        <f t="shared" si="167"/>
        <v>0</v>
      </c>
      <c r="Q573" s="57">
        <f t="shared" si="167"/>
        <v>0</v>
      </c>
      <c r="R573" s="57">
        <f t="shared" si="167"/>
        <v>0</v>
      </c>
      <c r="S573" s="57">
        <f t="shared" si="167"/>
        <v>0</v>
      </c>
      <c r="T573" s="57">
        <f t="shared" si="167"/>
        <v>0</v>
      </c>
      <c r="U573" s="57">
        <f t="shared" si="167"/>
        <v>0</v>
      </c>
    </row>
    <row r="574" spans="1:21" x14ac:dyDescent="0.25">
      <c r="B574" s="8" t="s">
        <v>619</v>
      </c>
      <c r="C574" s="8" t="s">
        <v>603</v>
      </c>
      <c r="D574" s="8" t="s">
        <v>593</v>
      </c>
      <c r="E574" s="8" t="s">
        <v>884</v>
      </c>
      <c r="F574" s="57">
        <f t="shared" ref="F574:U574" si="168">IFERROR(((F178/F399)-1),"CHECK")</f>
        <v>0</v>
      </c>
      <c r="G574" s="57">
        <f t="shared" si="168"/>
        <v>0</v>
      </c>
      <c r="H574" s="57">
        <f t="shared" si="168"/>
        <v>0</v>
      </c>
      <c r="I574" s="57">
        <f t="shared" si="168"/>
        <v>0</v>
      </c>
      <c r="J574" s="57">
        <f t="shared" si="168"/>
        <v>0</v>
      </c>
      <c r="K574" s="57">
        <f t="shared" si="168"/>
        <v>0</v>
      </c>
      <c r="L574" s="57">
        <f t="shared" si="168"/>
        <v>0</v>
      </c>
      <c r="M574" s="57">
        <f t="shared" si="168"/>
        <v>0</v>
      </c>
      <c r="N574" s="57">
        <f t="shared" si="168"/>
        <v>0</v>
      </c>
      <c r="O574" s="57">
        <f t="shared" si="168"/>
        <v>0</v>
      </c>
      <c r="P574" s="57">
        <f t="shared" si="168"/>
        <v>0</v>
      </c>
      <c r="Q574" s="57">
        <f t="shared" si="168"/>
        <v>0</v>
      </c>
      <c r="R574" s="57">
        <f t="shared" si="168"/>
        <v>0</v>
      </c>
      <c r="S574" s="57">
        <f t="shared" si="168"/>
        <v>0</v>
      </c>
      <c r="T574" s="57">
        <f t="shared" si="168"/>
        <v>0</v>
      </c>
      <c r="U574" s="57">
        <f t="shared" si="168"/>
        <v>0</v>
      </c>
    </row>
    <row r="575" spans="1:21" x14ac:dyDescent="0.25">
      <c r="B575" s="8" t="s">
        <v>619</v>
      </c>
      <c r="C575" s="8" t="s">
        <v>605</v>
      </c>
      <c r="D575" s="8" t="s">
        <v>593</v>
      </c>
      <c r="E575" s="8" t="s">
        <v>884</v>
      </c>
      <c r="F575" s="57">
        <f t="shared" ref="F575:U575" si="169">IFERROR(((F179/F400)-1),"CHECK")</f>
        <v>0</v>
      </c>
      <c r="G575" s="57" t="str">
        <f t="shared" si="169"/>
        <v>CHECK</v>
      </c>
      <c r="H575" s="57" t="str">
        <f t="shared" si="169"/>
        <v>CHECK</v>
      </c>
      <c r="I575" s="57" t="str">
        <f t="shared" si="169"/>
        <v>CHECK</v>
      </c>
      <c r="J575" s="57" t="str">
        <f t="shared" si="169"/>
        <v>CHECK</v>
      </c>
      <c r="K575" s="57" t="str">
        <f t="shared" si="169"/>
        <v>CHECK</v>
      </c>
      <c r="L575" s="57" t="str">
        <f t="shared" si="169"/>
        <v>CHECK</v>
      </c>
      <c r="M575" s="57" t="str">
        <f t="shared" si="169"/>
        <v>CHECK</v>
      </c>
      <c r="N575" s="57" t="str">
        <f t="shared" si="169"/>
        <v>CHECK</v>
      </c>
      <c r="O575" s="57" t="str">
        <f t="shared" si="169"/>
        <v>CHECK</v>
      </c>
      <c r="P575" s="57" t="str">
        <f t="shared" si="169"/>
        <v>CHECK</v>
      </c>
      <c r="Q575" s="57" t="str">
        <f t="shared" si="169"/>
        <v>CHECK</v>
      </c>
      <c r="R575" s="57" t="str">
        <f t="shared" si="169"/>
        <v>CHECK</v>
      </c>
      <c r="S575" s="57">
        <f t="shared" si="169"/>
        <v>0</v>
      </c>
      <c r="T575" s="57">
        <f t="shared" si="169"/>
        <v>0</v>
      </c>
      <c r="U575" s="57">
        <f t="shared" si="169"/>
        <v>0</v>
      </c>
    </row>
    <row r="576" spans="1:21" x14ac:dyDescent="0.25">
      <c r="B576" s="7" t="s">
        <v>1156</v>
      </c>
      <c r="C576" s="7" t="s">
        <v>1032</v>
      </c>
      <c r="D576" s="7" t="s">
        <v>593</v>
      </c>
      <c r="E576" s="7" t="s">
        <v>1083</v>
      </c>
      <c r="F576" s="57">
        <f t="shared" ref="F576:U576" si="170">IFERROR(((F180/F401)-1),"CHECK")</f>
        <v>4.3762025522493531E-3</v>
      </c>
      <c r="G576" s="57">
        <f t="shared" si="170"/>
        <v>3.432811514491263E-3</v>
      </c>
      <c r="H576" s="57">
        <f t="shared" si="170"/>
        <v>3.1333171297944773E-3</v>
      </c>
      <c r="I576" s="57">
        <f t="shared" si="170"/>
        <v>-7.5843070939630719E-3</v>
      </c>
      <c r="J576" s="57">
        <f t="shared" si="170"/>
        <v>-1.9024940155336623E-3</v>
      </c>
      <c r="K576" s="57">
        <f t="shared" si="170"/>
        <v>-4.8024576258279827E-3</v>
      </c>
      <c r="L576" s="57">
        <f t="shared" si="170"/>
        <v>-8.3050328671946394E-3</v>
      </c>
      <c r="M576" s="57">
        <f t="shared" si="170"/>
        <v>-1.0218998159542969E-2</v>
      </c>
      <c r="N576" s="57">
        <f t="shared" si="170"/>
        <v>-5.2202619674074802E-2</v>
      </c>
      <c r="O576" s="57">
        <f t="shared" si="170"/>
        <v>-4.8270356394724545E-2</v>
      </c>
      <c r="P576" s="57">
        <f t="shared" si="170"/>
        <v>-4.5175894796575577E-2</v>
      </c>
      <c r="Q576" s="57">
        <f t="shared" si="170"/>
        <v>-5.1170054107377294E-2</v>
      </c>
      <c r="R576" s="57">
        <f t="shared" si="170"/>
        <v>-4.9916184557097121E-2</v>
      </c>
      <c r="S576" s="57">
        <f t="shared" si="170"/>
        <v>-4.8294678947519043E-2</v>
      </c>
      <c r="T576" s="57">
        <f t="shared" si="170"/>
        <v>-4.749884781725866E-2</v>
      </c>
      <c r="U576" s="57">
        <f t="shared" si="170"/>
        <v>-4.7542198734382479E-2</v>
      </c>
    </row>
    <row r="577" spans="2:23" x14ac:dyDescent="0.25">
      <c r="B577" s="7"/>
      <c r="C577" s="7"/>
      <c r="D577" s="7"/>
      <c r="E577" s="7"/>
      <c r="F577" s="221"/>
      <c r="G577" s="221"/>
      <c r="H577" s="221"/>
      <c r="I577" s="221"/>
      <c r="J577" s="221"/>
      <c r="K577" s="221"/>
      <c r="L577" s="221"/>
      <c r="M577" s="221"/>
      <c r="N577" s="221"/>
      <c r="O577" s="221"/>
      <c r="P577" s="221"/>
      <c r="Q577" s="221"/>
      <c r="R577" s="221"/>
      <c r="S577" s="221"/>
      <c r="T577" s="221"/>
      <c r="U577" s="221"/>
      <c r="V577" s="221"/>
      <c r="W577" s="221"/>
    </row>
    <row r="578" spans="2:23" x14ac:dyDescent="0.25">
      <c r="B578" s="7" t="s">
        <v>1156</v>
      </c>
      <c r="C578" s="7" t="s">
        <v>1090</v>
      </c>
      <c r="D578" s="7" t="s">
        <v>588</v>
      </c>
      <c r="E578" s="7" t="s">
        <v>1091</v>
      </c>
      <c r="F578" s="57">
        <f>IFERROR(((F182/F403)-1),"CHECK")</f>
        <v>1.6326250453069235E-4</v>
      </c>
      <c r="G578" s="57">
        <f t="shared" ref="G578:U578" si="171">IFERROR(((G182/G403)-1),"CHECK")</f>
        <v>1.157070529451687E-4</v>
      </c>
      <c r="H578" s="57">
        <f t="shared" si="171"/>
        <v>9.7957836272977161E-5</v>
      </c>
      <c r="I578" s="57">
        <f t="shared" si="171"/>
        <v>-2.276997737249431E-4</v>
      </c>
      <c r="J578" s="57">
        <f t="shared" si="171"/>
        <v>-5.3425546121976808E-5</v>
      </c>
      <c r="K578" s="57">
        <f t="shared" si="171"/>
        <v>-1.3127044824523537E-4</v>
      </c>
      <c r="L578" s="57">
        <f t="shared" si="171"/>
        <v>-1.3538873004537155E-4</v>
      </c>
      <c r="M578" s="57">
        <f t="shared" si="171"/>
        <v>-1.6271089411623585E-4</v>
      </c>
      <c r="N578" s="57">
        <f t="shared" si="171"/>
        <v>-8.7051795109338581E-4</v>
      </c>
      <c r="O578" s="57">
        <f t="shared" si="171"/>
        <v>-7.9330759434381726E-4</v>
      </c>
      <c r="P578" s="57">
        <f t="shared" si="171"/>
        <v>-7.2130805698267242E-4</v>
      </c>
      <c r="Q578" s="57">
        <f t="shared" si="171"/>
        <v>-8.1992128164765088E-4</v>
      </c>
      <c r="R578" s="57">
        <f t="shared" si="171"/>
        <v>-7.9644069607220924E-4</v>
      </c>
      <c r="S578" s="57">
        <f t="shared" si="171"/>
        <v>-6.8671926761643132E-4</v>
      </c>
      <c r="T578" s="57">
        <f t="shared" si="171"/>
        <v>-6.665882281401414E-4</v>
      </c>
      <c r="U578" s="57">
        <f t="shared" si="171"/>
        <v>-6.5752918689854223E-4</v>
      </c>
      <c r="V578" s="221"/>
      <c r="W578" s="221"/>
    </row>
    <row r="581" spans="2:23" x14ac:dyDescent="0.25">
      <c r="B581" s="49" t="s">
        <v>1098</v>
      </c>
      <c r="C581" s="49"/>
      <c r="D581" s="49"/>
      <c r="E581" s="49"/>
      <c r="F581" s="49"/>
      <c r="G581" s="49"/>
      <c r="H581" s="49"/>
      <c r="I581" s="49"/>
      <c r="J581" s="49"/>
      <c r="K581" s="49"/>
      <c r="L581" s="49"/>
      <c r="M581" s="49"/>
      <c r="N581" s="49"/>
      <c r="O581" s="49"/>
      <c r="P581" s="49"/>
      <c r="Q581" s="49"/>
      <c r="R581" s="49"/>
      <c r="S581" s="49"/>
      <c r="T581" s="49"/>
      <c r="U581" s="49"/>
      <c r="V581" s="49"/>
      <c r="W581" s="49"/>
    </row>
    <row r="582" spans="2:23" x14ac:dyDescent="0.25">
      <c r="B582" s="221"/>
      <c r="C582" s="221" t="s">
        <v>786</v>
      </c>
      <c r="D582" s="221" t="s">
        <v>881</v>
      </c>
      <c r="E582" s="221"/>
      <c r="F582" s="221">
        <f>+F18+F25+F35</f>
        <v>57938.869999999995</v>
      </c>
      <c r="G582" s="221">
        <f t="shared" ref="G582:T582" si="172">+G18+G25+G35</f>
        <v>92388.6</v>
      </c>
      <c r="H582" s="221">
        <f t="shared" si="172"/>
        <v>122131.79999999999</v>
      </c>
      <c r="I582" s="221">
        <f t="shared" si="172"/>
        <v>140454</v>
      </c>
      <c r="J582" s="221">
        <f t="shared" si="172"/>
        <v>164608.19999999998</v>
      </c>
      <c r="K582" s="221">
        <f t="shared" si="172"/>
        <v>182128.5</v>
      </c>
      <c r="L582" s="221">
        <f t="shared" si="172"/>
        <v>205505.09999999998</v>
      </c>
      <c r="M582" s="221">
        <f t="shared" si="172"/>
        <v>204592.73165181399</v>
      </c>
      <c r="N582" s="221">
        <f t="shared" si="172"/>
        <v>230180.2243308438</v>
      </c>
      <c r="O582" s="221">
        <f t="shared" si="172"/>
        <v>255572.70123557892</v>
      </c>
      <c r="P582" s="221">
        <f t="shared" si="172"/>
        <v>281215.91270726436</v>
      </c>
      <c r="Q582" s="221">
        <f t="shared" si="172"/>
        <v>218229.91799999998</v>
      </c>
      <c r="R582" s="221">
        <f t="shared" si="172"/>
        <v>227497.89299999998</v>
      </c>
      <c r="S582" s="221">
        <f t="shared" si="172"/>
        <v>272156</v>
      </c>
      <c r="T582" s="221">
        <f t="shared" si="172"/>
        <v>282288.19</v>
      </c>
      <c r="U582" s="221">
        <f>+U18+U25+U35</f>
        <v>280761.21999999997</v>
      </c>
      <c r="V582" s="221">
        <f>+V18+V25+V35</f>
        <v>306640</v>
      </c>
      <c r="W582" s="221">
        <f>+W18+W25+W35</f>
        <v>322473</v>
      </c>
    </row>
    <row r="583" spans="2:23" x14ac:dyDescent="0.25">
      <c r="B583" s="221"/>
      <c r="C583" s="221" t="s">
        <v>1099</v>
      </c>
      <c r="D583" s="221" t="s">
        <v>881</v>
      </c>
      <c r="E583" s="221"/>
      <c r="F583" s="221">
        <f>+F15+F16+F17+F22+F23+F24+F30+F31+F32+F33+F34</f>
        <v>174666.90673000002</v>
      </c>
      <c r="G583" s="221">
        <f t="shared" ref="G583:T583" si="173">+G15+G16+G17+G22+G23+G24+G30+G31+G32+G33+G34</f>
        <v>176780.05557</v>
      </c>
      <c r="H583" s="221">
        <f t="shared" si="173"/>
        <v>179814.78255999999</v>
      </c>
      <c r="I583" s="221">
        <f t="shared" si="173"/>
        <v>186788.24617000006</v>
      </c>
      <c r="J583" s="221">
        <f t="shared" si="173"/>
        <v>196392.54837</v>
      </c>
      <c r="K583" s="221">
        <f t="shared" si="173"/>
        <v>198815.45952</v>
      </c>
      <c r="L583" s="221">
        <f t="shared" si="173"/>
        <v>208683.22909000001</v>
      </c>
      <c r="M583" s="221">
        <f t="shared" si="173"/>
        <v>225051.73772999999</v>
      </c>
      <c r="N583" s="221">
        <f t="shared" si="173"/>
        <v>218466.41127000001</v>
      </c>
      <c r="O583" s="221">
        <f t="shared" si="173"/>
        <v>222325.51123</v>
      </c>
      <c r="P583" s="221">
        <f t="shared" si="173"/>
        <v>239412.45900893497</v>
      </c>
      <c r="Q583" s="221">
        <f t="shared" si="173"/>
        <v>247565.42651799996</v>
      </c>
      <c r="R583" s="221">
        <f t="shared" si="173"/>
        <v>248646.81695199996</v>
      </c>
      <c r="S583" s="221">
        <f t="shared" si="173"/>
        <v>276243.78872600268</v>
      </c>
      <c r="T583" s="221">
        <f t="shared" si="173"/>
        <v>279808.04917731747</v>
      </c>
      <c r="U583" s="221">
        <f>+U15+U16+U17+U22+U23+U24+U30+U31+U32+U33+U34</f>
        <v>288570.69283767568</v>
      </c>
      <c r="V583" s="221">
        <f>+V15+V16+V17+V22+V23+V24+V30+V31+V32+V33+V34</f>
        <v>294723</v>
      </c>
      <c r="W583" s="221">
        <f>+W15+W16+W17+W22+W23+W24+W30+W31+W32+W33+W34</f>
        <v>301494</v>
      </c>
    </row>
    <row r="584" spans="2:23" x14ac:dyDescent="0.25">
      <c r="B584" s="221"/>
      <c r="C584" s="221" t="s">
        <v>1100</v>
      </c>
      <c r="D584" s="221" t="s">
        <v>881</v>
      </c>
      <c r="E584" s="221"/>
      <c r="F584" s="221">
        <f>+F19+F20</f>
        <v>462</v>
      </c>
      <c r="G584" s="221">
        <f t="shared" ref="G584:T584" si="174">+G19+G20</f>
        <v>241</v>
      </c>
      <c r="H584" s="221">
        <f t="shared" si="174"/>
        <v>251</v>
      </c>
      <c r="I584" s="221">
        <f t="shared" si="174"/>
        <v>95</v>
      </c>
      <c r="J584" s="221">
        <f t="shared" si="174"/>
        <v>310</v>
      </c>
      <c r="K584" s="221">
        <f t="shared" si="174"/>
        <v>374.78440000000001</v>
      </c>
      <c r="L584" s="221">
        <f t="shared" si="174"/>
        <v>395.0301</v>
      </c>
      <c r="M584" s="221">
        <f t="shared" si="174"/>
        <v>415.26580000000001</v>
      </c>
      <c r="N584" s="221">
        <f t="shared" si="174"/>
        <v>435.49130000000002</v>
      </c>
      <c r="O584" s="221">
        <f t="shared" si="174"/>
        <v>455.70679999999999</v>
      </c>
      <c r="P584" s="221">
        <f t="shared" si="174"/>
        <v>482.21695629279759</v>
      </c>
      <c r="Q584" s="221">
        <f t="shared" si="174"/>
        <v>362.20800000000031</v>
      </c>
      <c r="R584" s="221">
        <f t="shared" si="174"/>
        <v>313.8240000000003</v>
      </c>
      <c r="S584" s="221">
        <f t="shared" si="174"/>
        <v>466.39600000000002</v>
      </c>
      <c r="T584" s="221">
        <f t="shared" si="174"/>
        <v>485.08499999999998</v>
      </c>
      <c r="U584" s="221">
        <f>+U19+U20</f>
        <v>503.774</v>
      </c>
      <c r="V584" s="221">
        <f>+V19+V20</f>
        <v>522</v>
      </c>
      <c r="W584" s="221">
        <f>+W19+W20</f>
        <v>541</v>
      </c>
    </row>
    <row r="585" spans="2:23" x14ac:dyDescent="0.25">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row>
    <row r="586" spans="2:23" x14ac:dyDescent="0.25">
      <c r="B586" s="221"/>
      <c r="C586" s="221" t="s">
        <v>786</v>
      </c>
      <c r="D586" s="221" t="s">
        <v>882</v>
      </c>
      <c r="E586" s="221"/>
      <c r="F586" s="221">
        <f>+F114+F121+F131</f>
        <v>5576.6162374999985</v>
      </c>
      <c r="G586" s="221">
        <f t="shared" ref="G586:T586" si="175">+G114+G121+G131</f>
        <v>8892.4027499999993</v>
      </c>
      <c r="H586" s="221">
        <f t="shared" si="175"/>
        <v>11755.185749999999</v>
      </c>
      <c r="I586" s="221">
        <f t="shared" si="175"/>
        <v>13518.697499999998</v>
      </c>
      <c r="J586" s="221">
        <f t="shared" si="175"/>
        <v>15843.539249999998</v>
      </c>
      <c r="K586" s="221">
        <f t="shared" si="175"/>
        <v>17529.868125000001</v>
      </c>
      <c r="L586" s="221">
        <f t="shared" si="175"/>
        <v>19779.865875</v>
      </c>
      <c r="M586" s="221">
        <f t="shared" si="175"/>
        <v>19692.050421487096</v>
      </c>
      <c r="N586" s="221">
        <f t="shared" si="175"/>
        <v>22154.846591843718</v>
      </c>
      <c r="O586" s="221">
        <f t="shared" si="175"/>
        <v>24598.872493924471</v>
      </c>
      <c r="P586" s="221">
        <f t="shared" si="175"/>
        <v>27067.031598074191</v>
      </c>
      <c r="Q586" s="221">
        <f t="shared" si="175"/>
        <v>21004.629607499995</v>
      </c>
      <c r="R586" s="221">
        <f t="shared" si="175"/>
        <v>21896.672201250003</v>
      </c>
      <c r="S586" s="221">
        <f t="shared" si="175"/>
        <v>26195.014999999996</v>
      </c>
      <c r="T586" s="221">
        <f t="shared" si="175"/>
        <v>27170.2382875</v>
      </c>
      <c r="U586" s="221">
        <f>+U114+U121+U131</f>
        <v>27023.267424999998</v>
      </c>
      <c r="V586" s="221">
        <f>+V114+V121+V131</f>
        <v>29514.100000000002</v>
      </c>
      <c r="W586" s="221">
        <f>+W114+W121+W131</f>
        <v>31038.026249999999</v>
      </c>
    </row>
    <row r="587" spans="2:23" x14ac:dyDescent="0.25">
      <c r="B587" s="221"/>
      <c r="C587" s="221" t="s">
        <v>1099</v>
      </c>
      <c r="D587" s="221" t="s">
        <v>882</v>
      </c>
      <c r="E587" s="221"/>
      <c r="F587" s="221">
        <f>+F111+F112+F113+F118+F119+F120+F126+F127+F128+F129+F130</f>
        <v>12766.535337619</v>
      </c>
      <c r="G587" s="221">
        <f t="shared" ref="G587:T587" si="176">+G111+G112+G113+G118+G119+G120+G126+G127+G128+G129+G130</f>
        <v>12919.346529167002</v>
      </c>
      <c r="H587" s="221">
        <f t="shared" si="176"/>
        <v>13148.756392129999</v>
      </c>
      <c r="I587" s="221">
        <f t="shared" si="176"/>
        <v>13670.208942915999</v>
      </c>
      <c r="J587" s="221">
        <f t="shared" si="176"/>
        <v>14383.536126058998</v>
      </c>
      <c r="K587" s="221">
        <f t="shared" si="176"/>
        <v>14558.309796397998</v>
      </c>
      <c r="L587" s="221">
        <f t="shared" si="176"/>
        <v>15273.192185320999</v>
      </c>
      <c r="M587" s="221">
        <f t="shared" si="176"/>
        <v>16479.231777887006</v>
      </c>
      <c r="N587" s="221">
        <f t="shared" si="176"/>
        <v>16011.540832661001</v>
      </c>
      <c r="O587" s="221">
        <f t="shared" si="176"/>
        <v>16331.862360449999</v>
      </c>
      <c r="P587" s="221">
        <f t="shared" si="176"/>
        <v>17589.717896376646</v>
      </c>
      <c r="Q587" s="221">
        <f t="shared" si="176"/>
        <v>18132.793424580199</v>
      </c>
      <c r="R587" s="221">
        <f t="shared" si="176"/>
        <v>18260.389566000798</v>
      </c>
      <c r="S587" s="221">
        <f t="shared" si="176"/>
        <v>20293.559053392612</v>
      </c>
      <c r="T587" s="221">
        <f t="shared" si="176"/>
        <v>20562.413228324367</v>
      </c>
      <c r="U587" s="221">
        <f>+U111+U112+U113+U118+U119+U120+U126+U127+U128+U129+U130</f>
        <v>21202.295984636101</v>
      </c>
      <c r="V587" s="221">
        <f>+V111+V112+V113+V118+V119+V120+V126+V127+V128+V129+V130</f>
        <v>21664.751099999998</v>
      </c>
      <c r="W587" s="221">
        <f>+W111+W112+W113+W118+W119+W120+W126+W127+W128+W129+W130</f>
        <v>22166.481299999999</v>
      </c>
    </row>
    <row r="588" spans="2:23" x14ac:dyDescent="0.25">
      <c r="B588" s="221"/>
      <c r="C588" s="221" t="s">
        <v>1100</v>
      </c>
      <c r="D588" s="221" t="s">
        <v>882</v>
      </c>
      <c r="E588" s="221"/>
      <c r="F588" s="221">
        <f>+F115+F116</f>
        <v>23.215499999999999</v>
      </c>
      <c r="G588" s="221">
        <f t="shared" ref="G588:T588" si="177">+G115+G116</f>
        <v>13.520099999999999</v>
      </c>
      <c r="H588" s="221">
        <f t="shared" si="177"/>
        <v>14.081099999999999</v>
      </c>
      <c r="I588" s="221">
        <f t="shared" si="177"/>
        <v>5.3295000000000003</v>
      </c>
      <c r="J588" s="221">
        <f t="shared" si="177"/>
        <v>17.390999999999998</v>
      </c>
      <c r="K588" s="221">
        <f t="shared" si="177"/>
        <v>21.02540484</v>
      </c>
      <c r="L588" s="221">
        <f t="shared" si="177"/>
        <v>22.16118861</v>
      </c>
      <c r="M588" s="221">
        <f t="shared" si="177"/>
        <v>23.296411379999999</v>
      </c>
      <c r="N588" s="221">
        <f t="shared" si="177"/>
        <v>24.431061929999998</v>
      </c>
      <c r="O588" s="221">
        <f t="shared" si="177"/>
        <v>25.565151480000001</v>
      </c>
      <c r="P588" s="221">
        <f t="shared" si="177"/>
        <v>27.052371248025946</v>
      </c>
      <c r="Q588" s="221">
        <f t="shared" si="177"/>
        <v>20.319868800000016</v>
      </c>
      <c r="R588" s="221">
        <f t="shared" si="177"/>
        <v>17.605526400000016</v>
      </c>
      <c r="S588" s="221">
        <f t="shared" si="177"/>
        <v>26.164815600000001</v>
      </c>
      <c r="T588" s="221">
        <f t="shared" si="177"/>
        <v>27.213268500000002</v>
      </c>
      <c r="U588" s="221">
        <f>+U115+U116</f>
        <v>28.261721399999999</v>
      </c>
      <c r="V588" s="221">
        <f>+V115+V116</f>
        <v>29.284199999999998</v>
      </c>
      <c r="W588" s="221">
        <f>+W115+W116</f>
        <v>30.350100000000001</v>
      </c>
    </row>
  </sheetData>
  <mergeCells count="2">
    <mergeCell ref="D1:K1"/>
    <mergeCell ref="D2:K2"/>
  </mergeCells>
  <conditionalFormatting sqref="L2">
    <cfRule type="expression" dxfId="9" priority="101">
      <formula>(UPPER(LEFT(SUBSTITUTE($Y2,"#",""),5))="FIXCH")</formula>
    </cfRule>
    <cfRule type="expression" dxfId="8" priority="102">
      <formula>(UPPER(SUBSTITUTE($Y2,"#",""))="OK")</formula>
    </cfRule>
  </conditionalFormatting>
  <conditionalFormatting sqref="F411:T411 F412:F416">
    <cfRule type="colorScale" priority="126">
      <colorScale>
        <cfvo type="min"/>
        <cfvo type="num" val="0"/>
        <cfvo type="max"/>
        <color theme="3" tint="0.59999389629810485"/>
        <color theme="0"/>
        <color rgb="FFEE9CA4"/>
      </colorScale>
    </cfRule>
  </conditionalFormatting>
  <conditionalFormatting sqref="G412:T416">
    <cfRule type="colorScale" priority="78">
      <colorScale>
        <cfvo type="min"/>
        <cfvo type="num" val="0"/>
        <cfvo type="max"/>
        <color theme="3" tint="0.59999389629810485"/>
        <color theme="0"/>
        <color rgb="FFEE9CA4"/>
      </colorScale>
    </cfRule>
  </conditionalFormatting>
  <conditionalFormatting sqref="G418:T424">
    <cfRule type="colorScale" priority="77">
      <colorScale>
        <cfvo type="min"/>
        <cfvo type="num" val="0"/>
        <cfvo type="max"/>
        <color theme="3" tint="0.59999389629810485"/>
        <color theme="0"/>
        <color rgb="FFEE9CA4"/>
      </colorScale>
    </cfRule>
  </conditionalFormatting>
  <conditionalFormatting sqref="G426:T431">
    <cfRule type="colorScale" priority="76">
      <colorScale>
        <cfvo type="min"/>
        <cfvo type="num" val="0"/>
        <cfvo type="max"/>
        <color theme="3" tint="0.59999389629810485"/>
        <color theme="0"/>
        <color rgb="FFEE9CA4"/>
      </colorScale>
    </cfRule>
  </conditionalFormatting>
  <conditionalFormatting sqref="G436:T441">
    <cfRule type="colorScale" priority="75">
      <colorScale>
        <cfvo type="min"/>
        <cfvo type="num" val="0"/>
        <cfvo type="max"/>
        <color theme="3" tint="0.59999389629810485"/>
        <color theme="0"/>
        <color rgb="FFEE9CA4"/>
      </colorScale>
    </cfRule>
  </conditionalFormatting>
  <conditionalFormatting sqref="G443:T449">
    <cfRule type="colorScale" priority="74">
      <colorScale>
        <cfvo type="min"/>
        <cfvo type="num" val="0"/>
        <cfvo type="max"/>
        <color theme="3" tint="0.59999389629810485"/>
        <color theme="0"/>
        <color rgb="FFEE9CA4"/>
      </colorScale>
    </cfRule>
  </conditionalFormatting>
  <conditionalFormatting sqref="G451:T456">
    <cfRule type="colorScale" priority="73">
      <colorScale>
        <cfvo type="min"/>
        <cfvo type="num" val="0"/>
        <cfvo type="max"/>
        <color theme="3" tint="0.59999389629810485"/>
        <color theme="0"/>
        <color rgb="FFEE9CA4"/>
      </colorScale>
    </cfRule>
  </conditionalFormatting>
  <conditionalFormatting sqref="G459:T464">
    <cfRule type="colorScale" priority="72">
      <colorScale>
        <cfvo type="min"/>
        <cfvo type="num" val="0"/>
        <cfvo type="max"/>
        <color theme="3" tint="0.59999389629810485"/>
        <color theme="0"/>
        <color rgb="FFEE9CA4"/>
      </colorScale>
    </cfRule>
  </conditionalFormatting>
  <conditionalFormatting sqref="G466:T472">
    <cfRule type="colorScale" priority="71">
      <colorScale>
        <cfvo type="min"/>
        <cfvo type="num" val="0"/>
        <cfvo type="max"/>
        <color theme="3" tint="0.59999389629810485"/>
        <color theme="0"/>
        <color rgb="FFEE9CA4"/>
      </colorScale>
    </cfRule>
  </conditionalFormatting>
  <conditionalFormatting sqref="G474:T479">
    <cfRule type="colorScale" priority="70">
      <colorScale>
        <cfvo type="min"/>
        <cfvo type="num" val="0"/>
        <cfvo type="max"/>
        <color theme="3" tint="0.59999389629810485"/>
        <color theme="0"/>
        <color rgb="FFEE9CA4"/>
      </colorScale>
    </cfRule>
  </conditionalFormatting>
  <conditionalFormatting sqref="G482:T487">
    <cfRule type="colorScale" priority="69">
      <colorScale>
        <cfvo type="min"/>
        <cfvo type="num" val="0"/>
        <cfvo type="max"/>
        <color theme="3" tint="0.59999389629810485"/>
        <color theme="0"/>
        <color rgb="FFEE9CA4"/>
      </colorScale>
    </cfRule>
  </conditionalFormatting>
  <conditionalFormatting sqref="F489:T495">
    <cfRule type="colorScale" priority="68">
      <colorScale>
        <cfvo type="min"/>
        <cfvo type="num" val="0"/>
        <cfvo type="max"/>
        <color theme="3" tint="0.59999389629810485"/>
        <color theme="0"/>
        <color rgb="FFEE9CA4"/>
      </colorScale>
    </cfRule>
  </conditionalFormatting>
  <conditionalFormatting sqref="F497:T502">
    <cfRule type="colorScale" priority="67">
      <colorScale>
        <cfvo type="min"/>
        <cfvo type="num" val="0"/>
        <cfvo type="max"/>
        <color theme="3" tint="0.59999389629810485"/>
        <color theme="0"/>
        <color rgb="FFEE9CA4"/>
      </colorScale>
    </cfRule>
  </conditionalFormatting>
  <conditionalFormatting sqref="F507:T512">
    <cfRule type="colorScale" priority="66">
      <colorScale>
        <cfvo type="min"/>
        <cfvo type="num" val="0"/>
        <cfvo type="max"/>
        <color theme="3" tint="0.59999389629810485"/>
        <color theme="0"/>
        <color rgb="FFEE9CA4"/>
      </colorScale>
    </cfRule>
  </conditionalFormatting>
  <conditionalFormatting sqref="F514:T520">
    <cfRule type="colorScale" priority="65">
      <colorScale>
        <cfvo type="min"/>
        <cfvo type="num" val="0"/>
        <cfvo type="max"/>
        <color theme="3" tint="0.59999389629810485"/>
        <color theme="0"/>
        <color rgb="FFEE9CA4"/>
      </colorScale>
    </cfRule>
  </conditionalFormatting>
  <conditionalFormatting sqref="F522:T528">
    <cfRule type="colorScale" priority="64">
      <colorScale>
        <cfvo type="min"/>
        <cfvo type="num" val="0"/>
        <cfvo type="max"/>
        <color theme="3" tint="0.59999389629810485"/>
        <color theme="0"/>
        <color rgb="FFEE9CA4"/>
      </colorScale>
    </cfRule>
  </conditionalFormatting>
  <conditionalFormatting sqref="F531:T536">
    <cfRule type="colorScale" priority="63">
      <colorScale>
        <cfvo type="min"/>
        <cfvo type="num" val="0"/>
        <cfvo type="max"/>
        <color theme="3" tint="0.59999389629810485"/>
        <color theme="0"/>
        <color rgb="FFEE9CA4"/>
      </colorScale>
    </cfRule>
  </conditionalFormatting>
  <conditionalFormatting sqref="F538:T544">
    <cfRule type="colorScale" priority="62">
      <colorScale>
        <cfvo type="min"/>
        <cfvo type="num" val="0"/>
        <cfvo type="max"/>
        <color theme="3" tint="0.59999389629810485"/>
        <color theme="0"/>
        <color rgb="FFEE9CA4"/>
      </colorScale>
    </cfRule>
  </conditionalFormatting>
  <conditionalFormatting sqref="F546:T552">
    <cfRule type="colorScale" priority="61">
      <colorScale>
        <cfvo type="min"/>
        <cfvo type="num" val="0"/>
        <cfvo type="max"/>
        <color theme="3" tint="0.59999389629810485"/>
        <color theme="0"/>
        <color rgb="FFEE9CA4"/>
      </colorScale>
    </cfRule>
  </conditionalFormatting>
  <conditionalFormatting sqref="F555:T560">
    <cfRule type="colorScale" priority="60">
      <colorScale>
        <cfvo type="min"/>
        <cfvo type="num" val="0"/>
        <cfvo type="max"/>
        <color theme="3" tint="0.59999389629810485"/>
        <color theme="0"/>
        <color rgb="FFEE9CA4"/>
      </colorScale>
    </cfRule>
  </conditionalFormatting>
  <conditionalFormatting sqref="F562:T568">
    <cfRule type="colorScale" priority="59">
      <colorScale>
        <cfvo type="min"/>
        <cfvo type="num" val="0"/>
        <cfvo type="max"/>
        <color theme="3" tint="0.59999389629810485"/>
        <color theme="0"/>
        <color rgb="FFEE9CA4"/>
      </colorScale>
    </cfRule>
  </conditionalFormatting>
  <conditionalFormatting sqref="F570:T576">
    <cfRule type="colorScale" priority="58">
      <colorScale>
        <cfvo type="min"/>
        <cfvo type="num" val="0"/>
        <cfvo type="max"/>
        <color theme="3" tint="0.59999389629810485"/>
        <color theme="0"/>
        <color rgb="FFEE9CA4"/>
      </colorScale>
    </cfRule>
  </conditionalFormatting>
  <conditionalFormatting sqref="F578:T578">
    <cfRule type="colorScale" priority="57">
      <colorScale>
        <cfvo type="min"/>
        <cfvo type="num" val="0"/>
        <cfvo type="max"/>
        <color theme="3" tint="0.59999389629810485"/>
        <color theme="0"/>
        <color rgb="FFEE9CA4"/>
      </colorScale>
    </cfRule>
  </conditionalFormatting>
  <conditionalFormatting sqref="F418:F424">
    <cfRule type="colorScale" priority="56">
      <colorScale>
        <cfvo type="min"/>
        <cfvo type="num" val="0"/>
        <cfvo type="max"/>
        <color theme="3" tint="0.59999389629810485"/>
        <color theme="0"/>
        <color rgb="FFEE9CA4"/>
      </colorScale>
    </cfRule>
  </conditionalFormatting>
  <conditionalFormatting sqref="F426:F431">
    <cfRule type="colorScale" priority="55">
      <colorScale>
        <cfvo type="min"/>
        <cfvo type="num" val="0"/>
        <cfvo type="max"/>
        <color theme="3" tint="0.59999389629810485"/>
        <color theme="0"/>
        <color rgb="FFEE9CA4"/>
      </colorScale>
    </cfRule>
  </conditionalFormatting>
  <conditionalFormatting sqref="F436:F441">
    <cfRule type="colorScale" priority="54">
      <colorScale>
        <cfvo type="min"/>
        <cfvo type="num" val="0"/>
        <cfvo type="max"/>
        <color theme="3" tint="0.59999389629810485"/>
        <color theme="0"/>
        <color rgb="FFEE9CA4"/>
      </colorScale>
    </cfRule>
  </conditionalFormatting>
  <conditionalFormatting sqref="F443:F449">
    <cfRule type="colorScale" priority="53">
      <colorScale>
        <cfvo type="min"/>
        <cfvo type="num" val="0"/>
        <cfvo type="max"/>
        <color theme="3" tint="0.59999389629810485"/>
        <color theme="0"/>
        <color rgb="FFEE9CA4"/>
      </colorScale>
    </cfRule>
  </conditionalFormatting>
  <conditionalFormatting sqref="F451:F456">
    <cfRule type="colorScale" priority="52">
      <colorScale>
        <cfvo type="min"/>
        <cfvo type="num" val="0"/>
        <cfvo type="max"/>
        <color theme="3" tint="0.59999389629810485"/>
        <color theme="0"/>
        <color rgb="FFEE9CA4"/>
      </colorScale>
    </cfRule>
  </conditionalFormatting>
  <conditionalFormatting sqref="F459:F464">
    <cfRule type="colorScale" priority="51">
      <colorScale>
        <cfvo type="min"/>
        <cfvo type="num" val="0"/>
        <cfvo type="max"/>
        <color theme="3" tint="0.59999389629810485"/>
        <color theme="0"/>
        <color rgb="FFEE9CA4"/>
      </colorScale>
    </cfRule>
  </conditionalFormatting>
  <conditionalFormatting sqref="F466:F472">
    <cfRule type="colorScale" priority="50">
      <colorScale>
        <cfvo type="min"/>
        <cfvo type="num" val="0"/>
        <cfvo type="max"/>
        <color theme="3" tint="0.59999389629810485"/>
        <color theme="0"/>
        <color rgb="FFEE9CA4"/>
      </colorScale>
    </cfRule>
  </conditionalFormatting>
  <conditionalFormatting sqref="F474:F479">
    <cfRule type="colorScale" priority="49">
      <colorScale>
        <cfvo type="min"/>
        <cfvo type="num" val="0"/>
        <cfvo type="max"/>
        <color theme="3" tint="0.59999389629810485"/>
        <color theme="0"/>
        <color rgb="FFEE9CA4"/>
      </colorScale>
    </cfRule>
  </conditionalFormatting>
  <conditionalFormatting sqref="F482:F487">
    <cfRule type="colorScale" priority="48">
      <colorScale>
        <cfvo type="min"/>
        <cfvo type="num" val="0"/>
        <cfvo type="max"/>
        <color theme="3" tint="0.59999389629810485"/>
        <color theme="0"/>
        <color rgb="FFEE9CA4"/>
      </colorScale>
    </cfRule>
  </conditionalFormatting>
  <conditionalFormatting sqref="U415">
    <cfRule type="colorScale" priority="46">
      <colorScale>
        <cfvo type="min"/>
        <cfvo type="num" val="0"/>
        <cfvo type="max"/>
        <color theme="3" tint="0.59999389629810485"/>
        <color theme="0"/>
        <color rgb="FFEE9CA4"/>
      </colorScale>
    </cfRule>
  </conditionalFormatting>
  <conditionalFormatting sqref="U423:U424">
    <cfRule type="colorScale" priority="45">
      <colorScale>
        <cfvo type="min"/>
        <cfvo type="num" val="0"/>
        <cfvo type="max"/>
        <color theme="3" tint="0.59999389629810485"/>
        <color theme="0"/>
        <color rgb="FFEE9CA4"/>
      </colorScale>
    </cfRule>
  </conditionalFormatting>
  <conditionalFormatting sqref="U411:U414">
    <cfRule type="colorScale" priority="24">
      <colorScale>
        <cfvo type="min"/>
        <cfvo type="num" val="0"/>
        <cfvo type="max"/>
        <color theme="3" tint="0.59999389629810485"/>
        <color theme="0"/>
        <color rgb="FFEE9CA4"/>
      </colorScale>
    </cfRule>
  </conditionalFormatting>
  <conditionalFormatting sqref="U416">
    <cfRule type="colorScale" priority="23">
      <colorScale>
        <cfvo type="min"/>
        <cfvo type="num" val="0"/>
        <cfvo type="max"/>
        <color theme="3" tint="0.59999389629810485"/>
        <color theme="0"/>
        <color rgb="FFEE9CA4"/>
      </colorScale>
    </cfRule>
  </conditionalFormatting>
  <conditionalFormatting sqref="U418:U422">
    <cfRule type="colorScale" priority="22">
      <colorScale>
        <cfvo type="min"/>
        <cfvo type="num" val="0"/>
        <cfvo type="max"/>
        <color theme="3" tint="0.59999389629810485"/>
        <color theme="0"/>
        <color rgb="FFEE9CA4"/>
      </colorScale>
    </cfRule>
  </conditionalFormatting>
  <conditionalFormatting sqref="U426:U431">
    <cfRule type="colorScale" priority="21">
      <colorScale>
        <cfvo type="min"/>
        <cfvo type="num" val="0"/>
        <cfvo type="max"/>
        <color theme="3" tint="0.59999389629810485"/>
        <color theme="0"/>
        <color rgb="FFEE9CA4"/>
      </colorScale>
    </cfRule>
  </conditionalFormatting>
  <conditionalFormatting sqref="U436:U441">
    <cfRule type="colorScale" priority="20">
      <colorScale>
        <cfvo type="min"/>
        <cfvo type="num" val="0"/>
        <cfvo type="max"/>
        <color theme="3" tint="0.59999389629810485"/>
        <color theme="0"/>
        <color rgb="FFEE9CA4"/>
      </colorScale>
    </cfRule>
  </conditionalFormatting>
  <conditionalFormatting sqref="U443:U449">
    <cfRule type="colorScale" priority="19">
      <colorScale>
        <cfvo type="min"/>
        <cfvo type="num" val="0"/>
        <cfvo type="max"/>
        <color theme="3" tint="0.59999389629810485"/>
        <color theme="0"/>
        <color rgb="FFEE9CA4"/>
      </colorScale>
    </cfRule>
  </conditionalFormatting>
  <conditionalFormatting sqref="U451:U456">
    <cfRule type="colorScale" priority="18">
      <colorScale>
        <cfvo type="min"/>
        <cfvo type="num" val="0"/>
        <cfvo type="max"/>
        <color theme="3" tint="0.59999389629810485"/>
        <color theme="0"/>
        <color rgb="FFEE9CA4"/>
      </colorScale>
    </cfRule>
  </conditionalFormatting>
  <conditionalFormatting sqref="U459:U464">
    <cfRule type="colorScale" priority="17">
      <colorScale>
        <cfvo type="min"/>
        <cfvo type="num" val="0"/>
        <cfvo type="max"/>
        <color theme="3" tint="0.59999389629810485"/>
        <color theme="0"/>
        <color rgb="FFEE9CA4"/>
      </colorScale>
    </cfRule>
  </conditionalFormatting>
  <conditionalFormatting sqref="U466:U472">
    <cfRule type="colorScale" priority="16">
      <colorScale>
        <cfvo type="min"/>
        <cfvo type="num" val="0"/>
        <cfvo type="max"/>
        <color theme="3" tint="0.59999389629810485"/>
        <color theme="0"/>
        <color rgb="FFEE9CA4"/>
      </colorScale>
    </cfRule>
  </conditionalFormatting>
  <conditionalFormatting sqref="U474:U479">
    <cfRule type="colorScale" priority="15">
      <colorScale>
        <cfvo type="min"/>
        <cfvo type="num" val="0"/>
        <cfvo type="max"/>
        <color theme="3" tint="0.59999389629810485"/>
        <color theme="0"/>
        <color rgb="FFEE9CA4"/>
      </colorScale>
    </cfRule>
  </conditionalFormatting>
  <conditionalFormatting sqref="U482:U486">
    <cfRule type="colorScale" priority="14">
      <colorScale>
        <cfvo type="min"/>
        <cfvo type="num" val="0"/>
        <cfvo type="max"/>
        <color theme="3" tint="0.59999389629810485"/>
        <color theme="0"/>
        <color rgb="FFEE9CA4"/>
      </colorScale>
    </cfRule>
  </conditionalFormatting>
  <conditionalFormatting sqref="U487">
    <cfRule type="colorScale" priority="13">
      <colorScale>
        <cfvo type="min"/>
        <cfvo type="num" val="0"/>
        <cfvo type="max"/>
        <color theme="3" tint="0.59999389629810485"/>
        <color theme="0"/>
        <color rgb="FFEE9CA4"/>
      </colorScale>
    </cfRule>
  </conditionalFormatting>
  <conditionalFormatting sqref="U489:U495">
    <cfRule type="colorScale" priority="12">
      <colorScale>
        <cfvo type="min"/>
        <cfvo type="num" val="0"/>
        <cfvo type="max"/>
        <color theme="3" tint="0.59999389629810485"/>
        <color theme="0"/>
        <color rgb="FFEE9CA4"/>
      </colorScale>
    </cfRule>
  </conditionalFormatting>
  <conditionalFormatting sqref="U497:U502">
    <cfRule type="colorScale" priority="11">
      <colorScale>
        <cfvo type="min"/>
        <cfvo type="num" val="0"/>
        <cfvo type="max"/>
        <color theme="3" tint="0.59999389629810485"/>
        <color theme="0"/>
        <color rgb="FFEE9CA4"/>
      </colorScale>
    </cfRule>
  </conditionalFormatting>
  <conditionalFormatting sqref="U507:U512">
    <cfRule type="colorScale" priority="10">
      <colorScale>
        <cfvo type="min"/>
        <cfvo type="num" val="0"/>
        <cfvo type="max"/>
        <color theme="3" tint="0.59999389629810485"/>
        <color theme="0"/>
        <color rgb="FFEE9CA4"/>
      </colorScale>
    </cfRule>
  </conditionalFormatting>
  <conditionalFormatting sqref="U514:U520">
    <cfRule type="colorScale" priority="9">
      <colorScale>
        <cfvo type="min"/>
        <cfvo type="num" val="0"/>
        <cfvo type="max"/>
        <color theme="3" tint="0.59999389629810485"/>
        <color theme="0"/>
        <color rgb="FFEE9CA4"/>
      </colorScale>
    </cfRule>
  </conditionalFormatting>
  <conditionalFormatting sqref="U522:U528">
    <cfRule type="colorScale" priority="8">
      <colorScale>
        <cfvo type="min"/>
        <cfvo type="num" val="0"/>
        <cfvo type="max"/>
        <color theme="3" tint="0.59999389629810485"/>
        <color theme="0"/>
        <color rgb="FFEE9CA4"/>
      </colorScale>
    </cfRule>
  </conditionalFormatting>
  <conditionalFormatting sqref="U531:U536">
    <cfRule type="colorScale" priority="7">
      <colorScale>
        <cfvo type="min"/>
        <cfvo type="num" val="0"/>
        <cfvo type="max"/>
        <color theme="3" tint="0.59999389629810485"/>
        <color theme="0"/>
        <color rgb="FFEE9CA4"/>
      </colorScale>
    </cfRule>
  </conditionalFormatting>
  <conditionalFormatting sqref="U538:U544">
    <cfRule type="colorScale" priority="6">
      <colorScale>
        <cfvo type="min"/>
        <cfvo type="num" val="0"/>
        <cfvo type="max"/>
        <color theme="3" tint="0.59999389629810485"/>
        <color theme="0"/>
        <color rgb="FFEE9CA4"/>
      </colorScale>
    </cfRule>
  </conditionalFormatting>
  <conditionalFormatting sqref="U546:U552">
    <cfRule type="colorScale" priority="5">
      <colorScale>
        <cfvo type="min"/>
        <cfvo type="num" val="0"/>
        <cfvo type="max"/>
        <color theme="3" tint="0.59999389629810485"/>
        <color theme="0"/>
        <color rgb="FFEE9CA4"/>
      </colorScale>
    </cfRule>
  </conditionalFormatting>
  <conditionalFormatting sqref="U555:U560">
    <cfRule type="colorScale" priority="4">
      <colorScale>
        <cfvo type="min"/>
        <cfvo type="num" val="0"/>
        <cfvo type="max"/>
        <color theme="3" tint="0.59999389629810485"/>
        <color theme="0"/>
        <color rgb="FFEE9CA4"/>
      </colorScale>
    </cfRule>
  </conditionalFormatting>
  <conditionalFormatting sqref="U562:U568">
    <cfRule type="colorScale" priority="3">
      <colorScale>
        <cfvo type="min"/>
        <cfvo type="num" val="0"/>
        <cfvo type="max"/>
        <color theme="3" tint="0.59999389629810485"/>
        <color theme="0"/>
        <color rgb="FFEE9CA4"/>
      </colorScale>
    </cfRule>
  </conditionalFormatting>
  <conditionalFormatting sqref="U570:U576">
    <cfRule type="colorScale" priority="2">
      <colorScale>
        <cfvo type="min"/>
        <cfvo type="num" val="0"/>
        <cfvo type="max"/>
        <color theme="3" tint="0.59999389629810485"/>
        <color theme="0"/>
        <color rgb="FFEE9CA4"/>
      </colorScale>
    </cfRule>
  </conditionalFormatting>
  <conditionalFormatting sqref="U578">
    <cfRule type="colorScale" priority="1">
      <colorScale>
        <cfvo type="min"/>
        <cfvo type="num" val="0"/>
        <cfvo type="max"/>
        <color theme="3" tint="0.59999389629810485"/>
        <color theme="0"/>
        <color rgb="FFEE9CA4"/>
      </colorScale>
    </cfRule>
  </conditionalFormatting>
  <dataValidations disablePrompts="1" count="1">
    <dataValidation type="list" allowBlank="1" showInputMessage="1" showErrorMessage="1" sqref="C8" xr:uid="{00000000-0002-0000-1700-000000000000}">
      <formula1>"Draft - not checked, Undergoing QA/QC, Checked, Final"</formula1>
    </dataValidation>
  </dataValidation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displayEmptyCellsAs="gap" xr2:uid="{00000000-0003-0000-1700-000096000000}">
          <x14:colorSeries rgb="FF376092"/>
          <x14:colorNegative rgb="FFD00000"/>
          <x14:colorAxis rgb="FF000000"/>
          <x14:colorMarkers rgb="FFD00000"/>
          <x14:colorFirst rgb="FFD00000"/>
          <x14:colorLast rgb="FFD00000"/>
          <x14:colorHigh rgb="FFD00000"/>
          <x14:colorLow rgb="FFD00000"/>
          <x14:sparklines>
            <x14:sparkline>
              <xm:f>'1A4 Other Sectors'!F184:W184</xm:f>
              <xm:sqref>X184</xm:sqref>
            </x14:sparkline>
          </x14:sparklines>
        </x14:sparklineGroup>
        <x14:sparklineGroup manualMax="0" manualMin="0" displayEmptyCellsAs="gap" xr2:uid="{00000000-0003-0000-1700-000095000000}">
          <x14:colorSeries rgb="FF376092"/>
          <x14:colorNegative rgb="FFD00000"/>
          <x14:colorAxis rgb="FF000000"/>
          <x14:colorMarkers rgb="FFD00000"/>
          <x14:colorFirst rgb="FFD00000"/>
          <x14:colorLast rgb="FFD00000"/>
          <x14:colorHigh rgb="FFD00000"/>
          <x14:colorLow rgb="FFD00000"/>
          <x14:sparklines>
            <x14:sparkline>
              <xm:f>'1A4 Other Sectors'!F110:W110</xm:f>
              <xm:sqref>X110</xm:sqref>
            </x14:sparkline>
            <x14:sparkline>
              <xm:f>'1A4 Other Sectors'!F111:W111</xm:f>
              <xm:sqref>X111</xm:sqref>
            </x14:sparkline>
            <x14:sparkline>
              <xm:f>'1A4 Other Sectors'!F112:W112</xm:f>
              <xm:sqref>X112</xm:sqref>
            </x14:sparkline>
            <x14:sparkline>
              <xm:f>'1A4 Other Sectors'!F113:W113</xm:f>
              <xm:sqref>X113</xm:sqref>
            </x14:sparkline>
            <x14:sparkline>
              <xm:f>'1A4 Other Sectors'!F114:W114</xm:f>
              <xm:sqref>X114</xm:sqref>
            </x14:sparkline>
            <x14:sparkline>
              <xm:f>'1A4 Other Sectors'!F115:W115</xm:f>
              <xm:sqref>X115</xm:sqref>
            </x14:sparkline>
            <x14:sparkline>
              <xm:f>'1A4 Other Sectors'!F116:W116</xm:f>
              <xm:sqref>X116</xm:sqref>
            </x14:sparkline>
            <x14:sparkline>
              <xm:f>'1A4 Other Sectors'!F117:W117</xm:f>
              <xm:sqref>X117</xm:sqref>
            </x14:sparkline>
            <x14:sparkline>
              <xm:f>'1A4 Other Sectors'!F118:W118</xm:f>
              <xm:sqref>X118</xm:sqref>
            </x14:sparkline>
            <x14:sparkline>
              <xm:f>'1A4 Other Sectors'!F119:W119</xm:f>
              <xm:sqref>X119</xm:sqref>
            </x14:sparkline>
            <x14:sparkline>
              <xm:f>'1A4 Other Sectors'!F120:W120</xm:f>
              <xm:sqref>X120</xm:sqref>
            </x14:sparkline>
            <x14:sparkline>
              <xm:f>'1A4 Other Sectors'!F121:W121</xm:f>
              <xm:sqref>X121</xm:sqref>
            </x14:sparkline>
            <x14:sparkline>
              <xm:f>'1A4 Other Sectors'!F122:W122</xm:f>
              <xm:sqref>X122</xm:sqref>
            </x14:sparkline>
            <x14:sparkline>
              <xm:f>'1A4 Other Sectors'!F123:W123</xm:f>
              <xm:sqref>X123</xm:sqref>
            </x14:sparkline>
            <x14:sparkline>
              <xm:f>'1A4 Other Sectors'!F124:W124</xm:f>
              <xm:sqref>X124</xm:sqref>
            </x14:sparkline>
            <x14:sparkline>
              <xm:f>'1A4 Other Sectors'!F125:W125</xm:f>
              <xm:sqref>X125</xm:sqref>
            </x14:sparkline>
            <x14:sparkline>
              <xm:f>'1A4 Other Sectors'!F126:W126</xm:f>
              <xm:sqref>X126</xm:sqref>
            </x14:sparkline>
            <x14:sparkline>
              <xm:f>'1A4 Other Sectors'!F127:W127</xm:f>
              <xm:sqref>X127</xm:sqref>
            </x14:sparkline>
            <x14:sparkline>
              <xm:f>'1A4 Other Sectors'!F128:W128</xm:f>
              <xm:sqref>X128</xm:sqref>
            </x14:sparkline>
            <x14:sparkline>
              <xm:f>'1A4 Other Sectors'!F129:W129</xm:f>
              <xm:sqref>X129</xm:sqref>
            </x14:sparkline>
            <x14:sparkline>
              <xm:f>'1A4 Other Sectors'!F130:W130</xm:f>
              <xm:sqref>X130</xm:sqref>
            </x14:sparkline>
            <x14:sparkline>
              <xm:f>'1A4 Other Sectors'!F131:W131</xm:f>
              <xm:sqref>X131</xm:sqref>
            </x14:sparkline>
            <x14:sparkline>
              <xm:f>'1A4 Other Sectors'!F132:W132</xm:f>
              <xm:sqref>X132</xm:sqref>
            </x14:sparkline>
          </x14:sparklines>
        </x14:sparklineGroup>
        <x14:sparklineGroup manualMax="0" manualMin="0" displayEmptyCellsAs="gap" xr2:uid="{00000000-0003-0000-1700-000094000000}">
          <x14:colorSeries rgb="FF376092"/>
          <x14:colorNegative rgb="FFD00000"/>
          <x14:colorAxis rgb="FF000000"/>
          <x14:colorMarkers rgb="FFD00000"/>
          <x14:colorFirst rgb="FFD00000"/>
          <x14:colorLast rgb="FFD00000"/>
          <x14:colorHigh rgb="FFD00000"/>
          <x14:colorLow rgb="FFD00000"/>
          <x14:sparklines>
            <x14:sparkline>
              <xm:f>'1A4 Other Sectors'!F158:R158</xm:f>
              <xm:sqref>X158</xm:sqref>
            </x14:sparkline>
          </x14:sparklines>
        </x14:sparklineGroup>
        <x14:sparklineGroup manualMax="0" manualMin="0" displayEmptyCellsAs="gap" xr2:uid="{00000000-0003-0000-1700-000093000000}">
          <x14:colorSeries rgb="FF376092"/>
          <x14:colorNegative rgb="FFD00000"/>
          <x14:colorAxis rgb="FF000000"/>
          <x14:colorMarkers rgb="FFD00000"/>
          <x14:colorFirst rgb="FFD00000"/>
          <x14:colorLast rgb="FFD00000"/>
          <x14:colorHigh rgb="FFD00000"/>
          <x14:colorLow rgb="FFD00000"/>
          <x14:sparklines>
            <x14:sparkline>
              <xm:f>'1A4 Other Sectors'!F159:W159</xm:f>
              <xm:sqref>X159</xm:sqref>
            </x14:sparkline>
            <x14:sparkline>
              <xm:f>'1A4 Other Sectors'!F160:W160</xm:f>
              <xm:sqref>X160</xm:sqref>
            </x14:sparkline>
            <x14:sparkline>
              <xm:f>'1A4 Other Sectors'!F161:W161</xm:f>
              <xm:sqref>X161</xm:sqref>
            </x14:sparkline>
            <x14:sparkline>
              <xm:f>'1A4 Other Sectors'!F162:W162</xm:f>
              <xm:sqref>X162</xm:sqref>
            </x14:sparkline>
            <x14:sparkline>
              <xm:f>'1A4 Other Sectors'!F163:W163</xm:f>
              <xm:sqref>X163</xm:sqref>
            </x14:sparkline>
            <x14:sparkline>
              <xm:f>'1A4 Other Sectors'!F164:W164</xm:f>
              <xm:sqref>X164</xm:sqref>
            </x14:sparkline>
            <x14:sparkline>
              <xm:f>'1A4 Other Sectors'!F165:W165</xm:f>
              <xm:sqref>X165</xm:sqref>
            </x14:sparkline>
            <x14:sparkline>
              <xm:f>'1A4 Other Sectors'!F166:W166</xm:f>
              <xm:sqref>X166</xm:sqref>
            </x14:sparkline>
            <x14:sparkline>
              <xm:f>'1A4 Other Sectors'!F167:W167</xm:f>
              <xm:sqref>X167</xm:sqref>
            </x14:sparkline>
            <x14:sparkline>
              <xm:f>'1A4 Other Sectors'!F168:W168</xm:f>
              <xm:sqref>X168</xm:sqref>
            </x14:sparkline>
            <x14:sparkline>
              <xm:f>'1A4 Other Sectors'!F169:W169</xm:f>
              <xm:sqref>X169</xm:sqref>
            </x14:sparkline>
            <x14:sparkline>
              <xm:f>'1A4 Other Sectors'!F170:W170</xm:f>
              <xm:sqref>X170</xm:sqref>
            </x14:sparkline>
            <x14:sparkline>
              <xm:f>'1A4 Other Sectors'!F171:W171</xm:f>
              <xm:sqref>X171</xm:sqref>
            </x14:sparkline>
            <x14:sparkline>
              <xm:f>'1A4 Other Sectors'!F172:W172</xm:f>
              <xm:sqref>X172</xm:sqref>
            </x14:sparkline>
            <x14:sparkline>
              <xm:f>'1A4 Other Sectors'!F173:W173</xm:f>
              <xm:sqref>X173</xm:sqref>
            </x14:sparkline>
            <x14:sparkline>
              <xm:f>'1A4 Other Sectors'!F174:W174</xm:f>
              <xm:sqref>X174</xm:sqref>
            </x14:sparkline>
            <x14:sparkline>
              <xm:f>'1A4 Other Sectors'!F175:W175</xm:f>
              <xm:sqref>X175</xm:sqref>
            </x14:sparkline>
            <x14:sparkline>
              <xm:f>'1A4 Other Sectors'!F176:W176</xm:f>
              <xm:sqref>X176</xm:sqref>
            </x14:sparkline>
            <x14:sparkline>
              <xm:f>'1A4 Other Sectors'!F177:W177</xm:f>
              <xm:sqref>X177</xm:sqref>
            </x14:sparkline>
            <x14:sparkline>
              <xm:f>'1A4 Other Sectors'!F178:W178</xm:f>
              <xm:sqref>X178</xm:sqref>
            </x14:sparkline>
            <x14:sparkline>
              <xm:f>'1A4 Other Sectors'!F179:W179</xm:f>
              <xm:sqref>X179</xm:sqref>
            </x14:sparkline>
            <x14:sparkline>
              <xm:f>'1A4 Other Sectors'!F180:W180</xm:f>
              <xm:sqref>X180</xm:sqref>
            </x14:sparkline>
            <x14:sparkline>
              <xm:f>'1A4 Other Sectors'!F181:W181</xm:f>
              <xm:sqref>X181</xm:sqref>
            </x14:sparkline>
            <x14:sparkline>
              <xm:f>'1A4 Other Sectors'!F182:W182</xm:f>
              <xm:sqref>X182</xm:sqref>
            </x14:sparkline>
          </x14:sparklines>
        </x14:sparklineGroup>
        <x14:sparklineGroup manualMax="0" manualMin="0" displayEmptyCellsAs="gap" xr2:uid="{00000000-0003-0000-1700-000092000000}">
          <x14:colorSeries rgb="FF376092"/>
          <x14:colorNegative rgb="FFD00000"/>
          <x14:colorAxis rgb="FF000000"/>
          <x14:colorMarkers rgb="FFD00000"/>
          <x14:colorFirst rgb="FFD00000"/>
          <x14:colorLast rgb="FFD00000"/>
          <x14:colorHigh rgb="FFD00000"/>
          <x14:colorLow rgb="FFD00000"/>
          <x14:sparklines>
            <x14:sparkline>
              <xm:f>'1A4 Other Sectors'!F135:W135</xm:f>
              <xm:sqref>X135</xm:sqref>
            </x14:sparkline>
            <x14:sparkline>
              <xm:f>'1A4 Other Sectors'!F136:W136</xm:f>
              <xm:sqref>X136</xm:sqref>
            </x14:sparkline>
            <x14:sparkline>
              <xm:f>'1A4 Other Sectors'!F137:W137</xm:f>
              <xm:sqref>X137</xm:sqref>
            </x14:sparkline>
            <x14:sparkline>
              <xm:f>'1A4 Other Sectors'!F138:W138</xm:f>
              <xm:sqref>X138</xm:sqref>
            </x14:sparkline>
            <x14:sparkline>
              <xm:f>'1A4 Other Sectors'!F139:W139</xm:f>
              <xm:sqref>X139</xm:sqref>
            </x14:sparkline>
            <x14:sparkline>
              <xm:f>'1A4 Other Sectors'!F140:W140</xm:f>
              <xm:sqref>X140</xm:sqref>
            </x14:sparkline>
            <x14:sparkline>
              <xm:f>'1A4 Other Sectors'!F141:W141</xm:f>
              <xm:sqref>X141</xm:sqref>
            </x14:sparkline>
            <x14:sparkline>
              <xm:f>'1A4 Other Sectors'!F142:W142</xm:f>
              <xm:sqref>X142</xm:sqref>
            </x14:sparkline>
            <x14:sparkline>
              <xm:f>'1A4 Other Sectors'!F143:W143</xm:f>
              <xm:sqref>X143</xm:sqref>
            </x14:sparkline>
            <x14:sparkline>
              <xm:f>'1A4 Other Sectors'!F144:W144</xm:f>
              <xm:sqref>X144</xm:sqref>
            </x14:sparkline>
            <x14:sparkline>
              <xm:f>'1A4 Other Sectors'!F145:W145</xm:f>
              <xm:sqref>X145</xm:sqref>
            </x14:sparkline>
            <x14:sparkline>
              <xm:f>'1A4 Other Sectors'!F146:W146</xm:f>
              <xm:sqref>X146</xm:sqref>
            </x14:sparkline>
            <x14:sparkline>
              <xm:f>'1A4 Other Sectors'!F147:W147</xm:f>
              <xm:sqref>X147</xm:sqref>
            </x14:sparkline>
            <x14:sparkline>
              <xm:f>'1A4 Other Sectors'!F148:W148</xm:f>
              <xm:sqref>X148</xm:sqref>
            </x14:sparkline>
            <x14:sparkline>
              <xm:f>'1A4 Other Sectors'!F149:W149</xm:f>
              <xm:sqref>X149</xm:sqref>
            </x14:sparkline>
            <x14:sparkline>
              <xm:f>'1A4 Other Sectors'!F150:W150</xm:f>
              <xm:sqref>X150</xm:sqref>
            </x14:sparkline>
            <x14:sparkline>
              <xm:f>'1A4 Other Sectors'!F151:W151</xm:f>
              <xm:sqref>X151</xm:sqref>
            </x14:sparkline>
            <x14:sparkline>
              <xm:f>'1A4 Other Sectors'!F152:W152</xm:f>
              <xm:sqref>X152</xm:sqref>
            </x14:sparkline>
            <x14:sparkline>
              <xm:f>'1A4 Other Sectors'!F153:W153</xm:f>
              <xm:sqref>X153</xm:sqref>
            </x14:sparkline>
            <x14:sparkline>
              <xm:f>'1A4 Other Sectors'!F154:W154</xm:f>
              <xm:sqref>X154</xm:sqref>
            </x14:sparkline>
            <x14:sparkline>
              <xm:f>'1A4 Other Sectors'!F155:W155</xm:f>
              <xm:sqref>X155</xm:sqref>
            </x14:sparkline>
            <x14:sparkline>
              <xm:f>'1A4 Other Sectors'!F156:W156</xm:f>
              <xm:sqref>X156</xm:sqref>
            </x14:sparkline>
          </x14:sparklines>
        </x14:sparklineGroup>
        <x14:sparklineGroup manualMax="0" manualMin="0" displayEmptyCellsAs="gap" xr2:uid="{00000000-0003-0000-1700-000091000000}">
          <x14:colorSeries rgb="FF376092"/>
          <x14:colorNegative rgb="FFD00000"/>
          <x14:colorAxis rgb="FF000000"/>
          <x14:colorMarkers rgb="FFD00000"/>
          <x14:colorFirst rgb="FFD00000"/>
          <x14:colorLast rgb="FFD00000"/>
          <x14:colorHigh rgb="FFD00000"/>
          <x14:colorLow rgb="FFD00000"/>
          <x14:sparklines>
            <x14:sparkline>
              <xm:f>'1A4 Other Sectors'!F133:R133</xm:f>
              <xm:sqref>X133</xm:sqref>
            </x14:sparkline>
            <x14:sparkline>
              <xm:f>'1A4 Other Sectors'!F157:R157</xm:f>
              <xm:sqref>X157</xm:sqref>
            </x14:sparkline>
          </x14:sparklines>
        </x14:sparklineGroup>
        <x14:sparklineGroup manualMax="0" manualMin="0" displayEmptyCellsAs="gap" xr2:uid="{00000000-0003-0000-1700-000090000000}">
          <x14:colorSeries rgb="FF376092"/>
          <x14:colorNegative rgb="FFD00000"/>
          <x14:colorAxis rgb="FF000000"/>
          <x14:colorMarkers rgb="FFD00000"/>
          <x14:colorFirst rgb="FFD00000"/>
          <x14:colorLast rgb="FFD00000"/>
          <x14:colorHigh rgb="FFD00000"/>
          <x14:colorLow rgb="FFD00000"/>
          <x14:sparklines>
            <x14:sparkline>
              <xm:f>'1A4 Other Sectors'!F260:R260</xm:f>
              <xm:sqref>V260</xm:sqref>
            </x14:sparkline>
          </x14:sparklines>
        </x14:sparklineGroup>
        <x14:sparklineGroup manualMax="0" manualMin="0" displayEmptyCellsAs="gap" xr2:uid="{00000000-0003-0000-1700-00008F000000}">
          <x14:colorSeries rgb="FF376092"/>
          <x14:colorNegative rgb="FFD00000"/>
          <x14:colorAxis rgb="FF000000"/>
          <x14:colorMarkers rgb="FFD00000"/>
          <x14:colorFirst rgb="FFD00000"/>
          <x14:colorLast rgb="FFD00000"/>
          <x14:colorHigh rgb="FFD00000"/>
          <x14:colorLow rgb="FFD00000"/>
          <x14:sparklines>
            <x14:sparkline>
              <xm:f>'1A4 Other Sectors'!F236:R236</xm:f>
              <xm:sqref>V236</xm:sqref>
            </x14:sparkline>
            <x14:sparkline>
              <xm:f>'1A4 Other Sectors'!F237:R237</xm:f>
              <xm:sqref>V237</xm:sqref>
            </x14:sparkline>
            <x14:sparkline>
              <xm:f>'1A4 Other Sectors'!F238:R238</xm:f>
              <xm:sqref>V238</xm:sqref>
            </x14:sparkline>
            <x14:sparkline>
              <xm:f>'1A4 Other Sectors'!F239:R239</xm:f>
              <xm:sqref>V239</xm:sqref>
            </x14:sparkline>
          </x14:sparklines>
        </x14:sparklineGroup>
        <x14:sparklineGroup manualMax="0" manualMin="0" displayEmptyCellsAs="gap" xr2:uid="{00000000-0003-0000-1700-00008E000000}">
          <x14:colorSeries rgb="FF376092"/>
          <x14:colorNegative rgb="FFD00000"/>
          <x14:colorAxis rgb="FF000000"/>
          <x14:colorMarkers rgb="FFD00000"/>
          <x14:colorFirst rgb="FFD00000"/>
          <x14:colorLast rgb="FFD00000"/>
          <x14:colorHigh rgb="FFD00000"/>
          <x14:colorLow rgb="FFD00000"/>
          <x14:sparklines>
            <x14:sparkline>
              <xm:f>'1A4 Other Sectors'!F240:R240</xm:f>
              <xm:sqref>V240</xm:sqref>
            </x14:sparkline>
            <x14:sparkline>
              <xm:f>'1A4 Other Sectors'!F241:R241</xm:f>
              <xm:sqref>V241</xm:sqref>
            </x14:sparkline>
            <x14:sparkline>
              <xm:f>'1A4 Other Sectors'!F242:R242</xm:f>
              <xm:sqref>V242</xm:sqref>
            </x14:sparkline>
            <x14:sparkline>
              <xm:f>'1A4 Other Sectors'!F243:R243</xm:f>
              <xm:sqref>V243</xm:sqref>
            </x14:sparkline>
            <x14:sparkline>
              <xm:f>'1A4 Other Sectors'!F244:R244</xm:f>
              <xm:sqref>V244</xm:sqref>
            </x14:sparkline>
            <x14:sparkline>
              <xm:f>'1A4 Other Sectors'!F245:R245</xm:f>
              <xm:sqref>V245</xm:sqref>
            </x14:sparkline>
            <x14:sparkline>
              <xm:f>'1A4 Other Sectors'!F246:R246</xm:f>
              <xm:sqref>V246</xm:sqref>
            </x14:sparkline>
            <x14:sparkline>
              <xm:f>'1A4 Other Sectors'!F247:R247</xm:f>
              <xm:sqref>V247</xm:sqref>
            </x14:sparkline>
            <x14:sparkline>
              <xm:f>'1A4 Other Sectors'!F248:R248</xm:f>
              <xm:sqref>V248</xm:sqref>
            </x14:sparkline>
            <x14:sparkline>
              <xm:f>'1A4 Other Sectors'!F249:R249</xm:f>
              <xm:sqref>V249</xm:sqref>
            </x14:sparkline>
            <x14:sparkline>
              <xm:f>'1A4 Other Sectors'!F250:R250</xm:f>
              <xm:sqref>V250</xm:sqref>
            </x14:sparkline>
            <x14:sparkline>
              <xm:f>'1A4 Other Sectors'!F251:R251</xm:f>
              <xm:sqref>V251</xm:sqref>
            </x14:sparkline>
            <x14:sparkline>
              <xm:f>'1A4 Other Sectors'!F252:R252</xm:f>
              <xm:sqref>V252</xm:sqref>
            </x14:sparkline>
            <x14:sparkline>
              <xm:f>'1A4 Other Sectors'!F253:R253</xm:f>
              <xm:sqref>V253</xm:sqref>
            </x14:sparkline>
            <x14:sparkline>
              <xm:f>'1A4 Other Sectors'!F254:R254</xm:f>
              <xm:sqref>V254</xm:sqref>
            </x14:sparkline>
            <x14:sparkline>
              <xm:f>'1A4 Other Sectors'!F255:R255</xm:f>
              <xm:sqref>V255</xm:sqref>
            </x14:sparkline>
            <x14:sparkline>
              <xm:f>'1A4 Other Sectors'!F256:R256</xm:f>
              <xm:sqref>V256</xm:sqref>
            </x14:sparkline>
          </x14:sparklines>
        </x14:sparklineGroup>
        <x14:sparklineGroup manualMax="0" manualMin="0" displayEmptyCellsAs="gap" xr2:uid="{00000000-0003-0000-1700-00008D000000}">
          <x14:colorSeries rgb="FF376092"/>
          <x14:colorNegative rgb="FFD00000"/>
          <x14:colorAxis rgb="FF000000"/>
          <x14:colorMarkers rgb="FFD00000"/>
          <x14:colorFirst rgb="FFD00000"/>
          <x14:colorLast rgb="FFD00000"/>
          <x14:colorHigh rgb="FFD00000"/>
          <x14:colorLow rgb="FFD00000"/>
          <x14:sparklines>
            <x14:sparkline>
              <xm:f>'1A4 Other Sectors'!F39:R39</xm:f>
              <xm:sqref>X39</xm:sqref>
            </x14:sparkline>
          </x14:sparklines>
        </x14:sparklineGroup>
        <x14:sparklineGroup manualMax="0" manualMin="0" displayEmptyCellsAs="gap" xr2:uid="{00000000-0003-0000-1700-00008C000000}">
          <x14:colorSeries rgb="FF376092"/>
          <x14:colorNegative rgb="FFD00000"/>
          <x14:colorAxis rgb="FF000000"/>
          <x14:colorMarkers rgb="FFD00000"/>
          <x14:colorFirst rgb="FFD00000"/>
          <x14:colorLast rgb="FFD00000"/>
          <x14:colorHigh rgb="FFD00000"/>
          <x14:colorLow rgb="FFD00000"/>
          <x14:sparklines>
            <x14:sparkline>
              <xm:f>'1A4 Other Sectors'!F379:R379</xm:f>
              <xm:sqref>V379</xm:sqref>
            </x14:sparkline>
          </x14:sparklines>
        </x14:sparklineGroup>
        <x14:sparklineGroup manualMax="0" manualMin="0" displayEmptyCellsAs="gap" xr2:uid="{00000000-0003-0000-1700-00008B000000}">
          <x14:colorSeries rgb="FF376092"/>
          <x14:colorNegative rgb="FFD00000"/>
          <x14:colorAxis rgb="FF000000"/>
          <x14:colorMarkers rgb="FFD00000"/>
          <x14:colorFirst rgb="FFD00000"/>
          <x14:colorLast rgb="FFD00000"/>
          <x14:colorHigh rgb="FFD00000"/>
          <x14:colorLow rgb="FFD00000"/>
          <x14:sparklines>
            <x14:sparkline>
              <xm:f>'1A4 Other Sectors'!F331:R331</xm:f>
              <xm:sqref>V331</xm:sqref>
            </x14:sparkline>
          </x14:sparklines>
        </x14:sparklineGroup>
        <x14:sparklineGroup manualMax="0" manualMin="0" displayEmptyCellsAs="gap" xr2:uid="{00000000-0003-0000-1700-00008A000000}">
          <x14:colorSeries rgb="FF376092"/>
          <x14:colorNegative rgb="FFD00000"/>
          <x14:colorAxis rgb="FF000000"/>
          <x14:colorMarkers rgb="FFD00000"/>
          <x14:colorFirst rgb="FFD00000"/>
          <x14:colorLast rgb="FFD00000"/>
          <x14:colorHigh rgb="FFD00000"/>
          <x14:colorLow rgb="FFD00000"/>
          <x14:sparklines>
            <x14:sparkline>
              <xm:f>'1A4 Other Sectors'!F355:R355</xm:f>
              <xm:sqref>V355</xm:sqref>
            </x14:sparkline>
          </x14:sparklines>
        </x14:sparklineGroup>
        <x14:sparklineGroup manualMax="0" manualMin="0" displayEmptyCellsAs="gap" xr2:uid="{00000000-0003-0000-1700-000089000000}">
          <x14:colorSeries rgb="FF376092"/>
          <x14:colorNegative rgb="FFD00000"/>
          <x14:colorAxis rgb="FF000000"/>
          <x14:colorMarkers rgb="FFD00000"/>
          <x14:colorFirst rgb="FFD00000"/>
          <x14:colorLast rgb="FFD00000"/>
          <x14:colorHigh rgb="FFD00000"/>
          <x14:colorLow rgb="FFD00000"/>
          <x14:sparklines>
            <x14:sparkline>
              <xm:f>'1A4 Other Sectors'!F380:R380</xm:f>
              <xm:sqref>V380</xm:sqref>
            </x14:sparkline>
            <x14:sparkline>
              <xm:f>'1A4 Other Sectors'!F381:R381</xm:f>
              <xm:sqref>V381</xm:sqref>
            </x14:sparkline>
            <x14:sparkline>
              <xm:f>'1A4 Other Sectors'!F382:R382</xm:f>
              <xm:sqref>V382</xm:sqref>
            </x14:sparkline>
            <x14:sparkline>
              <xm:f>'1A4 Other Sectors'!F383:R383</xm:f>
              <xm:sqref>V383</xm:sqref>
            </x14:sparkline>
            <x14:sparkline>
              <xm:f>'1A4 Other Sectors'!F384:R384</xm:f>
              <xm:sqref>V384</xm:sqref>
            </x14:sparkline>
            <x14:sparkline>
              <xm:f>'1A4 Other Sectors'!F385:R385</xm:f>
              <xm:sqref>V385</xm:sqref>
            </x14:sparkline>
            <x14:sparkline>
              <xm:f>'1A4 Other Sectors'!F386:R386</xm:f>
              <xm:sqref>V386</xm:sqref>
            </x14:sparkline>
            <x14:sparkline>
              <xm:f>'1A4 Other Sectors'!F387:R387</xm:f>
              <xm:sqref>V387</xm:sqref>
            </x14:sparkline>
            <x14:sparkline>
              <xm:f>'1A4 Other Sectors'!F388:R388</xm:f>
              <xm:sqref>V388</xm:sqref>
            </x14:sparkline>
            <x14:sparkline>
              <xm:f>'1A4 Other Sectors'!F389:R389</xm:f>
              <xm:sqref>V389</xm:sqref>
            </x14:sparkline>
            <x14:sparkline>
              <xm:f>'1A4 Other Sectors'!F390:R390</xm:f>
              <xm:sqref>V390</xm:sqref>
            </x14:sparkline>
            <x14:sparkline>
              <xm:f>'1A4 Other Sectors'!F391:R391</xm:f>
              <xm:sqref>V391</xm:sqref>
            </x14:sparkline>
            <x14:sparkline>
              <xm:f>'1A4 Other Sectors'!F392:R392</xm:f>
              <xm:sqref>V392</xm:sqref>
            </x14:sparkline>
            <x14:sparkline>
              <xm:f>'1A4 Other Sectors'!F393:R393</xm:f>
              <xm:sqref>V393</xm:sqref>
            </x14:sparkline>
            <x14:sparkline>
              <xm:f>'1A4 Other Sectors'!F394:R394</xm:f>
              <xm:sqref>V394</xm:sqref>
            </x14:sparkline>
            <x14:sparkline>
              <xm:f>'1A4 Other Sectors'!F395:R395</xm:f>
              <xm:sqref>V395</xm:sqref>
            </x14:sparkline>
            <x14:sparkline>
              <xm:f>'1A4 Other Sectors'!F396:R396</xm:f>
              <xm:sqref>V396</xm:sqref>
            </x14:sparkline>
            <x14:sparkline>
              <xm:f>'1A4 Other Sectors'!F397:R397</xm:f>
              <xm:sqref>V397</xm:sqref>
            </x14:sparkline>
            <x14:sparkline>
              <xm:f>'1A4 Other Sectors'!F398:R398</xm:f>
              <xm:sqref>V398</xm:sqref>
            </x14:sparkline>
            <x14:sparkline>
              <xm:f>'1A4 Other Sectors'!F399:R399</xm:f>
              <xm:sqref>V399</xm:sqref>
            </x14:sparkline>
            <x14:sparkline>
              <xm:f>'1A4 Other Sectors'!F400:R400</xm:f>
              <xm:sqref>V400</xm:sqref>
            </x14:sparkline>
            <x14:sparkline>
              <xm:f>'1A4 Other Sectors'!F401:R401</xm:f>
              <xm:sqref>V401</xm:sqref>
            </x14:sparkline>
            <x14:sparkline>
              <xm:f>'1A4 Other Sectors'!F402:R402</xm:f>
              <xm:sqref>V402</xm:sqref>
            </x14:sparkline>
            <x14:sparkline>
              <xm:f>'1A4 Other Sectors'!F403:R403</xm:f>
              <xm:sqref>V403</xm:sqref>
            </x14:sparkline>
          </x14:sparklines>
        </x14:sparklineGroup>
        <x14:sparklineGroup manualMax="0" manualMin="0" displayEmptyCellsAs="gap" xr2:uid="{00000000-0003-0000-1700-000088000000}">
          <x14:colorSeries rgb="FF376092"/>
          <x14:colorNegative rgb="FFD00000"/>
          <x14:colorAxis rgb="FF000000"/>
          <x14:colorMarkers rgb="FFD00000"/>
          <x14:colorFirst rgb="FFD00000"/>
          <x14:colorLast rgb="FFD00000"/>
          <x14:colorHigh rgb="FFD00000"/>
          <x14:colorLow rgb="FFD00000"/>
          <x14:sparklines>
            <x14:sparkline>
              <xm:f>'1A4 Other Sectors'!F356:R356</xm:f>
              <xm:sqref>V356</xm:sqref>
            </x14:sparkline>
            <x14:sparkline>
              <xm:f>'1A4 Other Sectors'!F357:R357</xm:f>
              <xm:sqref>V357</xm:sqref>
            </x14:sparkline>
            <x14:sparkline>
              <xm:f>'1A4 Other Sectors'!F358:R358</xm:f>
              <xm:sqref>V358</xm:sqref>
            </x14:sparkline>
            <x14:sparkline>
              <xm:f>'1A4 Other Sectors'!F359:R359</xm:f>
              <xm:sqref>V359</xm:sqref>
            </x14:sparkline>
            <x14:sparkline>
              <xm:f>'1A4 Other Sectors'!F360:R360</xm:f>
              <xm:sqref>V360</xm:sqref>
            </x14:sparkline>
            <x14:sparkline>
              <xm:f>'1A4 Other Sectors'!F361:R361</xm:f>
              <xm:sqref>V361</xm:sqref>
            </x14:sparkline>
            <x14:sparkline>
              <xm:f>'1A4 Other Sectors'!F362:R362</xm:f>
              <xm:sqref>V362</xm:sqref>
            </x14:sparkline>
            <x14:sparkline>
              <xm:f>'1A4 Other Sectors'!F363:R363</xm:f>
              <xm:sqref>V363</xm:sqref>
            </x14:sparkline>
            <x14:sparkline>
              <xm:f>'1A4 Other Sectors'!F364:R364</xm:f>
              <xm:sqref>V364</xm:sqref>
            </x14:sparkline>
            <x14:sparkline>
              <xm:f>'1A4 Other Sectors'!F365:R365</xm:f>
              <xm:sqref>V365</xm:sqref>
            </x14:sparkline>
            <x14:sparkline>
              <xm:f>'1A4 Other Sectors'!F366:R366</xm:f>
              <xm:sqref>V366</xm:sqref>
            </x14:sparkline>
            <x14:sparkline>
              <xm:f>'1A4 Other Sectors'!F367:R367</xm:f>
              <xm:sqref>V367</xm:sqref>
            </x14:sparkline>
            <x14:sparkline>
              <xm:f>'1A4 Other Sectors'!F368:R368</xm:f>
              <xm:sqref>V368</xm:sqref>
            </x14:sparkline>
            <x14:sparkline>
              <xm:f>'1A4 Other Sectors'!F369:R369</xm:f>
              <xm:sqref>V369</xm:sqref>
            </x14:sparkline>
            <x14:sparkline>
              <xm:f>'1A4 Other Sectors'!F370:R370</xm:f>
              <xm:sqref>V370</xm:sqref>
            </x14:sparkline>
            <x14:sparkline>
              <xm:f>'1A4 Other Sectors'!F371:R371</xm:f>
              <xm:sqref>V371</xm:sqref>
            </x14:sparkline>
            <x14:sparkline>
              <xm:f>'1A4 Other Sectors'!F372:R372</xm:f>
              <xm:sqref>V372</xm:sqref>
            </x14:sparkline>
            <x14:sparkline>
              <xm:f>'1A4 Other Sectors'!F373:R373</xm:f>
              <xm:sqref>V373</xm:sqref>
            </x14:sparkline>
            <x14:sparkline>
              <xm:f>'1A4 Other Sectors'!F374:R374</xm:f>
              <xm:sqref>V374</xm:sqref>
            </x14:sparkline>
            <x14:sparkline>
              <xm:f>'1A4 Other Sectors'!F375:R375</xm:f>
              <xm:sqref>V375</xm:sqref>
            </x14:sparkline>
            <x14:sparkline>
              <xm:f>'1A4 Other Sectors'!F376:R376</xm:f>
              <xm:sqref>V376</xm:sqref>
            </x14:sparkline>
            <x14:sparkline>
              <xm:f>'1A4 Other Sectors'!F377:R377</xm:f>
              <xm:sqref>V377</xm:sqref>
            </x14:sparkline>
          </x14:sparklines>
        </x14:sparklineGroup>
        <x14:sparklineGroup manualMax="0" manualMin="0" displayEmptyCellsAs="gap" xr2:uid="{00000000-0003-0000-1700-000087000000}">
          <x14:colorSeries rgb="FF376092"/>
          <x14:colorNegative rgb="FFD00000"/>
          <x14:colorAxis rgb="FF000000"/>
          <x14:colorMarkers rgb="FFD00000"/>
          <x14:colorFirst rgb="FFD00000"/>
          <x14:colorLast rgb="FFD00000"/>
          <x14:colorHigh rgb="FFD00000"/>
          <x14:colorLow rgb="FFD00000"/>
          <x14:sparklines>
            <x14:sparkline>
              <xm:f>'1A4 Other Sectors'!F332:R332</xm:f>
              <xm:sqref>V332</xm:sqref>
            </x14:sparkline>
            <x14:sparkline>
              <xm:f>'1A4 Other Sectors'!F333:R333</xm:f>
              <xm:sqref>V333</xm:sqref>
            </x14:sparkline>
            <x14:sparkline>
              <xm:f>'1A4 Other Sectors'!F334:R334</xm:f>
              <xm:sqref>V334</xm:sqref>
            </x14:sparkline>
            <x14:sparkline>
              <xm:f>'1A4 Other Sectors'!F335:R335</xm:f>
              <xm:sqref>V335</xm:sqref>
            </x14:sparkline>
            <x14:sparkline>
              <xm:f>'1A4 Other Sectors'!F336:R336</xm:f>
              <xm:sqref>V336</xm:sqref>
            </x14:sparkline>
            <x14:sparkline>
              <xm:f>'1A4 Other Sectors'!F337:R337</xm:f>
              <xm:sqref>V337</xm:sqref>
            </x14:sparkline>
            <x14:sparkline>
              <xm:f>'1A4 Other Sectors'!F338:R338</xm:f>
              <xm:sqref>V338</xm:sqref>
            </x14:sparkline>
            <x14:sparkline>
              <xm:f>'1A4 Other Sectors'!F339:R339</xm:f>
              <xm:sqref>V339</xm:sqref>
            </x14:sparkline>
            <x14:sparkline>
              <xm:f>'1A4 Other Sectors'!F340:R340</xm:f>
              <xm:sqref>V340</xm:sqref>
            </x14:sparkline>
            <x14:sparkline>
              <xm:f>'1A4 Other Sectors'!F341:R341</xm:f>
              <xm:sqref>V341</xm:sqref>
            </x14:sparkline>
            <x14:sparkline>
              <xm:f>'1A4 Other Sectors'!F342:R342</xm:f>
              <xm:sqref>V342</xm:sqref>
            </x14:sparkline>
            <x14:sparkline>
              <xm:f>'1A4 Other Sectors'!F343:R343</xm:f>
              <xm:sqref>V343</xm:sqref>
            </x14:sparkline>
            <x14:sparkline>
              <xm:f>'1A4 Other Sectors'!F344:R344</xm:f>
              <xm:sqref>V344</xm:sqref>
            </x14:sparkline>
            <x14:sparkline>
              <xm:f>'1A4 Other Sectors'!F345:R345</xm:f>
              <xm:sqref>V345</xm:sqref>
            </x14:sparkline>
            <x14:sparkline>
              <xm:f>'1A4 Other Sectors'!F346:R346</xm:f>
              <xm:sqref>V346</xm:sqref>
            </x14:sparkline>
            <x14:sparkline>
              <xm:f>'1A4 Other Sectors'!F347:R347</xm:f>
              <xm:sqref>V347</xm:sqref>
            </x14:sparkline>
            <x14:sparkline>
              <xm:f>'1A4 Other Sectors'!F348:R348</xm:f>
              <xm:sqref>V348</xm:sqref>
            </x14:sparkline>
            <x14:sparkline>
              <xm:f>'1A4 Other Sectors'!F349:R349</xm:f>
              <xm:sqref>V349</xm:sqref>
            </x14:sparkline>
            <x14:sparkline>
              <xm:f>'1A4 Other Sectors'!F350:R350</xm:f>
              <xm:sqref>V350</xm:sqref>
            </x14:sparkline>
            <x14:sparkline>
              <xm:f>'1A4 Other Sectors'!F351:R351</xm:f>
              <xm:sqref>V351</xm:sqref>
            </x14:sparkline>
            <x14:sparkline>
              <xm:f>'1A4 Other Sectors'!F352:R352</xm:f>
              <xm:sqref>V352</xm:sqref>
            </x14:sparkline>
            <x14:sparkline>
              <xm:f>'1A4 Other Sectors'!F353:R353</xm:f>
              <xm:sqref>V353</xm:sqref>
            </x14:sparkline>
            <x14:sparkline>
              <xm:f>'1A4 Other Sectors'!F354:R354</xm:f>
              <xm:sqref>V354</xm:sqref>
            </x14:sparkline>
            <x14:sparkline>
              <xm:f>'1A4 Other Sectors'!F378:R378</xm:f>
              <xm:sqref>V378</xm:sqref>
            </x14:sparkline>
          </x14:sparklines>
        </x14:sparklineGroup>
        <x14:sparklineGroup manualMax="0" manualMin="0" displayEmptyCellsAs="gap" xr2:uid="{00000000-0003-0000-1700-000086000000}">
          <x14:colorSeries rgb="FF376092"/>
          <x14:colorNegative rgb="FFD00000"/>
          <x14:colorAxis rgb="FF000000"/>
          <x14:colorMarkers rgb="FFD00000"/>
          <x14:colorFirst rgb="FFD00000"/>
          <x14:colorLast rgb="FFD00000"/>
          <x14:colorHigh rgb="FFD00000"/>
          <x14:colorLow rgb="FFD00000"/>
          <x14:sparklines>
            <x14:sparkline>
              <xm:f>'1A4 Other Sectors'!F306:R306</xm:f>
              <xm:sqref>V306</xm:sqref>
            </x14:sparkline>
          </x14:sparklines>
        </x14:sparklineGroup>
        <x14:sparklineGroup manualMax="0" manualMin="0" displayEmptyCellsAs="gap" xr2:uid="{00000000-0003-0000-1700-000085000000}">
          <x14:colorSeries rgb="FF376092"/>
          <x14:colorNegative rgb="FFD00000"/>
          <x14:colorAxis rgb="FF000000"/>
          <x14:colorMarkers rgb="FFD00000"/>
          <x14:colorFirst rgb="FFD00000"/>
          <x14:colorLast rgb="FFD00000"/>
          <x14:colorHigh rgb="FFD00000"/>
          <x14:colorLow rgb="FFD00000"/>
          <x14:sparklines>
            <x14:sparkline>
              <xm:f>'1A4 Other Sectors'!F307:R307</xm:f>
              <xm:sqref>V307</xm:sqref>
            </x14:sparkline>
            <x14:sparkline>
              <xm:f>'1A4 Other Sectors'!F308:R308</xm:f>
              <xm:sqref>V308</xm:sqref>
            </x14:sparkline>
            <x14:sparkline>
              <xm:f>'1A4 Other Sectors'!F309:R309</xm:f>
              <xm:sqref>V309</xm:sqref>
            </x14:sparkline>
            <x14:sparkline>
              <xm:f>'1A4 Other Sectors'!F310:R310</xm:f>
              <xm:sqref>V310</xm:sqref>
            </x14:sparkline>
            <x14:sparkline>
              <xm:f>'1A4 Other Sectors'!F311:R311</xm:f>
              <xm:sqref>V311</xm:sqref>
            </x14:sparkline>
            <x14:sparkline>
              <xm:f>'1A4 Other Sectors'!F312:R312</xm:f>
              <xm:sqref>V312</xm:sqref>
            </x14:sparkline>
            <x14:sparkline>
              <xm:f>'1A4 Other Sectors'!F313:R313</xm:f>
              <xm:sqref>V313</xm:sqref>
            </x14:sparkline>
            <x14:sparkline>
              <xm:f>'1A4 Other Sectors'!F314:R314</xm:f>
              <xm:sqref>V314</xm:sqref>
            </x14:sparkline>
            <x14:sparkline>
              <xm:f>'1A4 Other Sectors'!F315:R315</xm:f>
              <xm:sqref>V315</xm:sqref>
            </x14:sparkline>
            <x14:sparkline>
              <xm:f>'1A4 Other Sectors'!F316:R316</xm:f>
              <xm:sqref>V316</xm:sqref>
            </x14:sparkline>
            <x14:sparkline>
              <xm:f>'1A4 Other Sectors'!F317:R317</xm:f>
              <xm:sqref>V317</xm:sqref>
            </x14:sparkline>
            <x14:sparkline>
              <xm:f>'1A4 Other Sectors'!F318:R318</xm:f>
              <xm:sqref>V318</xm:sqref>
            </x14:sparkline>
            <x14:sparkline>
              <xm:f>'1A4 Other Sectors'!F319:R319</xm:f>
              <xm:sqref>V319</xm:sqref>
            </x14:sparkline>
            <x14:sparkline>
              <xm:f>'1A4 Other Sectors'!F320:R320</xm:f>
              <xm:sqref>V320</xm:sqref>
            </x14:sparkline>
            <x14:sparkline>
              <xm:f>'1A4 Other Sectors'!F321:R321</xm:f>
              <xm:sqref>V321</xm:sqref>
            </x14:sparkline>
            <x14:sparkline>
              <xm:f>'1A4 Other Sectors'!F322:R322</xm:f>
              <xm:sqref>V322</xm:sqref>
            </x14:sparkline>
            <x14:sparkline>
              <xm:f>'1A4 Other Sectors'!F323:R323</xm:f>
              <xm:sqref>V323</xm:sqref>
            </x14:sparkline>
            <x14:sparkline>
              <xm:f>'1A4 Other Sectors'!F324:R324</xm:f>
              <xm:sqref>V324</xm:sqref>
            </x14:sparkline>
            <x14:sparkline>
              <xm:f>'1A4 Other Sectors'!F325:R325</xm:f>
              <xm:sqref>V325</xm:sqref>
            </x14:sparkline>
            <x14:sparkline>
              <xm:f>'1A4 Other Sectors'!F326:R326</xm:f>
              <xm:sqref>V326</xm:sqref>
            </x14:sparkline>
            <x14:sparkline>
              <xm:f>'1A4 Other Sectors'!F327:R327</xm:f>
              <xm:sqref>V327</xm:sqref>
            </x14:sparkline>
          </x14:sparklines>
        </x14:sparklineGroup>
        <x14:sparklineGroup manualMax="0" manualMin="0" displayEmptyCellsAs="gap" xr2:uid="{00000000-0003-0000-1700-000084000000}">
          <x14:colorSeries rgb="FF376092"/>
          <x14:colorNegative rgb="FFD00000"/>
          <x14:colorAxis rgb="FF000000"/>
          <x14:colorMarkers rgb="FFD00000"/>
          <x14:colorFirst rgb="FFD00000"/>
          <x14:colorLast rgb="FFD00000"/>
          <x14:colorHigh rgb="FFD00000"/>
          <x14:colorLow rgb="FFD00000"/>
          <x14:sparklines>
            <x14:sparkline>
              <xm:f>'1A4 Other Sectors'!F134:R134</xm:f>
              <xm:sqref>X134</xm:sqref>
            </x14:sparkline>
          </x14:sparklines>
        </x14:sparklineGroup>
        <x14:sparklineGroup manualMax="0" manualMin="0" displayEmptyCellsAs="gap" xr2:uid="{00000000-0003-0000-1700-000083000000}">
          <x14:colorSeries rgb="FF376092"/>
          <x14:colorNegative rgb="FFD00000"/>
          <x14:colorAxis rgb="FF000000"/>
          <x14:colorMarkers rgb="FFD00000"/>
          <x14:colorFirst rgb="FFD00000"/>
          <x14:colorLast rgb="FFD00000"/>
          <x14:colorHigh rgb="FFD00000"/>
          <x14:colorLow rgb="FFD00000"/>
          <x14:sparklines>
            <x14:sparkline>
              <xm:f>'1A4 Other Sectors'!F284:R284</xm:f>
              <xm:sqref>V284</xm:sqref>
            </x14:sparkline>
            <x14:sparkline>
              <xm:f>'1A4 Other Sectors'!F285:R285</xm:f>
              <xm:sqref>V285</xm:sqref>
            </x14:sparkline>
            <x14:sparkline>
              <xm:f>'1A4 Other Sectors'!F286:R286</xm:f>
              <xm:sqref>V286</xm:sqref>
            </x14:sparkline>
            <x14:sparkline>
              <xm:f>'1A4 Other Sectors'!F287:R287</xm:f>
              <xm:sqref>V287</xm:sqref>
            </x14:sparkline>
            <x14:sparkline>
              <xm:f>'1A4 Other Sectors'!F288:R288</xm:f>
              <xm:sqref>V288</xm:sqref>
            </x14:sparkline>
            <x14:sparkline>
              <xm:f>'1A4 Other Sectors'!F289:R289</xm:f>
              <xm:sqref>V289</xm:sqref>
            </x14:sparkline>
            <x14:sparkline>
              <xm:f>'1A4 Other Sectors'!F290:R290</xm:f>
              <xm:sqref>V290</xm:sqref>
            </x14:sparkline>
            <x14:sparkline>
              <xm:f>'1A4 Other Sectors'!F291:R291</xm:f>
              <xm:sqref>V291</xm:sqref>
            </x14:sparkline>
            <x14:sparkline>
              <xm:f>'1A4 Other Sectors'!F292:R292</xm:f>
              <xm:sqref>V292</xm:sqref>
            </x14:sparkline>
            <x14:sparkline>
              <xm:f>'1A4 Other Sectors'!F293:R293</xm:f>
              <xm:sqref>V293</xm:sqref>
            </x14:sparkline>
            <x14:sparkline>
              <xm:f>'1A4 Other Sectors'!F294:R294</xm:f>
              <xm:sqref>V294</xm:sqref>
            </x14:sparkline>
            <x14:sparkline>
              <xm:f>'1A4 Other Sectors'!F295:R295</xm:f>
              <xm:sqref>V295</xm:sqref>
            </x14:sparkline>
            <x14:sparkline>
              <xm:f>'1A4 Other Sectors'!F296:R296</xm:f>
              <xm:sqref>V296</xm:sqref>
            </x14:sparkline>
            <x14:sparkline>
              <xm:f>'1A4 Other Sectors'!F297:R297</xm:f>
              <xm:sqref>V297</xm:sqref>
            </x14:sparkline>
            <x14:sparkline>
              <xm:f>'1A4 Other Sectors'!F298:R298</xm:f>
              <xm:sqref>V298</xm:sqref>
            </x14:sparkline>
            <x14:sparkline>
              <xm:f>'1A4 Other Sectors'!F299:R299</xm:f>
              <xm:sqref>V299</xm:sqref>
            </x14:sparkline>
            <x14:sparkline>
              <xm:f>'1A4 Other Sectors'!F300:R300</xm:f>
              <xm:sqref>V300</xm:sqref>
            </x14:sparkline>
            <x14:sparkline>
              <xm:f>'1A4 Other Sectors'!F301:R301</xm:f>
              <xm:sqref>V301</xm:sqref>
            </x14:sparkline>
            <x14:sparkline>
              <xm:f>'1A4 Other Sectors'!F302:R302</xm:f>
              <xm:sqref>V302</xm:sqref>
            </x14:sparkline>
            <x14:sparkline>
              <xm:f>'1A4 Other Sectors'!F303:R303</xm:f>
              <xm:sqref>V303</xm:sqref>
            </x14:sparkline>
            <x14:sparkline>
              <xm:f>'1A4 Other Sectors'!F304:R304</xm:f>
              <xm:sqref>V304</xm:sqref>
            </x14:sparkline>
          </x14:sparklines>
        </x14:sparklineGroup>
        <x14:sparklineGroup manualMax="0" manualMin="0" displayEmptyCellsAs="gap" xr2:uid="{00000000-0003-0000-1700-000082000000}">
          <x14:colorSeries rgb="FF376092"/>
          <x14:colorNegative rgb="FFD00000"/>
          <x14:colorAxis rgb="FF000000"/>
          <x14:colorMarkers rgb="FFD00000"/>
          <x14:colorFirst rgb="FFD00000"/>
          <x14:colorLast rgb="FFD00000"/>
          <x14:colorHigh rgb="FFD00000"/>
          <x14:colorLow rgb="FFD00000"/>
          <x14:sparklines>
            <x14:sparkline>
              <xm:f>'1A4 Other Sectors'!F283:R283</xm:f>
              <xm:sqref>V283</xm:sqref>
            </x14:sparkline>
          </x14:sparklines>
        </x14:sparklineGroup>
        <x14:sparklineGroup manualMax="0" manualMin="0" displayEmptyCellsAs="gap" xr2:uid="{00000000-0003-0000-1700-000081000000}">
          <x14:colorSeries rgb="FF376092"/>
          <x14:colorNegative rgb="FFD00000"/>
          <x14:colorAxis rgb="FF000000"/>
          <x14:colorMarkers rgb="FFD00000"/>
          <x14:colorFirst rgb="FFD00000"/>
          <x14:colorLast rgb="FFD00000"/>
          <x14:colorHigh rgb="FFD00000"/>
          <x14:colorLow rgb="FFD00000"/>
          <x14:sparklines>
            <x14:sparkline>
              <xm:f>'1A4 Other Sectors'!F261:R261</xm:f>
              <xm:sqref>V261</xm:sqref>
            </x14:sparkline>
            <x14:sparkline>
              <xm:f>'1A4 Other Sectors'!F262:R262</xm:f>
              <xm:sqref>V262</xm:sqref>
            </x14:sparkline>
            <x14:sparkline>
              <xm:f>'1A4 Other Sectors'!F263:R263</xm:f>
              <xm:sqref>V263</xm:sqref>
            </x14:sparkline>
            <x14:sparkline>
              <xm:f>'1A4 Other Sectors'!F264:R264</xm:f>
              <xm:sqref>V264</xm:sqref>
            </x14:sparkline>
            <x14:sparkline>
              <xm:f>'1A4 Other Sectors'!F265:R265</xm:f>
              <xm:sqref>V265</xm:sqref>
            </x14:sparkline>
            <x14:sparkline>
              <xm:f>'1A4 Other Sectors'!F266:R266</xm:f>
              <xm:sqref>V266</xm:sqref>
            </x14:sparkline>
            <x14:sparkline>
              <xm:f>'1A4 Other Sectors'!F267:R267</xm:f>
              <xm:sqref>V267</xm:sqref>
            </x14:sparkline>
            <x14:sparkline>
              <xm:f>'1A4 Other Sectors'!F268:R268</xm:f>
              <xm:sqref>V268</xm:sqref>
            </x14:sparkline>
            <x14:sparkline>
              <xm:f>'1A4 Other Sectors'!F269:R269</xm:f>
              <xm:sqref>V269</xm:sqref>
            </x14:sparkline>
            <x14:sparkline>
              <xm:f>'1A4 Other Sectors'!F270:R270</xm:f>
              <xm:sqref>V270</xm:sqref>
            </x14:sparkline>
            <x14:sparkline>
              <xm:f>'1A4 Other Sectors'!F271:R271</xm:f>
              <xm:sqref>V271</xm:sqref>
            </x14:sparkline>
            <x14:sparkline>
              <xm:f>'1A4 Other Sectors'!F272:R272</xm:f>
              <xm:sqref>V272</xm:sqref>
            </x14:sparkline>
            <x14:sparkline>
              <xm:f>'1A4 Other Sectors'!F273:R273</xm:f>
              <xm:sqref>V273</xm:sqref>
            </x14:sparkline>
            <x14:sparkline>
              <xm:f>'1A4 Other Sectors'!F274:R274</xm:f>
              <xm:sqref>V274</xm:sqref>
            </x14:sparkline>
            <x14:sparkline>
              <xm:f>'1A4 Other Sectors'!F275:R275</xm:f>
              <xm:sqref>V275</xm:sqref>
            </x14:sparkline>
            <x14:sparkline>
              <xm:f>'1A4 Other Sectors'!F276:R276</xm:f>
              <xm:sqref>V276</xm:sqref>
            </x14:sparkline>
            <x14:sparkline>
              <xm:f>'1A4 Other Sectors'!F277:R277</xm:f>
              <xm:sqref>V277</xm:sqref>
            </x14:sparkline>
            <x14:sparkline>
              <xm:f>'1A4 Other Sectors'!F278:R278</xm:f>
              <xm:sqref>V278</xm:sqref>
            </x14:sparkline>
            <x14:sparkline>
              <xm:f>'1A4 Other Sectors'!F279:R279</xm:f>
              <xm:sqref>V279</xm:sqref>
            </x14:sparkline>
            <x14:sparkline>
              <xm:f>'1A4 Other Sectors'!F280:R280</xm:f>
              <xm:sqref>V280</xm:sqref>
            </x14:sparkline>
            <x14:sparkline>
              <xm:f>'1A4 Other Sectors'!F281:R281</xm:f>
              <xm:sqref>V281</xm:sqref>
            </x14:sparkline>
            <x14:sparkline>
              <xm:f>'1A4 Other Sectors'!F282:R282</xm:f>
              <xm:sqref>V282</xm:sqref>
            </x14:sparkline>
            <x14:sparkline>
              <xm:f>'1A4 Other Sectors'!F305:R305</xm:f>
              <xm:sqref>V305</xm:sqref>
            </x14:sparkline>
          </x14:sparklines>
        </x14:sparklineGroup>
        <x14:sparklineGroup manualMax="0" manualMin="0" displayEmptyCellsAs="gap" xr2:uid="{00000000-0003-0000-1700-000080000000}">
          <x14:colorSeries rgb="FF376092"/>
          <x14:colorNegative rgb="FFD00000"/>
          <x14:colorAxis rgb="FF000000"/>
          <x14:colorMarkers rgb="FFD00000"/>
          <x14:colorFirst rgb="FFD00000"/>
          <x14:colorLast rgb="FFD00000"/>
          <x14:colorHigh rgb="FFD00000"/>
          <x14:colorLow rgb="FFD00000"/>
          <x14:sparklines>
            <x14:sparkline>
              <xm:f>'1A4 Other Sectors'!F40:W40</xm:f>
              <xm:sqref>X40</xm:sqref>
            </x14:sparkline>
            <x14:sparkline>
              <xm:f>'1A4 Other Sectors'!F41:W41</xm:f>
              <xm:sqref>X41</xm:sqref>
            </x14:sparkline>
            <x14:sparkline>
              <xm:f>'1A4 Other Sectors'!F42:W42</xm:f>
              <xm:sqref>X42</xm:sqref>
            </x14:sparkline>
            <x14:sparkline>
              <xm:f>'1A4 Other Sectors'!F43:W43</xm:f>
              <xm:sqref>X43</xm:sqref>
            </x14:sparkline>
            <x14:sparkline>
              <xm:f>'1A4 Other Sectors'!F44:W44</xm:f>
              <xm:sqref>X44</xm:sqref>
            </x14:sparkline>
            <x14:sparkline>
              <xm:f>'1A4 Other Sectors'!F45:W45</xm:f>
              <xm:sqref>X45</xm:sqref>
            </x14:sparkline>
            <x14:sparkline>
              <xm:f>'1A4 Other Sectors'!F46:W46</xm:f>
              <xm:sqref>X46</xm:sqref>
            </x14:sparkline>
            <x14:sparkline>
              <xm:f>'1A4 Other Sectors'!F47:W47</xm:f>
              <xm:sqref>X47</xm:sqref>
            </x14:sparkline>
            <x14:sparkline>
              <xm:f>'1A4 Other Sectors'!F48:W48</xm:f>
              <xm:sqref>X48</xm:sqref>
            </x14:sparkline>
            <x14:sparkline>
              <xm:f>'1A4 Other Sectors'!F49:W49</xm:f>
              <xm:sqref>X49</xm:sqref>
            </x14:sparkline>
            <x14:sparkline>
              <xm:f>'1A4 Other Sectors'!F50:W50</xm:f>
              <xm:sqref>X50</xm:sqref>
            </x14:sparkline>
            <x14:sparkline>
              <xm:f>'1A4 Other Sectors'!F51:W51</xm:f>
              <xm:sqref>X51</xm:sqref>
            </x14:sparkline>
            <x14:sparkline>
              <xm:f>'1A4 Other Sectors'!F52:W52</xm:f>
              <xm:sqref>X52</xm:sqref>
            </x14:sparkline>
            <x14:sparkline>
              <xm:f>'1A4 Other Sectors'!F53:W53</xm:f>
              <xm:sqref>X53</xm:sqref>
            </x14:sparkline>
            <x14:sparkline>
              <xm:f>'1A4 Other Sectors'!F54:W54</xm:f>
              <xm:sqref>X54</xm:sqref>
            </x14:sparkline>
            <x14:sparkline>
              <xm:f>'1A4 Other Sectors'!F55:W55</xm:f>
              <xm:sqref>X55</xm:sqref>
            </x14:sparkline>
            <x14:sparkline>
              <xm:f>'1A4 Other Sectors'!F56:W56</xm:f>
              <xm:sqref>X56</xm:sqref>
            </x14:sparkline>
            <x14:sparkline>
              <xm:f>'1A4 Other Sectors'!F57:W57</xm:f>
              <xm:sqref>X57</xm:sqref>
            </x14:sparkline>
            <x14:sparkline>
              <xm:f>'1A4 Other Sectors'!F58:W58</xm:f>
              <xm:sqref>X58</xm:sqref>
            </x14:sparkline>
            <x14:sparkline>
              <xm:f>'1A4 Other Sectors'!F59:W59</xm:f>
              <xm:sqref>X59</xm:sqref>
            </x14:sparkline>
            <x14:sparkline>
              <xm:f>'1A4 Other Sectors'!F60:W60</xm:f>
              <xm:sqref>X60</xm:sqref>
            </x14:sparkline>
            <x14:sparkline>
              <xm:f>'1A4 Other Sectors'!F61:W61</xm:f>
              <xm:sqref>X61</xm:sqref>
            </x14:sparkline>
            <x14:sparkline>
              <xm:f>'1A4 Other Sectors'!F62:W62</xm:f>
              <xm:sqref>X62</xm:sqref>
            </x14:sparkline>
            <x14:sparkline>
              <xm:f>'1A4 Other Sectors'!F63:W63</xm:f>
              <xm:sqref>X63</xm:sqref>
            </x14:sparkline>
            <x14:sparkline>
              <xm:f>'1A4 Other Sectors'!F64:W64</xm:f>
              <xm:sqref>X64</xm:sqref>
            </x14:sparkline>
            <x14:sparkline>
              <xm:f>'1A4 Other Sectors'!F65:W65</xm:f>
              <xm:sqref>X65</xm:sqref>
            </x14:sparkline>
            <x14:sparkline>
              <xm:f>'1A4 Other Sectors'!F66:W66</xm:f>
              <xm:sqref>X66</xm:sqref>
            </x14:sparkline>
            <x14:sparkline>
              <xm:f>'1A4 Other Sectors'!F67:W67</xm:f>
              <xm:sqref>X67</xm:sqref>
            </x14:sparkline>
            <x14:sparkline>
              <xm:f>'1A4 Other Sectors'!F68:W68</xm:f>
              <xm:sqref>X68</xm:sqref>
            </x14:sparkline>
            <x14:sparkline>
              <xm:f>'1A4 Other Sectors'!F69:W69</xm:f>
              <xm:sqref>X69</xm:sqref>
            </x14:sparkline>
            <x14:sparkline>
              <xm:f>'1A4 Other Sectors'!F70:W70</xm:f>
              <xm:sqref>X70</xm:sqref>
            </x14:sparkline>
            <x14:sparkline>
              <xm:f>'1A4 Other Sectors'!F71:W71</xm:f>
              <xm:sqref>X71</xm:sqref>
            </x14:sparkline>
            <x14:sparkline>
              <xm:f>'1A4 Other Sectors'!F72:W72</xm:f>
              <xm:sqref>X72</xm:sqref>
            </x14:sparkline>
            <x14:sparkline>
              <xm:f>'1A4 Other Sectors'!F73:W73</xm:f>
              <xm:sqref>X73</xm:sqref>
            </x14:sparkline>
            <x14:sparkline>
              <xm:f>'1A4 Other Sectors'!F74:W74</xm:f>
              <xm:sqref>X74</xm:sqref>
            </x14:sparkline>
            <x14:sparkline>
              <xm:f>'1A4 Other Sectors'!F75:W75</xm:f>
              <xm:sqref>X75</xm:sqref>
            </x14:sparkline>
            <x14:sparkline>
              <xm:f>'1A4 Other Sectors'!F76:W76</xm:f>
              <xm:sqref>X76</xm:sqref>
            </x14:sparkline>
            <x14:sparkline>
              <xm:f>'1A4 Other Sectors'!F77:W77</xm:f>
              <xm:sqref>X77</xm:sqref>
            </x14:sparkline>
            <x14:sparkline>
              <xm:f>'1A4 Other Sectors'!F78:W78</xm:f>
              <xm:sqref>X78</xm:sqref>
            </x14:sparkline>
            <x14:sparkline>
              <xm:f>'1A4 Other Sectors'!F79:W79</xm:f>
              <xm:sqref>X79</xm:sqref>
            </x14:sparkline>
            <x14:sparkline>
              <xm:f>'1A4 Other Sectors'!F80:W80</xm:f>
              <xm:sqref>X80</xm:sqref>
            </x14:sparkline>
            <x14:sparkline>
              <xm:f>'1A4 Other Sectors'!F81:W81</xm:f>
              <xm:sqref>X81</xm:sqref>
            </x14:sparkline>
            <x14:sparkline>
              <xm:f>'1A4 Other Sectors'!F82:W82</xm:f>
              <xm:sqref>X82</xm:sqref>
            </x14:sparkline>
            <x14:sparkline>
              <xm:f>'1A4 Other Sectors'!F83:W83</xm:f>
              <xm:sqref>X83</xm:sqref>
            </x14:sparkline>
            <x14:sparkline>
              <xm:f>'1A4 Other Sectors'!F84:W84</xm:f>
              <xm:sqref>X84</xm:sqref>
            </x14:sparkline>
            <x14:sparkline>
              <xm:f>'1A4 Other Sectors'!F85:W85</xm:f>
              <xm:sqref>X85</xm:sqref>
            </x14:sparkline>
            <x14:sparkline>
              <xm:f>'1A4 Other Sectors'!F86:W86</xm:f>
              <xm:sqref>X86</xm:sqref>
            </x14:sparkline>
            <x14:sparkline>
              <xm:f>'1A4 Other Sectors'!F87:W87</xm:f>
              <xm:sqref>X87</xm:sqref>
            </x14:sparkline>
            <x14:sparkline>
              <xm:f>'1A4 Other Sectors'!F88:W88</xm:f>
              <xm:sqref>X88</xm:sqref>
            </x14:sparkline>
            <x14:sparkline>
              <xm:f>'1A4 Other Sectors'!F89:W89</xm:f>
              <xm:sqref>X89</xm:sqref>
            </x14:sparkline>
            <x14:sparkline>
              <xm:f>'1A4 Other Sectors'!F90:W90</xm:f>
              <xm:sqref>X90</xm:sqref>
            </x14:sparkline>
            <x14:sparkline>
              <xm:f>'1A4 Other Sectors'!F91:W91</xm:f>
              <xm:sqref>X91</xm:sqref>
            </x14:sparkline>
            <x14:sparkline>
              <xm:f>'1A4 Other Sectors'!F92:W92</xm:f>
              <xm:sqref>X92</xm:sqref>
            </x14:sparkline>
            <x14:sparkline>
              <xm:f>'1A4 Other Sectors'!F93:W93</xm:f>
              <xm:sqref>X93</xm:sqref>
            </x14:sparkline>
            <x14:sparkline>
              <xm:f>'1A4 Other Sectors'!F94:W94</xm:f>
              <xm:sqref>X94</xm:sqref>
            </x14:sparkline>
            <x14:sparkline>
              <xm:f>'1A4 Other Sectors'!F95:W95</xm:f>
              <xm:sqref>X95</xm:sqref>
            </x14:sparkline>
            <x14:sparkline>
              <xm:f>'1A4 Other Sectors'!F96:W96</xm:f>
              <xm:sqref>X96</xm:sqref>
            </x14:sparkline>
            <x14:sparkline>
              <xm:f>'1A4 Other Sectors'!F97:W97</xm:f>
              <xm:sqref>X97</xm:sqref>
            </x14:sparkline>
            <x14:sparkline>
              <xm:f>'1A4 Other Sectors'!F98:W98</xm:f>
              <xm:sqref>X98</xm:sqref>
            </x14:sparkline>
            <x14:sparkline>
              <xm:f>'1A4 Other Sectors'!F99:W99</xm:f>
              <xm:sqref>X99</xm:sqref>
            </x14:sparkline>
            <x14:sparkline>
              <xm:f>'1A4 Other Sectors'!F100:W100</xm:f>
              <xm:sqref>X100</xm:sqref>
            </x14:sparkline>
            <x14:sparkline>
              <xm:f>'1A4 Other Sectors'!F101:W101</xm:f>
              <xm:sqref>X101</xm:sqref>
            </x14:sparkline>
            <x14:sparkline>
              <xm:f>'1A4 Other Sectors'!F102:W102</xm:f>
              <xm:sqref>X102</xm:sqref>
            </x14:sparkline>
            <x14:sparkline>
              <xm:f>'1A4 Other Sectors'!F103:W103</xm:f>
              <xm:sqref>X103</xm:sqref>
            </x14:sparkline>
            <x14:sparkline>
              <xm:f>'1A4 Other Sectors'!F104:W104</xm:f>
              <xm:sqref>X104</xm:sqref>
            </x14:sparkline>
            <x14:sparkline>
              <xm:f>'1A4 Other Sectors'!F105:W105</xm:f>
              <xm:sqref>X105</xm:sqref>
            </x14:sparkline>
            <x14:sparkline>
              <xm:f>'1A4 Other Sectors'!F106:W106</xm:f>
              <xm:sqref>X106</xm:sqref>
            </x14:sparkline>
          </x14:sparklines>
        </x14:sparklineGroup>
        <x14:sparklineGroup manualMax="0" manualMin="0" displayEmptyCellsAs="gap" xr2:uid="{00000000-0003-0000-1700-00007F000000}">
          <x14:colorSeries rgb="FF376092"/>
          <x14:colorNegative rgb="FFD00000"/>
          <x14:colorAxis rgb="FF000000"/>
          <x14:colorMarkers rgb="FFD00000"/>
          <x14:colorFirst rgb="FFD00000"/>
          <x14:colorLast rgb="FFD00000"/>
          <x14:colorHigh rgb="FFD00000"/>
          <x14:colorLow rgb="FFD00000"/>
          <x14:sparklines>
            <x14:sparkline>
              <xm:f>'1A4 Other Sectors'!F15:W15</xm:f>
              <xm:sqref>X15</xm:sqref>
            </x14:sparkline>
            <x14:sparkline>
              <xm:f>'1A4 Other Sectors'!F16:W16</xm:f>
              <xm:sqref>X16</xm:sqref>
            </x14:sparkline>
            <x14:sparkline>
              <xm:f>'1A4 Other Sectors'!F17:W17</xm:f>
              <xm:sqref>X17</xm:sqref>
            </x14:sparkline>
            <x14:sparkline>
              <xm:f>'1A4 Other Sectors'!F18:W18</xm:f>
              <xm:sqref>X18</xm:sqref>
            </x14:sparkline>
            <x14:sparkline>
              <xm:f>'1A4 Other Sectors'!F19:W19</xm:f>
              <xm:sqref>X19</xm:sqref>
            </x14:sparkline>
            <x14:sparkline>
              <xm:f>'1A4 Other Sectors'!F20:W20</xm:f>
              <xm:sqref>X20</xm:sqref>
            </x14:sparkline>
            <x14:sparkline>
              <xm:f>'1A4 Other Sectors'!F21:W21</xm:f>
              <xm:sqref>X21</xm:sqref>
            </x14:sparkline>
            <x14:sparkline>
              <xm:f>'1A4 Other Sectors'!F22:W22</xm:f>
              <xm:sqref>X22</xm:sqref>
            </x14:sparkline>
            <x14:sparkline>
              <xm:f>'1A4 Other Sectors'!F23:W23</xm:f>
              <xm:sqref>X23</xm:sqref>
            </x14:sparkline>
            <x14:sparkline>
              <xm:f>'1A4 Other Sectors'!F24:W24</xm:f>
              <xm:sqref>X24</xm:sqref>
            </x14:sparkline>
            <x14:sparkline>
              <xm:f>'1A4 Other Sectors'!F25:W25</xm:f>
              <xm:sqref>X25</xm:sqref>
            </x14:sparkline>
            <x14:sparkline>
              <xm:f>'1A4 Other Sectors'!F26:W26</xm:f>
              <xm:sqref>X26</xm:sqref>
            </x14:sparkline>
            <x14:sparkline>
              <xm:f>'1A4 Other Sectors'!F27:W27</xm:f>
              <xm:sqref>X27</xm:sqref>
            </x14:sparkline>
            <x14:sparkline>
              <xm:f>'1A4 Other Sectors'!F28:W28</xm:f>
              <xm:sqref>X28</xm:sqref>
            </x14:sparkline>
            <x14:sparkline>
              <xm:f>'1A4 Other Sectors'!F29:W29</xm:f>
              <xm:sqref>X29</xm:sqref>
            </x14:sparkline>
            <x14:sparkline>
              <xm:f>'1A4 Other Sectors'!F30:W30</xm:f>
              <xm:sqref>X30</xm:sqref>
            </x14:sparkline>
            <x14:sparkline>
              <xm:f>'1A4 Other Sectors'!F31:W31</xm:f>
              <xm:sqref>X31</xm:sqref>
            </x14:sparkline>
            <x14:sparkline>
              <xm:f>'1A4 Other Sectors'!F32:W32</xm:f>
              <xm:sqref>X32</xm:sqref>
            </x14:sparkline>
            <x14:sparkline>
              <xm:f>'1A4 Other Sectors'!F33:W33</xm:f>
              <xm:sqref>X33</xm:sqref>
            </x14:sparkline>
            <x14:sparkline>
              <xm:f>'1A4 Other Sectors'!F34:W34</xm:f>
              <xm:sqref>X34</xm:sqref>
            </x14:sparkline>
            <x14:sparkline>
              <xm:f>'1A4 Other Sectors'!F35:W35</xm:f>
              <xm:sqref>X35</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1">
    <tabColor theme="3" tint="0.79998168889431442"/>
  </sheetPr>
  <dimension ref="A1:Z196"/>
  <sheetViews>
    <sheetView workbookViewId="0"/>
  </sheetViews>
  <sheetFormatPr defaultRowHeight="15" x14ac:dyDescent="0.25"/>
  <cols>
    <col min="1" max="1" width="14.28515625" style="250" customWidth="1"/>
    <col min="2" max="2" width="55.28515625" bestFit="1" customWidth="1"/>
    <col min="3" max="3" width="32.85546875" customWidth="1"/>
    <col min="4" max="4" width="10.42578125" customWidth="1"/>
    <col min="5" max="5" width="12.140625" customWidth="1"/>
    <col min="6" max="31" width="10.42578125" customWidth="1"/>
    <col min="32" max="92" width="53.7109375" bestFit="1" customWidth="1"/>
    <col min="93" max="107" width="16.5703125" bestFit="1" customWidth="1"/>
  </cols>
  <sheetData>
    <row r="1" spans="1:26" x14ac:dyDescent="0.25">
      <c r="B1" s="12" t="s">
        <v>579</v>
      </c>
      <c r="C1" s="1" t="str">
        <f ca="1">MID(CELL("filename",B1),FIND("]",CELL("filename",B1))+1,256)</f>
        <v>1A5 Non-Specified</v>
      </c>
      <c r="D1" s="353" t="s">
        <v>1035</v>
      </c>
      <c r="E1" s="354"/>
      <c r="F1" s="354"/>
      <c r="G1" s="354"/>
      <c r="H1" s="354"/>
      <c r="I1" s="354"/>
      <c r="J1" s="354"/>
      <c r="K1" s="355"/>
      <c r="L1" s="11"/>
      <c r="M1" s="221"/>
      <c r="N1" s="221"/>
      <c r="O1" s="221"/>
      <c r="P1" s="221"/>
      <c r="Q1" s="221"/>
      <c r="R1" s="221"/>
      <c r="S1" s="221"/>
      <c r="T1" s="221"/>
      <c r="U1" s="221"/>
      <c r="V1" s="221"/>
      <c r="W1" s="221"/>
      <c r="X1" s="221"/>
      <c r="Y1" s="221"/>
      <c r="Z1" s="221"/>
    </row>
    <row r="2" spans="1:26"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c r="Y2" s="221"/>
      <c r="Z2" s="221"/>
    </row>
    <row r="3" spans="1:26" x14ac:dyDescent="0.25">
      <c r="B3" s="12" t="s">
        <v>1037</v>
      </c>
      <c r="C3" s="28" t="s">
        <v>905</v>
      </c>
      <c r="D3" s="13"/>
      <c r="E3" s="14"/>
      <c r="F3" s="14"/>
      <c r="G3" s="14"/>
      <c r="H3" s="14"/>
      <c r="I3" s="14"/>
      <c r="J3" s="14"/>
      <c r="K3" s="15"/>
      <c r="L3" s="221"/>
      <c r="M3" s="221"/>
      <c r="N3" s="221"/>
      <c r="O3" s="221"/>
      <c r="P3" s="221"/>
      <c r="Q3" s="221"/>
      <c r="R3" s="221"/>
      <c r="S3" s="221"/>
      <c r="T3" s="221"/>
      <c r="U3" s="221"/>
      <c r="V3" s="221"/>
      <c r="W3" s="221"/>
      <c r="X3" s="221"/>
      <c r="Y3" s="221"/>
      <c r="Z3" s="221"/>
    </row>
    <row r="4" spans="1:26" x14ac:dyDescent="0.25">
      <c r="B4" s="12" t="s">
        <v>1038</v>
      </c>
      <c r="C4" s="28" t="s">
        <v>1039</v>
      </c>
      <c r="D4" s="13"/>
      <c r="E4" s="14"/>
      <c r="F4" s="14"/>
      <c r="G4" s="14"/>
      <c r="H4" s="14"/>
      <c r="I4" s="14"/>
      <c r="J4" s="14"/>
      <c r="K4" s="15"/>
      <c r="L4" s="221"/>
      <c r="M4" s="221"/>
      <c r="N4" s="221"/>
      <c r="O4" s="221"/>
      <c r="P4" s="221"/>
      <c r="Q4" s="221"/>
      <c r="R4" s="221"/>
      <c r="S4" s="221"/>
      <c r="T4" s="221"/>
      <c r="U4" s="221"/>
      <c r="V4" s="221"/>
      <c r="W4" s="221"/>
      <c r="X4" s="221"/>
      <c r="Y4" s="221"/>
      <c r="Z4" s="221"/>
    </row>
    <row r="5" spans="1:26" x14ac:dyDescent="0.25">
      <c r="B5" s="12" t="s">
        <v>1040</v>
      </c>
      <c r="C5" s="28"/>
      <c r="D5" s="13"/>
      <c r="E5" s="14"/>
      <c r="F5" s="14"/>
      <c r="G5" s="14"/>
      <c r="H5" s="14"/>
      <c r="I5" s="14"/>
      <c r="J5" s="14"/>
      <c r="K5" s="15"/>
      <c r="L5" s="221"/>
      <c r="M5" s="221"/>
      <c r="N5" s="221"/>
      <c r="O5" s="221"/>
      <c r="P5" s="221"/>
      <c r="Q5" s="221"/>
      <c r="R5" s="221"/>
      <c r="S5" s="221"/>
      <c r="T5" s="221"/>
      <c r="U5" s="221"/>
      <c r="V5" s="221"/>
      <c r="W5" s="221"/>
      <c r="X5" s="221"/>
      <c r="Y5" s="221"/>
      <c r="Z5" s="221"/>
    </row>
    <row r="6" spans="1:26" x14ac:dyDescent="0.25">
      <c r="B6" s="29"/>
      <c r="C6" s="30"/>
      <c r="D6" s="13"/>
      <c r="E6" s="14"/>
      <c r="F6" s="14"/>
      <c r="G6" s="14"/>
      <c r="H6" s="14"/>
      <c r="I6" s="14"/>
      <c r="J6" s="14"/>
      <c r="K6" s="15"/>
      <c r="L6" s="221"/>
      <c r="M6" s="221"/>
      <c r="N6" s="221"/>
      <c r="O6" s="221"/>
      <c r="P6" s="221"/>
      <c r="Q6" s="221"/>
      <c r="R6" s="221"/>
      <c r="S6" s="221"/>
      <c r="T6" s="221"/>
      <c r="U6" s="221"/>
      <c r="V6" s="221"/>
      <c r="W6" s="221"/>
      <c r="X6" s="221"/>
      <c r="Y6" s="221"/>
      <c r="Z6" s="221"/>
    </row>
    <row r="7" spans="1:26" x14ac:dyDescent="0.25">
      <c r="B7" s="12" t="s">
        <v>1041</v>
      </c>
      <c r="C7" s="28" t="s">
        <v>1102</v>
      </c>
      <c r="D7" s="13"/>
      <c r="E7" s="14"/>
      <c r="F7" s="14"/>
      <c r="G7" s="14"/>
      <c r="H7" s="14"/>
      <c r="I7" s="14"/>
      <c r="J7" s="14"/>
      <c r="K7" s="15"/>
      <c r="L7" s="221"/>
      <c r="M7" s="221"/>
      <c r="N7" s="221"/>
      <c r="O7" s="221"/>
      <c r="P7" s="221"/>
      <c r="Q7" s="221"/>
      <c r="R7" s="221"/>
      <c r="S7" s="221"/>
      <c r="T7" s="221"/>
      <c r="U7" s="221"/>
      <c r="V7" s="221"/>
      <c r="W7" s="221"/>
      <c r="X7" s="221"/>
      <c r="Y7" s="221"/>
      <c r="Z7" s="221"/>
    </row>
    <row r="8" spans="1:26"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c r="Y8" s="221"/>
      <c r="Z8" s="221"/>
    </row>
    <row r="9" spans="1:26" x14ac:dyDescent="0.25">
      <c r="B9" s="12" t="s">
        <v>1046</v>
      </c>
      <c r="C9" s="28"/>
      <c r="D9" s="16"/>
      <c r="E9" s="17"/>
      <c r="F9" s="17"/>
      <c r="G9" s="17"/>
      <c r="H9" s="17"/>
      <c r="I9" s="17"/>
      <c r="J9" s="17"/>
      <c r="K9" s="18"/>
      <c r="L9" s="221"/>
      <c r="M9" s="221"/>
      <c r="N9" s="221"/>
      <c r="O9" s="221"/>
      <c r="P9" s="221"/>
      <c r="Q9" s="221"/>
      <c r="R9" s="221"/>
      <c r="S9" s="221"/>
      <c r="T9" s="221"/>
      <c r="U9" s="221"/>
      <c r="V9" s="221"/>
      <c r="W9" s="221"/>
      <c r="X9" s="221"/>
      <c r="Y9" s="221"/>
      <c r="Z9" s="221"/>
    </row>
    <row r="11" spans="1:26" s="2" customFormat="1" ht="21" x14ac:dyDescent="0.35">
      <c r="A11" s="251" t="s">
        <v>1171</v>
      </c>
      <c r="C11" s="3" t="s">
        <v>1048</v>
      </c>
      <c r="F11" s="2" t="s">
        <v>1049</v>
      </c>
    </row>
    <row r="12" spans="1:26" x14ac:dyDescent="0.25">
      <c r="B12" s="221"/>
      <c r="C12" s="221"/>
      <c r="D12" s="221"/>
      <c r="E12" s="221"/>
      <c r="F12" s="4" t="s">
        <v>39</v>
      </c>
      <c r="G12" s="221"/>
      <c r="H12" s="221"/>
      <c r="I12" s="221"/>
      <c r="J12" s="221"/>
      <c r="K12" s="221"/>
      <c r="L12" s="221"/>
      <c r="M12" s="221"/>
      <c r="N12" s="221"/>
      <c r="O12" s="221"/>
      <c r="P12" s="221"/>
      <c r="Q12" s="221"/>
      <c r="R12" s="221"/>
      <c r="S12" s="221"/>
      <c r="T12" s="221"/>
      <c r="U12" s="221"/>
      <c r="V12" s="221"/>
      <c r="W12" s="221"/>
      <c r="X12" s="221"/>
      <c r="Y12" s="221"/>
      <c r="Z12" s="221"/>
    </row>
    <row r="13" spans="1:26"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221"/>
    </row>
    <row r="14" spans="1:26" x14ac:dyDescent="0.25">
      <c r="B14" s="221" t="s">
        <v>1172</v>
      </c>
      <c r="C14" s="221" t="s">
        <v>1117</v>
      </c>
      <c r="D14" s="221"/>
      <c r="E14" s="221" t="s">
        <v>881</v>
      </c>
      <c r="F14" s="181">
        <v>14221.73</v>
      </c>
      <c r="G14" s="181">
        <v>14145.12</v>
      </c>
      <c r="H14" s="181">
        <v>14138.28</v>
      </c>
      <c r="I14" s="181">
        <v>14592.46</v>
      </c>
      <c r="J14" s="181">
        <v>15026.88</v>
      </c>
      <c r="K14" s="181">
        <v>15273.72</v>
      </c>
      <c r="L14" s="181">
        <v>15429.67</v>
      </c>
      <c r="M14" s="181">
        <v>15811.34</v>
      </c>
      <c r="N14" s="181">
        <v>15142.39</v>
      </c>
      <c r="O14" s="181">
        <v>15476.18</v>
      </c>
      <c r="P14" s="181">
        <v>16376.491458899147</v>
      </c>
      <c r="Q14" s="181">
        <v>16365.384</v>
      </c>
      <c r="R14" s="181">
        <v>16024.752</v>
      </c>
      <c r="S14" s="181">
        <v>16551.88</v>
      </c>
      <c r="T14" s="181">
        <v>16740.3</v>
      </c>
      <c r="U14" s="181">
        <v>16928.72</v>
      </c>
      <c r="V14" s="181">
        <v>17117</v>
      </c>
      <c r="W14" s="214">
        <v>17306</v>
      </c>
      <c r="X14" s="221"/>
      <c r="Y14" s="221"/>
      <c r="Z14" s="221" t="s">
        <v>131</v>
      </c>
    </row>
    <row r="15" spans="1:26" x14ac:dyDescent="0.25">
      <c r="B15" s="221" t="s">
        <v>1172</v>
      </c>
      <c r="C15" s="221" t="s">
        <v>1173</v>
      </c>
      <c r="D15" s="221"/>
      <c r="E15" s="221" t="s">
        <v>881</v>
      </c>
      <c r="F15" s="181"/>
      <c r="G15" s="181"/>
      <c r="H15" s="181"/>
      <c r="I15" s="181"/>
      <c r="J15" s="181"/>
      <c r="K15" s="181"/>
      <c r="L15" s="181"/>
      <c r="M15" s="181"/>
      <c r="N15" s="181"/>
      <c r="O15" s="181"/>
      <c r="P15" s="181"/>
      <c r="Q15" s="181"/>
      <c r="R15" s="181"/>
      <c r="S15" s="181"/>
      <c r="T15" s="181"/>
      <c r="U15" s="181"/>
      <c r="V15" s="181"/>
      <c r="W15" s="181"/>
      <c r="X15" s="221"/>
      <c r="Y15" s="221"/>
      <c r="Z15" s="221"/>
    </row>
    <row r="16" spans="1:26" x14ac:dyDescent="0.25">
      <c r="B16" s="221" t="s">
        <v>1172</v>
      </c>
      <c r="C16" s="221" t="s">
        <v>605</v>
      </c>
      <c r="D16" s="221"/>
      <c r="E16" s="221" t="s">
        <v>881</v>
      </c>
      <c r="F16" s="181"/>
      <c r="G16" s="181"/>
      <c r="H16" s="181"/>
      <c r="I16" s="181"/>
      <c r="J16" s="181"/>
      <c r="K16" s="181"/>
      <c r="L16" s="181"/>
      <c r="M16" s="181"/>
      <c r="N16" s="181"/>
      <c r="O16" s="181"/>
      <c r="P16" s="181"/>
      <c r="Q16" s="181"/>
      <c r="R16" s="181"/>
      <c r="S16" s="181"/>
      <c r="T16" s="181"/>
      <c r="U16" s="181"/>
      <c r="V16" s="181"/>
      <c r="W16" s="181"/>
      <c r="X16" s="221"/>
      <c r="Y16" s="221"/>
      <c r="Z16" s="221"/>
    </row>
    <row r="17" spans="1:26" x14ac:dyDescent="0.25">
      <c r="B17" s="221"/>
      <c r="C17" s="221"/>
      <c r="D17" s="221"/>
      <c r="E17" s="221"/>
      <c r="F17" s="20"/>
      <c r="G17" s="20"/>
      <c r="H17" s="20"/>
      <c r="I17" s="20"/>
      <c r="J17" s="20"/>
      <c r="K17" s="20"/>
      <c r="L17" s="20"/>
      <c r="M17" s="20"/>
      <c r="N17" s="20"/>
      <c r="O17" s="20"/>
      <c r="P17" s="20"/>
      <c r="Q17" s="20"/>
      <c r="R17" s="20"/>
      <c r="S17" s="20"/>
      <c r="T17" s="20"/>
      <c r="U17" s="20"/>
      <c r="V17" s="20"/>
      <c r="W17" s="20"/>
      <c r="X17" s="221"/>
      <c r="Y17" s="221"/>
      <c r="Z17" s="221"/>
    </row>
    <row r="18" spans="1:26" s="2" customFormat="1" ht="21" x14ac:dyDescent="0.35">
      <c r="A18" s="251"/>
      <c r="C18" s="3" t="s">
        <v>1063</v>
      </c>
      <c r="F18" s="2" t="s">
        <v>1064</v>
      </c>
    </row>
    <row r="20" spans="1:26" x14ac:dyDescent="0.25">
      <c r="B20" s="49" t="s">
        <v>1172</v>
      </c>
      <c r="C20" s="49"/>
      <c r="D20" s="49" t="s">
        <v>588</v>
      </c>
      <c r="E20" s="19"/>
      <c r="F20" s="19"/>
      <c r="G20" s="19"/>
      <c r="H20" s="19"/>
      <c r="I20" s="19"/>
      <c r="J20" s="19"/>
      <c r="K20" s="19"/>
      <c r="L20" s="19"/>
      <c r="M20" s="19"/>
      <c r="N20" s="19"/>
      <c r="O20" s="19"/>
      <c r="P20" s="19"/>
      <c r="Q20" s="19"/>
      <c r="R20" s="19"/>
      <c r="S20" s="19"/>
      <c r="T20" s="19"/>
      <c r="U20" s="19"/>
      <c r="V20" s="19"/>
      <c r="W20" s="19"/>
      <c r="X20" s="221"/>
      <c r="Y20" s="221"/>
      <c r="Z20" s="221"/>
    </row>
    <row r="21" spans="1:26" x14ac:dyDescent="0.25">
      <c r="B21" s="221" t="s">
        <v>1172</v>
      </c>
      <c r="C21" s="221" t="s">
        <v>1117</v>
      </c>
      <c r="D21" s="221" t="s">
        <v>588</v>
      </c>
      <c r="E21" s="221" t="s">
        <v>1065</v>
      </c>
      <c r="F21" s="189">
        <v>69300</v>
      </c>
      <c r="G21" s="189">
        <v>69300</v>
      </c>
      <c r="H21" s="189">
        <v>69300</v>
      </c>
      <c r="I21" s="189">
        <v>69300</v>
      </c>
      <c r="J21" s="189">
        <v>69300</v>
      </c>
      <c r="K21" s="189">
        <v>69300</v>
      </c>
      <c r="L21" s="189">
        <v>69300</v>
      </c>
      <c r="M21" s="189">
        <v>69300</v>
      </c>
      <c r="N21" s="189">
        <v>69300</v>
      </c>
      <c r="O21" s="189">
        <v>69300</v>
      </c>
      <c r="P21" s="189">
        <v>69300</v>
      </c>
      <c r="Q21" s="189">
        <v>69300</v>
      </c>
      <c r="R21" s="189">
        <v>69300</v>
      </c>
      <c r="S21" s="189">
        <v>69300</v>
      </c>
      <c r="T21" s="189">
        <v>69300</v>
      </c>
      <c r="U21" s="189">
        <v>69300</v>
      </c>
      <c r="V21" s="189">
        <v>69300</v>
      </c>
      <c r="W21" s="189">
        <v>69300</v>
      </c>
      <c r="X21" s="221"/>
      <c r="Y21" s="221"/>
      <c r="Z21" s="221"/>
    </row>
    <row r="22" spans="1:26" x14ac:dyDescent="0.25">
      <c r="B22" s="221" t="s">
        <v>1172</v>
      </c>
      <c r="C22" s="221" t="s">
        <v>1173</v>
      </c>
      <c r="D22" s="221" t="s">
        <v>588</v>
      </c>
      <c r="E22" s="221" t="s">
        <v>1065</v>
      </c>
      <c r="F22" s="189">
        <v>74100</v>
      </c>
      <c r="G22" s="189">
        <v>74100</v>
      </c>
      <c r="H22" s="189">
        <v>74100</v>
      </c>
      <c r="I22" s="189">
        <v>74100</v>
      </c>
      <c r="J22" s="189">
        <v>74100</v>
      </c>
      <c r="K22" s="189">
        <v>74100</v>
      </c>
      <c r="L22" s="189">
        <v>74100</v>
      </c>
      <c r="M22" s="189">
        <v>74100</v>
      </c>
      <c r="N22" s="189">
        <v>74100</v>
      </c>
      <c r="O22" s="189">
        <v>74100</v>
      </c>
      <c r="P22" s="189">
        <v>74100</v>
      </c>
      <c r="Q22" s="189">
        <v>74100</v>
      </c>
      <c r="R22" s="189">
        <v>74100</v>
      </c>
      <c r="S22" s="189">
        <v>74100</v>
      </c>
      <c r="T22" s="189">
        <v>74100</v>
      </c>
      <c r="U22" s="189">
        <v>74100</v>
      </c>
      <c r="V22" s="189">
        <v>74100</v>
      </c>
      <c r="W22" s="189">
        <v>74100</v>
      </c>
      <c r="X22" s="221"/>
      <c r="Y22" s="221"/>
      <c r="Z22" s="221"/>
    </row>
    <row r="23" spans="1:26" x14ac:dyDescent="0.25">
      <c r="B23" s="221" t="s">
        <v>1172</v>
      </c>
      <c r="C23" s="221" t="s">
        <v>605</v>
      </c>
      <c r="D23" s="221" t="s">
        <v>588</v>
      </c>
      <c r="E23" s="221" t="s">
        <v>1065</v>
      </c>
      <c r="F23" s="109">
        <v>96250</v>
      </c>
      <c r="G23" s="109">
        <v>96250</v>
      </c>
      <c r="H23" s="109">
        <v>96250</v>
      </c>
      <c r="I23" s="109">
        <v>96250</v>
      </c>
      <c r="J23" s="109">
        <v>96250</v>
      </c>
      <c r="K23" s="109">
        <v>96250</v>
      </c>
      <c r="L23" s="109">
        <v>96250</v>
      </c>
      <c r="M23" s="109">
        <v>96250</v>
      </c>
      <c r="N23" s="109">
        <v>96250</v>
      </c>
      <c r="O23" s="109">
        <v>96250</v>
      </c>
      <c r="P23" s="109">
        <v>96250</v>
      </c>
      <c r="Q23" s="109">
        <v>96250</v>
      </c>
      <c r="R23" s="109">
        <v>96250</v>
      </c>
      <c r="S23" s="109">
        <v>96250</v>
      </c>
      <c r="T23" s="109">
        <v>96250</v>
      </c>
      <c r="U23" s="109">
        <v>96250</v>
      </c>
      <c r="V23" s="109">
        <v>96250</v>
      </c>
      <c r="W23" s="109">
        <v>96250</v>
      </c>
      <c r="X23" s="221"/>
      <c r="Y23" s="221"/>
      <c r="Z23" s="221" t="s">
        <v>82</v>
      </c>
    </row>
    <row r="25" spans="1:26" x14ac:dyDescent="0.25">
      <c r="B25" s="49" t="s">
        <v>1172</v>
      </c>
      <c r="C25" s="49"/>
      <c r="D25" s="49" t="s">
        <v>590</v>
      </c>
      <c r="E25" s="19"/>
      <c r="F25" s="19"/>
      <c r="G25" s="19"/>
      <c r="H25" s="19"/>
      <c r="I25" s="19"/>
      <c r="J25" s="19"/>
      <c r="K25" s="19"/>
      <c r="L25" s="19"/>
      <c r="M25" s="19"/>
      <c r="N25" s="19"/>
      <c r="O25" s="19"/>
      <c r="P25" s="19"/>
      <c r="Q25" s="19"/>
      <c r="R25" s="19"/>
      <c r="S25" s="19"/>
      <c r="T25" s="19"/>
      <c r="U25" s="19"/>
      <c r="V25" s="19"/>
      <c r="W25" s="19"/>
      <c r="X25" s="221"/>
      <c r="Y25" s="221"/>
      <c r="Z25" s="221"/>
    </row>
    <row r="26" spans="1:26" x14ac:dyDescent="0.25">
      <c r="B26" s="221" t="s">
        <v>1172</v>
      </c>
      <c r="C26" s="221" t="s">
        <v>1117</v>
      </c>
      <c r="D26" s="221" t="s">
        <v>590</v>
      </c>
      <c r="E26" s="221" t="s">
        <v>1066</v>
      </c>
      <c r="F26" s="189">
        <v>3</v>
      </c>
      <c r="G26" s="189">
        <v>3</v>
      </c>
      <c r="H26" s="189">
        <v>3</v>
      </c>
      <c r="I26" s="189">
        <v>3</v>
      </c>
      <c r="J26" s="189">
        <v>3</v>
      </c>
      <c r="K26" s="189">
        <v>3</v>
      </c>
      <c r="L26" s="189">
        <v>3</v>
      </c>
      <c r="M26" s="189">
        <v>3</v>
      </c>
      <c r="N26" s="189">
        <v>3</v>
      </c>
      <c r="O26" s="189">
        <v>3</v>
      </c>
      <c r="P26" s="189">
        <v>3</v>
      </c>
      <c r="Q26" s="189">
        <v>3</v>
      </c>
      <c r="R26" s="189">
        <v>3</v>
      </c>
      <c r="S26" s="189">
        <v>3</v>
      </c>
      <c r="T26" s="189">
        <v>3</v>
      </c>
      <c r="U26" s="189">
        <v>3</v>
      </c>
      <c r="V26" s="189">
        <v>3</v>
      </c>
      <c r="W26" s="189">
        <v>3</v>
      </c>
      <c r="X26" s="221"/>
      <c r="Y26" s="221"/>
      <c r="Z26" s="221"/>
    </row>
    <row r="27" spans="1:26" x14ac:dyDescent="0.25">
      <c r="B27" s="221" t="s">
        <v>1172</v>
      </c>
      <c r="C27" s="221" t="s">
        <v>1173</v>
      </c>
      <c r="D27" s="221" t="s">
        <v>590</v>
      </c>
      <c r="E27" s="221" t="s">
        <v>1066</v>
      </c>
      <c r="F27" s="189">
        <v>3</v>
      </c>
      <c r="G27" s="189">
        <v>3</v>
      </c>
      <c r="H27" s="189">
        <v>3</v>
      </c>
      <c r="I27" s="189">
        <v>3</v>
      </c>
      <c r="J27" s="189">
        <v>3</v>
      </c>
      <c r="K27" s="189">
        <v>3</v>
      </c>
      <c r="L27" s="189">
        <v>3</v>
      </c>
      <c r="M27" s="189">
        <v>3</v>
      </c>
      <c r="N27" s="189">
        <v>3</v>
      </c>
      <c r="O27" s="189">
        <v>3</v>
      </c>
      <c r="P27" s="189">
        <v>3</v>
      </c>
      <c r="Q27" s="189">
        <v>3</v>
      </c>
      <c r="R27" s="189">
        <v>3</v>
      </c>
      <c r="S27" s="189">
        <v>3</v>
      </c>
      <c r="T27" s="189">
        <v>3</v>
      </c>
      <c r="U27" s="189">
        <v>3</v>
      </c>
      <c r="V27" s="189">
        <v>3</v>
      </c>
      <c r="W27" s="189">
        <v>3</v>
      </c>
      <c r="X27" s="221"/>
      <c r="Y27" s="221"/>
      <c r="Z27" s="221"/>
    </row>
    <row r="28" spans="1:26" x14ac:dyDescent="0.25">
      <c r="B28" s="221" t="s">
        <v>1172</v>
      </c>
      <c r="C28" s="221" t="s">
        <v>605</v>
      </c>
      <c r="D28" s="221" t="s">
        <v>590</v>
      </c>
      <c r="E28" s="221" t="s">
        <v>1066</v>
      </c>
      <c r="F28" s="189">
        <v>1</v>
      </c>
      <c r="G28" s="189">
        <v>1</v>
      </c>
      <c r="H28" s="189">
        <v>1</v>
      </c>
      <c r="I28" s="189">
        <v>1</v>
      </c>
      <c r="J28" s="189">
        <v>1</v>
      </c>
      <c r="K28" s="189">
        <v>1</v>
      </c>
      <c r="L28" s="189">
        <v>1</v>
      </c>
      <c r="M28" s="189">
        <v>1</v>
      </c>
      <c r="N28" s="189">
        <v>1</v>
      </c>
      <c r="O28" s="189">
        <v>1</v>
      </c>
      <c r="P28" s="189">
        <v>1</v>
      </c>
      <c r="Q28" s="189">
        <v>1</v>
      </c>
      <c r="R28" s="189">
        <v>1</v>
      </c>
      <c r="S28" s="189">
        <v>1</v>
      </c>
      <c r="T28" s="189">
        <v>1</v>
      </c>
      <c r="U28" s="189">
        <v>1</v>
      </c>
      <c r="V28" s="189">
        <v>1</v>
      </c>
      <c r="W28" s="189">
        <v>1</v>
      </c>
      <c r="X28" s="221"/>
      <c r="Y28" s="221"/>
      <c r="Z28" s="221"/>
    </row>
    <row r="30" spans="1:26" x14ac:dyDescent="0.25">
      <c r="B30" s="49" t="s">
        <v>1172</v>
      </c>
      <c r="C30" s="49"/>
      <c r="D30" s="49" t="s">
        <v>593</v>
      </c>
      <c r="E30" s="19"/>
      <c r="F30" s="19"/>
      <c r="G30" s="19"/>
      <c r="H30" s="19"/>
      <c r="I30" s="19"/>
      <c r="J30" s="19"/>
      <c r="K30" s="19"/>
      <c r="L30" s="19"/>
      <c r="M30" s="19"/>
      <c r="N30" s="19"/>
      <c r="O30" s="19"/>
      <c r="P30" s="19"/>
      <c r="Q30" s="19"/>
      <c r="R30" s="19"/>
      <c r="S30" s="19"/>
      <c r="T30" s="19"/>
      <c r="U30" s="19"/>
      <c r="V30" s="19"/>
      <c r="W30" s="19"/>
      <c r="X30" s="221"/>
      <c r="Y30" s="221"/>
      <c r="Z30" s="221"/>
    </row>
    <row r="31" spans="1:26" x14ac:dyDescent="0.25">
      <c r="B31" s="221" t="s">
        <v>1172</v>
      </c>
      <c r="C31" s="221" t="s">
        <v>1117</v>
      </c>
      <c r="D31" s="48" t="s">
        <v>593</v>
      </c>
      <c r="E31" s="221" t="s">
        <v>1067</v>
      </c>
      <c r="F31" s="189">
        <v>0.6</v>
      </c>
      <c r="G31" s="189">
        <v>0.6</v>
      </c>
      <c r="H31" s="189">
        <v>0.6</v>
      </c>
      <c r="I31" s="189">
        <v>0.6</v>
      </c>
      <c r="J31" s="189">
        <v>0.6</v>
      </c>
      <c r="K31" s="189">
        <v>0.6</v>
      </c>
      <c r="L31" s="189">
        <v>0.6</v>
      </c>
      <c r="M31" s="189">
        <v>0.6</v>
      </c>
      <c r="N31" s="189">
        <v>0.6</v>
      </c>
      <c r="O31" s="189">
        <v>0.6</v>
      </c>
      <c r="P31" s="189">
        <v>0.6</v>
      </c>
      <c r="Q31" s="189">
        <v>0.6</v>
      </c>
      <c r="R31" s="189">
        <v>0.6</v>
      </c>
      <c r="S31" s="189">
        <v>0.6</v>
      </c>
      <c r="T31" s="189">
        <v>0.6</v>
      </c>
      <c r="U31" s="189">
        <v>0.6</v>
      </c>
      <c r="V31" s="189">
        <v>0.6</v>
      </c>
      <c r="W31" s="189">
        <v>0.6</v>
      </c>
      <c r="X31" s="221"/>
      <c r="Y31" s="221"/>
      <c r="Z31" s="221"/>
    </row>
    <row r="32" spans="1:26" x14ac:dyDescent="0.25">
      <c r="B32" s="221" t="s">
        <v>1172</v>
      </c>
      <c r="C32" s="221" t="s">
        <v>1173</v>
      </c>
      <c r="D32" s="48" t="s">
        <v>593</v>
      </c>
      <c r="E32" s="221" t="s">
        <v>1067</v>
      </c>
      <c r="F32" s="189">
        <v>0.6</v>
      </c>
      <c r="G32" s="189">
        <v>0.6</v>
      </c>
      <c r="H32" s="189">
        <v>0.6</v>
      </c>
      <c r="I32" s="189">
        <v>0.6</v>
      </c>
      <c r="J32" s="189">
        <v>0.6</v>
      </c>
      <c r="K32" s="189">
        <v>0.6</v>
      </c>
      <c r="L32" s="189">
        <v>0.6</v>
      </c>
      <c r="M32" s="189">
        <v>0.6</v>
      </c>
      <c r="N32" s="189">
        <v>0.6</v>
      </c>
      <c r="O32" s="189">
        <v>0.6</v>
      </c>
      <c r="P32" s="189">
        <v>0.6</v>
      </c>
      <c r="Q32" s="189">
        <v>0.6</v>
      </c>
      <c r="R32" s="189">
        <v>0.6</v>
      </c>
      <c r="S32" s="189">
        <v>0.6</v>
      </c>
      <c r="T32" s="189">
        <v>0.6</v>
      </c>
      <c r="U32" s="189">
        <v>0.6</v>
      </c>
      <c r="V32" s="189">
        <v>0.6</v>
      </c>
      <c r="W32" s="189">
        <v>0.6</v>
      </c>
      <c r="X32" s="221"/>
      <c r="Y32" s="221"/>
      <c r="Z32" s="221"/>
    </row>
    <row r="33" spans="1:23" x14ac:dyDescent="0.25">
      <c r="B33" s="221" t="s">
        <v>1172</v>
      </c>
      <c r="C33" s="221" t="s">
        <v>605</v>
      </c>
      <c r="D33" s="48" t="s">
        <v>593</v>
      </c>
      <c r="E33" s="221" t="s">
        <v>1067</v>
      </c>
      <c r="F33" s="189">
        <v>1.5</v>
      </c>
      <c r="G33" s="189">
        <v>1.5</v>
      </c>
      <c r="H33" s="189">
        <v>1.5</v>
      </c>
      <c r="I33" s="189">
        <v>1.5</v>
      </c>
      <c r="J33" s="189">
        <v>1.5</v>
      </c>
      <c r="K33" s="189">
        <v>1.5</v>
      </c>
      <c r="L33" s="189">
        <v>1.5</v>
      </c>
      <c r="M33" s="189">
        <v>1.5</v>
      </c>
      <c r="N33" s="189">
        <v>1.5</v>
      </c>
      <c r="O33" s="189">
        <v>1.5</v>
      </c>
      <c r="P33" s="189">
        <v>1.5</v>
      </c>
      <c r="Q33" s="189">
        <v>1.5</v>
      </c>
      <c r="R33" s="189">
        <v>1.5</v>
      </c>
      <c r="S33" s="189">
        <v>1.5</v>
      </c>
      <c r="T33" s="189">
        <v>1.5</v>
      </c>
      <c r="U33" s="189">
        <v>1.5</v>
      </c>
      <c r="V33" s="189">
        <v>1.5</v>
      </c>
      <c r="W33" s="189">
        <v>1.5</v>
      </c>
    </row>
    <row r="35" spans="1:23" s="2" customFormat="1" ht="21" x14ac:dyDescent="0.35">
      <c r="A35" s="251"/>
      <c r="C35" s="3" t="s">
        <v>629</v>
      </c>
      <c r="F35" s="2" t="s">
        <v>1068</v>
      </c>
    </row>
    <row r="37" spans="1:23" x14ac:dyDescent="0.25">
      <c r="B37" s="49" t="s">
        <v>1172</v>
      </c>
      <c r="C37" s="49"/>
      <c r="D37" s="49" t="s">
        <v>588</v>
      </c>
      <c r="E37" s="19"/>
      <c r="F37" s="19"/>
      <c r="G37" s="19"/>
      <c r="H37" s="19"/>
      <c r="I37" s="19"/>
      <c r="J37" s="19"/>
      <c r="K37" s="19"/>
      <c r="L37" s="19"/>
      <c r="M37" s="19"/>
      <c r="N37" s="19"/>
      <c r="O37" s="19"/>
      <c r="P37" s="19"/>
      <c r="Q37" s="19"/>
      <c r="R37" s="19"/>
      <c r="S37" s="19"/>
      <c r="T37" s="19"/>
      <c r="U37" s="19"/>
      <c r="V37" s="19"/>
      <c r="W37" s="19"/>
    </row>
    <row r="38" spans="1:23" x14ac:dyDescent="0.25">
      <c r="A38" s="250" t="s">
        <v>1174</v>
      </c>
      <c r="B38" s="221" t="s">
        <v>1172</v>
      </c>
      <c r="C38" s="221" t="s">
        <v>1117</v>
      </c>
      <c r="D38" s="221" t="s">
        <v>588</v>
      </c>
      <c r="E38" s="221" t="s">
        <v>882</v>
      </c>
      <c r="F38" s="89">
        <f>(F14*F21)/10^6</f>
        <v>985.56588899999997</v>
      </c>
      <c r="G38" s="89">
        <f t="shared" ref="G38:W39" si="0">(G14*G21)/10^6</f>
        <v>980.25681599999996</v>
      </c>
      <c r="H38" s="89">
        <f t="shared" si="0"/>
        <v>979.78280400000006</v>
      </c>
      <c r="I38" s="89">
        <f t="shared" si="0"/>
        <v>1011.2574779999999</v>
      </c>
      <c r="J38" s="89">
        <f t="shared" si="0"/>
        <v>1041.3627839999999</v>
      </c>
      <c r="K38" s="89">
        <f t="shared" si="0"/>
        <v>1058.4687960000001</v>
      </c>
      <c r="L38" s="89">
        <f t="shared" si="0"/>
        <v>1069.2761310000001</v>
      </c>
      <c r="M38" s="89">
        <f t="shared" si="0"/>
        <v>1095.725862</v>
      </c>
      <c r="N38" s="89">
        <f t="shared" si="0"/>
        <v>1049.3676270000001</v>
      </c>
      <c r="O38" s="89">
        <f t="shared" si="0"/>
        <v>1072.499274</v>
      </c>
      <c r="P38" s="89">
        <f t="shared" si="0"/>
        <v>1134.8908581017108</v>
      </c>
      <c r="Q38" s="89">
        <f t="shared" si="0"/>
        <v>1134.1211112000001</v>
      </c>
      <c r="R38" s="89">
        <f t="shared" si="0"/>
        <v>1110.5153136000001</v>
      </c>
      <c r="S38" s="89">
        <f t="shared" si="0"/>
        <v>1147.045284</v>
      </c>
      <c r="T38" s="89">
        <f t="shared" si="0"/>
        <v>1160.1027899999999</v>
      </c>
      <c r="U38" s="89">
        <f t="shared" ref="U38:V40" si="1">(U14*U21)/10^6</f>
        <v>1173.160296</v>
      </c>
      <c r="V38" s="89">
        <f t="shared" si="1"/>
        <v>1186.2081000000001</v>
      </c>
      <c r="W38" s="89">
        <f t="shared" si="0"/>
        <v>1199.3058000000001</v>
      </c>
    </row>
    <row r="39" spans="1:23" x14ac:dyDescent="0.25">
      <c r="A39" s="250" t="s">
        <v>1174</v>
      </c>
      <c r="B39" s="221" t="s">
        <v>1172</v>
      </c>
      <c r="C39" s="221" t="s">
        <v>1173</v>
      </c>
      <c r="D39" s="221" t="s">
        <v>588</v>
      </c>
      <c r="E39" s="221" t="s">
        <v>882</v>
      </c>
      <c r="F39" s="89">
        <f>(F15*F22)/10^6</f>
        <v>0</v>
      </c>
      <c r="G39" s="89">
        <f t="shared" si="0"/>
        <v>0</v>
      </c>
      <c r="H39" s="89">
        <f t="shared" si="0"/>
        <v>0</v>
      </c>
      <c r="I39" s="89">
        <f t="shared" si="0"/>
        <v>0</v>
      </c>
      <c r="J39" s="89">
        <f t="shared" si="0"/>
        <v>0</v>
      </c>
      <c r="K39" s="89">
        <f t="shared" si="0"/>
        <v>0</v>
      </c>
      <c r="L39" s="89">
        <f t="shared" si="0"/>
        <v>0</v>
      </c>
      <c r="M39" s="89">
        <f t="shared" si="0"/>
        <v>0</v>
      </c>
      <c r="N39" s="89">
        <f t="shared" si="0"/>
        <v>0</v>
      </c>
      <c r="O39" s="89">
        <f t="shared" si="0"/>
        <v>0</v>
      </c>
      <c r="P39" s="89">
        <f t="shared" si="0"/>
        <v>0</v>
      </c>
      <c r="Q39" s="89">
        <f t="shared" si="0"/>
        <v>0</v>
      </c>
      <c r="R39" s="89">
        <f t="shared" si="0"/>
        <v>0</v>
      </c>
      <c r="S39" s="89">
        <f t="shared" si="0"/>
        <v>0</v>
      </c>
      <c r="T39" s="89">
        <f t="shared" si="0"/>
        <v>0</v>
      </c>
      <c r="U39" s="89">
        <f t="shared" si="1"/>
        <v>0</v>
      </c>
      <c r="V39" s="89">
        <f t="shared" si="1"/>
        <v>0</v>
      </c>
      <c r="W39" s="89">
        <f t="shared" si="0"/>
        <v>0</v>
      </c>
    </row>
    <row r="40" spans="1:23" x14ac:dyDescent="0.25">
      <c r="A40" s="250" t="s">
        <v>1175</v>
      </c>
      <c r="B40" s="221" t="s">
        <v>1172</v>
      </c>
      <c r="C40" s="221" t="s">
        <v>605</v>
      </c>
      <c r="D40" s="221" t="s">
        <v>588</v>
      </c>
      <c r="E40" s="221" t="s">
        <v>882</v>
      </c>
      <c r="F40" s="89">
        <f>(F16*F23)/10^6</f>
        <v>0</v>
      </c>
      <c r="G40" s="89">
        <f t="shared" ref="G40:W40" si="2">(G16*G23)/10^6</f>
        <v>0</v>
      </c>
      <c r="H40" s="89">
        <f t="shared" si="2"/>
        <v>0</v>
      </c>
      <c r="I40" s="89">
        <f t="shared" si="2"/>
        <v>0</v>
      </c>
      <c r="J40" s="89">
        <f t="shared" si="2"/>
        <v>0</v>
      </c>
      <c r="K40" s="89">
        <f t="shared" si="2"/>
        <v>0</v>
      </c>
      <c r="L40" s="89">
        <f t="shared" si="2"/>
        <v>0</v>
      </c>
      <c r="M40" s="89">
        <f t="shared" si="2"/>
        <v>0</v>
      </c>
      <c r="N40" s="89">
        <f t="shared" si="2"/>
        <v>0</v>
      </c>
      <c r="O40" s="89">
        <f t="shared" si="2"/>
        <v>0</v>
      </c>
      <c r="P40" s="89">
        <f t="shared" si="2"/>
        <v>0</v>
      </c>
      <c r="Q40" s="89">
        <f t="shared" si="2"/>
        <v>0</v>
      </c>
      <c r="R40" s="89">
        <f t="shared" si="2"/>
        <v>0</v>
      </c>
      <c r="S40" s="89">
        <f t="shared" si="2"/>
        <v>0</v>
      </c>
      <c r="T40" s="89">
        <f t="shared" si="2"/>
        <v>0</v>
      </c>
      <c r="U40" s="89">
        <f t="shared" si="1"/>
        <v>0</v>
      </c>
      <c r="V40" s="89">
        <f t="shared" si="1"/>
        <v>0</v>
      </c>
      <c r="W40" s="89">
        <f t="shared" si="2"/>
        <v>0</v>
      </c>
    </row>
    <row r="41" spans="1:23" x14ac:dyDescent="0.25">
      <c r="B41" s="4" t="s">
        <v>948</v>
      </c>
      <c r="C41" s="4" t="s">
        <v>1030</v>
      </c>
      <c r="D41" s="4" t="s">
        <v>588</v>
      </c>
      <c r="E41" s="4" t="s">
        <v>882</v>
      </c>
      <c r="F41" s="92">
        <f>+SUM(F38:F40)</f>
        <v>985.56588899999997</v>
      </c>
      <c r="G41" s="92">
        <f t="shared" ref="G41:W41" si="3">+SUM(G38:G40)</f>
        <v>980.25681599999996</v>
      </c>
      <c r="H41" s="92">
        <f t="shared" si="3"/>
        <v>979.78280400000006</v>
      </c>
      <c r="I41" s="92">
        <f t="shared" si="3"/>
        <v>1011.2574779999999</v>
      </c>
      <c r="J41" s="92">
        <f t="shared" si="3"/>
        <v>1041.3627839999999</v>
      </c>
      <c r="K41" s="92">
        <f t="shared" si="3"/>
        <v>1058.4687960000001</v>
      </c>
      <c r="L41" s="92">
        <f t="shared" si="3"/>
        <v>1069.2761310000001</v>
      </c>
      <c r="M41" s="92">
        <f t="shared" si="3"/>
        <v>1095.725862</v>
      </c>
      <c r="N41" s="92">
        <f t="shared" si="3"/>
        <v>1049.3676270000001</v>
      </c>
      <c r="O41" s="92">
        <f t="shared" si="3"/>
        <v>1072.499274</v>
      </c>
      <c r="P41" s="92">
        <f t="shared" si="3"/>
        <v>1134.8908581017108</v>
      </c>
      <c r="Q41" s="92">
        <f t="shared" si="3"/>
        <v>1134.1211112000001</v>
      </c>
      <c r="R41" s="92">
        <f t="shared" si="3"/>
        <v>1110.5153136000001</v>
      </c>
      <c r="S41" s="92">
        <f t="shared" si="3"/>
        <v>1147.045284</v>
      </c>
      <c r="T41" s="92">
        <f t="shared" si="3"/>
        <v>1160.1027899999999</v>
      </c>
      <c r="U41" s="92">
        <f>+SUM(U38:U40)</f>
        <v>1173.160296</v>
      </c>
      <c r="V41" s="92">
        <f>+SUM(V38:V40)</f>
        <v>1186.2081000000001</v>
      </c>
      <c r="W41" s="92">
        <f t="shared" si="3"/>
        <v>1199.3058000000001</v>
      </c>
    </row>
    <row r="43" spans="1:23" x14ac:dyDescent="0.25">
      <c r="B43" s="49" t="s">
        <v>1172</v>
      </c>
      <c r="C43" s="49"/>
      <c r="D43" s="49" t="s">
        <v>590</v>
      </c>
      <c r="E43" s="19"/>
      <c r="F43" s="19"/>
      <c r="G43" s="19"/>
      <c r="H43" s="19"/>
      <c r="I43" s="19"/>
      <c r="J43" s="19"/>
      <c r="K43" s="19"/>
      <c r="L43" s="19"/>
      <c r="M43" s="19"/>
      <c r="N43" s="19"/>
      <c r="O43" s="19"/>
      <c r="P43" s="19"/>
      <c r="Q43" s="19"/>
      <c r="R43" s="19"/>
      <c r="S43" s="19"/>
      <c r="T43" s="19"/>
      <c r="U43" s="19"/>
      <c r="V43" s="19"/>
      <c r="W43" s="19"/>
    </row>
    <row r="44" spans="1:23" x14ac:dyDescent="0.25">
      <c r="A44" s="250" t="s">
        <v>1176</v>
      </c>
      <c r="B44" s="221" t="s">
        <v>1172</v>
      </c>
      <c r="C44" s="221" t="s">
        <v>1117</v>
      </c>
      <c r="D44" s="221" t="s">
        <v>590</v>
      </c>
      <c r="E44" s="221" t="s">
        <v>883</v>
      </c>
      <c r="F44" s="89">
        <f>(F14*F26)/10^6</f>
        <v>4.2665190000000006E-2</v>
      </c>
      <c r="G44" s="89">
        <f t="shared" ref="G44:W45" si="4">(G14*G26)/10^6</f>
        <v>4.2435359999999998E-2</v>
      </c>
      <c r="H44" s="89">
        <f t="shared" si="4"/>
        <v>4.2414840000000002E-2</v>
      </c>
      <c r="I44" s="89">
        <f t="shared" si="4"/>
        <v>4.3777379999999998E-2</v>
      </c>
      <c r="J44" s="89">
        <f t="shared" si="4"/>
        <v>4.5080639999999998E-2</v>
      </c>
      <c r="K44" s="89">
        <f t="shared" si="4"/>
        <v>4.582116E-2</v>
      </c>
      <c r="L44" s="89">
        <f t="shared" si="4"/>
        <v>4.6289010000000005E-2</v>
      </c>
      <c r="M44" s="89">
        <f t="shared" si="4"/>
        <v>4.7434020000000007E-2</v>
      </c>
      <c r="N44" s="89">
        <f t="shared" si="4"/>
        <v>4.5427169999999996E-2</v>
      </c>
      <c r="O44" s="89">
        <f t="shared" si="4"/>
        <v>4.6428540000000004E-2</v>
      </c>
      <c r="P44" s="89">
        <f t="shared" si="4"/>
        <v>4.9129474376697443E-2</v>
      </c>
      <c r="Q44" s="89">
        <f t="shared" si="4"/>
        <v>4.9096152000000004E-2</v>
      </c>
      <c r="R44" s="89">
        <f t="shared" si="4"/>
        <v>4.8074256000000003E-2</v>
      </c>
      <c r="S44" s="89">
        <f t="shared" si="4"/>
        <v>4.9655640000000001E-2</v>
      </c>
      <c r="T44" s="89">
        <f t="shared" si="4"/>
        <v>5.0220899999999992E-2</v>
      </c>
      <c r="U44" s="89">
        <f t="shared" ref="U44:V46" si="5">(U14*U26)/10^6</f>
        <v>5.0786160000000004E-2</v>
      </c>
      <c r="V44" s="89">
        <f t="shared" si="5"/>
        <v>5.1351000000000001E-2</v>
      </c>
      <c r="W44" s="89">
        <f t="shared" si="4"/>
        <v>5.1917999999999999E-2</v>
      </c>
    </row>
    <row r="45" spans="1:23" x14ac:dyDescent="0.25">
      <c r="A45" s="250" t="s">
        <v>1176</v>
      </c>
      <c r="B45" s="221" t="s">
        <v>1172</v>
      </c>
      <c r="C45" s="221" t="s">
        <v>1173</v>
      </c>
      <c r="D45" s="221" t="s">
        <v>590</v>
      </c>
      <c r="E45" s="221" t="s">
        <v>883</v>
      </c>
      <c r="F45" s="89">
        <f>(F15*F27)/10^6</f>
        <v>0</v>
      </c>
      <c r="G45" s="89">
        <f t="shared" si="4"/>
        <v>0</v>
      </c>
      <c r="H45" s="89">
        <f t="shared" si="4"/>
        <v>0</v>
      </c>
      <c r="I45" s="89">
        <f t="shared" si="4"/>
        <v>0</v>
      </c>
      <c r="J45" s="89">
        <f t="shared" si="4"/>
        <v>0</v>
      </c>
      <c r="K45" s="89">
        <f t="shared" si="4"/>
        <v>0</v>
      </c>
      <c r="L45" s="89">
        <f t="shared" si="4"/>
        <v>0</v>
      </c>
      <c r="M45" s="89">
        <f t="shared" si="4"/>
        <v>0</v>
      </c>
      <c r="N45" s="89">
        <f t="shared" si="4"/>
        <v>0</v>
      </c>
      <c r="O45" s="89">
        <f t="shared" si="4"/>
        <v>0</v>
      </c>
      <c r="P45" s="89">
        <f t="shared" si="4"/>
        <v>0</v>
      </c>
      <c r="Q45" s="89">
        <f t="shared" si="4"/>
        <v>0</v>
      </c>
      <c r="R45" s="89">
        <f t="shared" si="4"/>
        <v>0</v>
      </c>
      <c r="S45" s="89">
        <f t="shared" si="4"/>
        <v>0</v>
      </c>
      <c r="T45" s="89">
        <f t="shared" si="4"/>
        <v>0</v>
      </c>
      <c r="U45" s="89">
        <f t="shared" si="5"/>
        <v>0</v>
      </c>
      <c r="V45" s="89">
        <f t="shared" si="5"/>
        <v>0</v>
      </c>
      <c r="W45" s="89">
        <f t="shared" si="4"/>
        <v>0</v>
      </c>
    </row>
    <row r="46" spans="1:23" x14ac:dyDescent="0.25">
      <c r="A46" s="250" t="s">
        <v>1177</v>
      </c>
      <c r="B46" s="221" t="s">
        <v>1172</v>
      </c>
      <c r="C46" s="221" t="s">
        <v>605</v>
      </c>
      <c r="D46" s="221" t="s">
        <v>590</v>
      </c>
      <c r="E46" s="221" t="s">
        <v>883</v>
      </c>
      <c r="F46" s="89">
        <f>(F16*F28)/10^6</f>
        <v>0</v>
      </c>
      <c r="G46" s="89">
        <f t="shared" ref="G46:W46" si="6">(G16*G28)/10^6</f>
        <v>0</v>
      </c>
      <c r="H46" s="89">
        <f t="shared" si="6"/>
        <v>0</v>
      </c>
      <c r="I46" s="89">
        <f t="shared" si="6"/>
        <v>0</v>
      </c>
      <c r="J46" s="89">
        <f t="shared" si="6"/>
        <v>0</v>
      </c>
      <c r="K46" s="89">
        <f t="shared" si="6"/>
        <v>0</v>
      </c>
      <c r="L46" s="89">
        <f t="shared" si="6"/>
        <v>0</v>
      </c>
      <c r="M46" s="89">
        <f t="shared" si="6"/>
        <v>0</v>
      </c>
      <c r="N46" s="89">
        <f t="shared" si="6"/>
        <v>0</v>
      </c>
      <c r="O46" s="89">
        <f t="shared" si="6"/>
        <v>0</v>
      </c>
      <c r="P46" s="89">
        <f t="shared" si="6"/>
        <v>0</v>
      </c>
      <c r="Q46" s="89">
        <f t="shared" si="6"/>
        <v>0</v>
      </c>
      <c r="R46" s="89">
        <f t="shared" si="6"/>
        <v>0</v>
      </c>
      <c r="S46" s="89">
        <f t="shared" si="6"/>
        <v>0</v>
      </c>
      <c r="T46" s="89">
        <f t="shared" si="6"/>
        <v>0</v>
      </c>
      <c r="U46" s="89">
        <f t="shared" si="5"/>
        <v>0</v>
      </c>
      <c r="V46" s="89">
        <f t="shared" si="5"/>
        <v>0</v>
      </c>
      <c r="W46" s="89">
        <f t="shared" si="6"/>
        <v>0</v>
      </c>
    </row>
    <row r="47" spans="1:23" x14ac:dyDescent="0.25">
      <c r="B47" s="4" t="s">
        <v>948</v>
      </c>
      <c r="C47" s="4" t="s">
        <v>1082</v>
      </c>
      <c r="D47" s="4" t="s">
        <v>590</v>
      </c>
      <c r="E47" s="4" t="s">
        <v>1083</v>
      </c>
      <c r="F47" s="92">
        <f>+SUM(F44:F46)*'Conversion Factors'!$I$4</f>
        <v>0.89596899000000008</v>
      </c>
      <c r="G47" s="92">
        <f>+SUM(G44:G46)*'Conversion Factors'!$I$4</f>
        <v>0.89114255999999992</v>
      </c>
      <c r="H47" s="92">
        <f>+SUM(H44:H46)*'Conversion Factors'!$I$4</f>
        <v>0.89071164000000003</v>
      </c>
      <c r="I47" s="92">
        <f>+SUM(I44:I46)*'Conversion Factors'!$I$4</f>
        <v>0.91932497999999996</v>
      </c>
      <c r="J47" s="92">
        <f>+SUM(J44:J46)*'Conversion Factors'!$I$4</f>
        <v>0.94669344</v>
      </c>
      <c r="K47" s="92">
        <f>+SUM(K44:K46)*'Conversion Factors'!$I$4</f>
        <v>0.96224436000000002</v>
      </c>
      <c r="L47" s="92">
        <f>+SUM(L44:L46)*'Conversion Factors'!$I$4</f>
        <v>0.97206921000000013</v>
      </c>
      <c r="M47" s="92">
        <f>+SUM(M44:M46)*'Conversion Factors'!$I$4</f>
        <v>0.99611442000000017</v>
      </c>
      <c r="N47" s="92">
        <f>+SUM(N44:N46)*'Conversion Factors'!$I$4</f>
        <v>0.95397056999999996</v>
      </c>
      <c r="O47" s="92">
        <f>+SUM(O44:O46)*'Conversion Factors'!$I$4</f>
        <v>0.9749993400000001</v>
      </c>
      <c r="P47" s="92">
        <f>+SUM(P44:P46)*'Conversion Factors'!$I$4</f>
        <v>1.0317189619106464</v>
      </c>
      <c r="Q47" s="92">
        <f>+SUM(Q44:Q46)*'Conversion Factors'!$I$4</f>
        <v>1.031019192</v>
      </c>
      <c r="R47" s="92">
        <f>+SUM(R44:R46)*'Conversion Factors'!$I$4</f>
        <v>1.0095593760000001</v>
      </c>
      <c r="S47" s="92">
        <f>+SUM(S44:S46)*'Conversion Factors'!$I$4</f>
        <v>1.0427684400000001</v>
      </c>
      <c r="T47" s="92">
        <f>+SUM(T44:T46)*'Conversion Factors'!$I$4</f>
        <v>1.0546388999999998</v>
      </c>
      <c r="U47" s="92">
        <f>+SUM(U44:U46)*'Conversion Factors'!$I$4</f>
        <v>1.0665093600000002</v>
      </c>
      <c r="V47" s="92">
        <f>+SUM(V44:V46)*'Conversion Factors'!$I$4</f>
        <v>1.078371</v>
      </c>
      <c r="W47" s="92">
        <f>+SUM(W44:W46)*'Conversion Factors'!$I$4</f>
        <v>1.0902780000000001</v>
      </c>
    </row>
    <row r="49" spans="1:23" x14ac:dyDescent="0.25">
      <c r="B49" s="49" t="s">
        <v>1172</v>
      </c>
      <c r="C49" s="49"/>
      <c r="D49" s="49" t="s">
        <v>593</v>
      </c>
      <c r="E49" s="19"/>
      <c r="F49" s="19"/>
      <c r="G49" s="19"/>
      <c r="H49" s="19"/>
      <c r="I49" s="19"/>
      <c r="J49" s="19"/>
      <c r="K49" s="19"/>
      <c r="L49" s="19"/>
      <c r="M49" s="19"/>
      <c r="N49" s="19"/>
      <c r="O49" s="19"/>
      <c r="P49" s="19"/>
      <c r="Q49" s="19"/>
      <c r="R49" s="19"/>
      <c r="S49" s="19"/>
      <c r="T49" s="19"/>
      <c r="U49" s="19"/>
      <c r="V49" s="19"/>
      <c r="W49" s="19"/>
    </row>
    <row r="50" spans="1:23" x14ac:dyDescent="0.25">
      <c r="A50" s="250" t="s">
        <v>1178</v>
      </c>
      <c r="B50" s="221" t="s">
        <v>1172</v>
      </c>
      <c r="C50" s="221" t="s">
        <v>1117</v>
      </c>
      <c r="D50" s="48" t="s">
        <v>593</v>
      </c>
      <c r="E50" s="221" t="s">
        <v>884</v>
      </c>
      <c r="F50" s="89">
        <f>(F14*F31)/10^6</f>
        <v>8.533037999999998E-3</v>
      </c>
      <c r="G50" s="89">
        <f t="shared" ref="G50:W51" si="7">(G14*G31)/10^6</f>
        <v>8.487072E-3</v>
      </c>
      <c r="H50" s="89">
        <f t="shared" si="7"/>
        <v>8.4829680000000005E-3</v>
      </c>
      <c r="I50" s="89">
        <f t="shared" si="7"/>
        <v>8.7554759999999981E-3</v>
      </c>
      <c r="J50" s="89">
        <f t="shared" si="7"/>
        <v>9.0161279999999983E-3</v>
      </c>
      <c r="K50" s="89">
        <f t="shared" si="7"/>
        <v>9.1642319999999996E-3</v>
      </c>
      <c r="L50" s="89">
        <f t="shared" si="7"/>
        <v>9.257801999999999E-3</v>
      </c>
      <c r="M50" s="89">
        <f t="shared" si="7"/>
        <v>9.4868039999999997E-3</v>
      </c>
      <c r="N50" s="89">
        <f t="shared" si="7"/>
        <v>9.0854339999999999E-3</v>
      </c>
      <c r="O50" s="89">
        <f t="shared" si="7"/>
        <v>9.2857080000000002E-3</v>
      </c>
      <c r="P50" s="89">
        <f t="shared" si="7"/>
        <v>9.8258948753394866E-3</v>
      </c>
      <c r="Q50" s="89">
        <f t="shared" si="7"/>
        <v>9.8192304000000001E-3</v>
      </c>
      <c r="R50" s="89">
        <f t="shared" si="7"/>
        <v>9.6148511999999998E-3</v>
      </c>
      <c r="S50" s="89">
        <f t="shared" si="7"/>
        <v>9.9311280000000009E-3</v>
      </c>
      <c r="T50" s="89">
        <f t="shared" si="7"/>
        <v>1.0044179999999998E-2</v>
      </c>
      <c r="U50" s="89">
        <f t="shared" ref="U50:V52" si="8">(U14*U31)/10^6</f>
        <v>1.0157232E-2</v>
      </c>
      <c r="V50" s="89">
        <f t="shared" si="8"/>
        <v>1.0270199999999998E-2</v>
      </c>
      <c r="W50" s="89">
        <f t="shared" si="7"/>
        <v>1.03836E-2</v>
      </c>
    </row>
    <row r="51" spans="1:23" x14ac:dyDescent="0.25">
      <c r="A51" s="250" t="s">
        <v>1178</v>
      </c>
      <c r="B51" s="221" t="s">
        <v>1172</v>
      </c>
      <c r="C51" s="221" t="s">
        <v>1173</v>
      </c>
      <c r="D51" s="48" t="s">
        <v>593</v>
      </c>
      <c r="E51" s="221" t="s">
        <v>884</v>
      </c>
      <c r="F51" s="89">
        <f>(F15*F32)/10^6</f>
        <v>0</v>
      </c>
      <c r="G51" s="89">
        <f t="shared" si="7"/>
        <v>0</v>
      </c>
      <c r="H51" s="89">
        <f t="shared" si="7"/>
        <v>0</v>
      </c>
      <c r="I51" s="89">
        <f t="shared" si="7"/>
        <v>0</v>
      </c>
      <c r="J51" s="89">
        <f t="shared" si="7"/>
        <v>0</v>
      </c>
      <c r="K51" s="89">
        <f t="shared" si="7"/>
        <v>0</v>
      </c>
      <c r="L51" s="89">
        <f t="shared" si="7"/>
        <v>0</v>
      </c>
      <c r="M51" s="89">
        <f t="shared" si="7"/>
        <v>0</v>
      </c>
      <c r="N51" s="89">
        <f t="shared" si="7"/>
        <v>0</v>
      </c>
      <c r="O51" s="89">
        <f t="shared" si="7"/>
        <v>0</v>
      </c>
      <c r="P51" s="89">
        <f t="shared" si="7"/>
        <v>0</v>
      </c>
      <c r="Q51" s="89">
        <f t="shared" si="7"/>
        <v>0</v>
      </c>
      <c r="R51" s="89">
        <f t="shared" si="7"/>
        <v>0</v>
      </c>
      <c r="S51" s="89">
        <f t="shared" si="7"/>
        <v>0</v>
      </c>
      <c r="T51" s="89">
        <f t="shared" si="7"/>
        <v>0</v>
      </c>
      <c r="U51" s="89">
        <f t="shared" si="8"/>
        <v>0</v>
      </c>
      <c r="V51" s="89">
        <f t="shared" si="8"/>
        <v>0</v>
      </c>
      <c r="W51" s="89">
        <f t="shared" si="7"/>
        <v>0</v>
      </c>
    </row>
    <row r="52" spans="1:23" x14ac:dyDescent="0.25">
      <c r="A52" s="250" t="s">
        <v>1179</v>
      </c>
      <c r="B52" s="221" t="s">
        <v>1172</v>
      </c>
      <c r="C52" s="221" t="s">
        <v>605</v>
      </c>
      <c r="D52" s="48" t="s">
        <v>593</v>
      </c>
      <c r="E52" s="221" t="s">
        <v>884</v>
      </c>
      <c r="F52" s="89">
        <f>(F16*F33)/10^6</f>
        <v>0</v>
      </c>
      <c r="G52" s="89">
        <f t="shared" ref="G52:W52" si="9">(G16*G33)/10^6</f>
        <v>0</v>
      </c>
      <c r="H52" s="89">
        <f t="shared" si="9"/>
        <v>0</v>
      </c>
      <c r="I52" s="89">
        <f t="shared" si="9"/>
        <v>0</v>
      </c>
      <c r="J52" s="89">
        <f t="shared" si="9"/>
        <v>0</v>
      </c>
      <c r="K52" s="89">
        <f t="shared" si="9"/>
        <v>0</v>
      </c>
      <c r="L52" s="89">
        <f t="shared" si="9"/>
        <v>0</v>
      </c>
      <c r="M52" s="89">
        <f t="shared" si="9"/>
        <v>0</v>
      </c>
      <c r="N52" s="89">
        <f t="shared" si="9"/>
        <v>0</v>
      </c>
      <c r="O52" s="89">
        <f t="shared" si="9"/>
        <v>0</v>
      </c>
      <c r="P52" s="89">
        <f t="shared" si="9"/>
        <v>0</v>
      </c>
      <c r="Q52" s="89">
        <f t="shared" si="9"/>
        <v>0</v>
      </c>
      <c r="R52" s="89">
        <f t="shared" si="9"/>
        <v>0</v>
      </c>
      <c r="S52" s="89">
        <f t="shared" si="9"/>
        <v>0</v>
      </c>
      <c r="T52" s="89">
        <f t="shared" si="9"/>
        <v>0</v>
      </c>
      <c r="U52" s="89">
        <f t="shared" si="8"/>
        <v>0</v>
      </c>
      <c r="V52" s="89">
        <f t="shared" si="8"/>
        <v>0</v>
      </c>
      <c r="W52" s="89">
        <f t="shared" si="9"/>
        <v>0</v>
      </c>
    </row>
    <row r="53" spans="1:23" x14ac:dyDescent="0.25">
      <c r="B53" s="4" t="s">
        <v>948</v>
      </c>
      <c r="C53" s="4" t="s">
        <v>1032</v>
      </c>
      <c r="D53" s="4" t="s">
        <v>593</v>
      </c>
      <c r="E53" s="4" t="s">
        <v>1083</v>
      </c>
      <c r="F53" s="92">
        <f>+SUM(F50:F52)*'Conversion Factors'!$I$5</f>
        <v>2.6452417799999992</v>
      </c>
      <c r="G53" s="92">
        <f>+SUM(G50:G52)*'Conversion Factors'!$I$5</f>
        <v>2.6309923199999998</v>
      </c>
      <c r="H53" s="92">
        <f>+SUM(H50:H52)*'Conversion Factors'!$I$5</f>
        <v>2.6297200800000002</v>
      </c>
      <c r="I53" s="92">
        <f>+SUM(I50:I52)*'Conversion Factors'!$I$5</f>
        <v>2.7141975599999992</v>
      </c>
      <c r="J53" s="92">
        <f>+SUM(J50:J52)*'Conversion Factors'!$I$5</f>
        <v>2.7949996799999997</v>
      </c>
      <c r="K53" s="92">
        <f>+SUM(K50:K52)*'Conversion Factors'!$I$5</f>
        <v>2.8409119199999999</v>
      </c>
      <c r="L53" s="92">
        <f>+SUM(L50:L52)*'Conversion Factors'!$I$5</f>
        <v>2.8699186199999995</v>
      </c>
      <c r="M53" s="92">
        <f>+SUM(M50:M52)*'Conversion Factors'!$I$5</f>
        <v>2.9409092399999999</v>
      </c>
      <c r="N53" s="92">
        <f>+SUM(N50:N52)*'Conversion Factors'!$I$5</f>
        <v>2.8164845399999998</v>
      </c>
      <c r="O53" s="92">
        <f>+SUM(O50:O52)*'Conversion Factors'!$I$5</f>
        <v>2.8785694799999999</v>
      </c>
      <c r="P53" s="92">
        <f>+SUM(P50:P52)*'Conversion Factors'!$I$5</f>
        <v>3.046027411355241</v>
      </c>
      <c r="Q53" s="92">
        <f>+SUM(Q50:Q52)*'Conversion Factors'!$I$5</f>
        <v>3.0439614239999999</v>
      </c>
      <c r="R53" s="92">
        <f>+SUM(R50:R52)*'Conversion Factors'!$I$5</f>
        <v>2.9806038720000001</v>
      </c>
      <c r="S53" s="92">
        <f>+SUM(S50:S52)*'Conversion Factors'!$I$5</f>
        <v>3.0786496800000003</v>
      </c>
      <c r="T53" s="92">
        <f>+SUM(T50:T52)*'Conversion Factors'!$I$5</f>
        <v>3.1136957999999995</v>
      </c>
      <c r="U53" s="92">
        <f>+SUM(U50:U52)*'Conversion Factors'!$I$5</f>
        <v>3.14874192</v>
      </c>
      <c r="V53" s="92">
        <f>+SUM(V50:V52)*'Conversion Factors'!$I$5</f>
        <v>3.1837619999999993</v>
      </c>
      <c r="W53" s="92">
        <f>+SUM(W50:W52)*'Conversion Factors'!$I$5</f>
        <v>3.2189160000000001</v>
      </c>
    </row>
    <row r="54" spans="1:23" x14ac:dyDescent="0.25">
      <c r="B54" s="4"/>
      <c r="C54" s="4"/>
      <c r="D54" s="4"/>
      <c r="E54" s="4"/>
      <c r="F54" s="221"/>
      <c r="G54" s="221"/>
      <c r="H54" s="221"/>
      <c r="I54" s="221"/>
      <c r="J54" s="221"/>
      <c r="K54" s="221"/>
      <c r="L54" s="221"/>
      <c r="M54" s="221"/>
      <c r="N54" s="221"/>
      <c r="O54" s="221"/>
      <c r="P54" s="221"/>
      <c r="Q54" s="221"/>
      <c r="R54" s="221"/>
      <c r="S54" s="221"/>
      <c r="T54" s="221"/>
      <c r="U54" s="221"/>
      <c r="V54" s="221"/>
      <c r="W54" s="221"/>
    </row>
    <row r="55" spans="1:23" x14ac:dyDescent="0.25">
      <c r="B55" s="4" t="s">
        <v>948</v>
      </c>
      <c r="C55" s="4" t="s">
        <v>1090</v>
      </c>
      <c r="D55" s="4" t="s">
        <v>588</v>
      </c>
      <c r="E55" s="4" t="s">
        <v>1091</v>
      </c>
      <c r="F55" s="92">
        <f t="shared" ref="F55:W55" si="10">SUM(F41,F47,F53)</f>
        <v>989.10709976999999</v>
      </c>
      <c r="G55" s="92">
        <f t="shared" si="10"/>
        <v>983.77895088000002</v>
      </c>
      <c r="H55" s="92">
        <f t="shared" si="10"/>
        <v>983.30323571999998</v>
      </c>
      <c r="I55" s="92">
        <f t="shared" si="10"/>
        <v>1014.8910005399999</v>
      </c>
      <c r="J55" s="92">
        <f t="shared" si="10"/>
        <v>1045.10447712</v>
      </c>
      <c r="K55" s="92">
        <f t="shared" si="10"/>
        <v>1062.2719522800003</v>
      </c>
      <c r="L55" s="92">
        <f t="shared" si="10"/>
        <v>1073.11811883</v>
      </c>
      <c r="M55" s="92">
        <f t="shared" si="10"/>
        <v>1099.66288566</v>
      </c>
      <c r="N55" s="92">
        <f t="shared" si="10"/>
        <v>1053.1380821099999</v>
      </c>
      <c r="O55" s="92">
        <f t="shared" si="10"/>
        <v>1076.35284282</v>
      </c>
      <c r="P55" s="92">
        <f t="shared" si="10"/>
        <v>1138.9686044749767</v>
      </c>
      <c r="Q55" s="92">
        <f t="shared" si="10"/>
        <v>1138.196091816</v>
      </c>
      <c r="R55" s="92">
        <f t="shared" si="10"/>
        <v>1114.5054768480002</v>
      </c>
      <c r="S55" s="92">
        <f t="shared" si="10"/>
        <v>1151.1667021199999</v>
      </c>
      <c r="T55" s="92">
        <f t="shared" si="10"/>
        <v>1164.2711247</v>
      </c>
      <c r="U55" s="92">
        <f>SUM(U41,U47,U53)</f>
        <v>1177.3755472800001</v>
      </c>
      <c r="V55" s="92">
        <f>SUM(V41,V47,V53)</f>
        <v>1190.470233</v>
      </c>
      <c r="W55" s="92">
        <f t="shared" si="10"/>
        <v>1203.614994</v>
      </c>
    </row>
    <row r="57" spans="1:23" s="221" customFormat="1" x14ac:dyDescent="0.25">
      <c r="A57" s="250"/>
      <c r="B57" s="49" t="s">
        <v>1092</v>
      </c>
      <c r="C57" s="49"/>
      <c r="D57" s="49"/>
      <c r="E57" s="19"/>
      <c r="F57" s="49">
        <v>2000</v>
      </c>
      <c r="G57" s="49">
        <v>2017</v>
      </c>
      <c r="H57" s="19"/>
      <c r="I57" s="19"/>
      <c r="J57" s="19"/>
      <c r="K57" s="19"/>
      <c r="L57" s="19"/>
      <c r="M57" s="19"/>
      <c r="N57" s="19"/>
      <c r="O57" s="19"/>
      <c r="P57" s="19"/>
      <c r="Q57" s="19"/>
      <c r="R57" s="19"/>
      <c r="S57" s="19"/>
      <c r="T57" s="19"/>
      <c r="U57" s="19"/>
      <c r="V57" s="19"/>
      <c r="W57" s="19"/>
    </row>
    <row r="58" spans="1:23" s="221" customFormat="1" x14ac:dyDescent="0.25">
      <c r="A58" s="250" t="str">
        <f t="shared" ref="A58:A63" si="11">+B58&amp;C58&amp;D58</f>
        <v>1A5aSolidCO2</v>
      </c>
      <c r="B58" s="249" t="s">
        <v>1026</v>
      </c>
      <c r="C58" s="254" t="s">
        <v>1045</v>
      </c>
      <c r="D58" s="254" t="s">
        <v>588</v>
      </c>
      <c r="E58" s="254"/>
      <c r="F58" s="254">
        <f t="shared" ref="F58:F63" si="12">+SUMIF($A$38:$A$52,$A58,F$38:F$52)</f>
        <v>0</v>
      </c>
      <c r="G58" s="254">
        <f t="shared" ref="G58:G63" si="13">+SUMIF($A$38:$A$52,$A58,W$38:W$52)</f>
        <v>0</v>
      </c>
    </row>
    <row r="59" spans="1:23" s="221" customFormat="1" x14ac:dyDescent="0.25">
      <c r="A59" s="250" t="str">
        <f t="shared" si="11"/>
        <v>1A5aLiquidCO2</v>
      </c>
      <c r="B59" s="249" t="s">
        <v>1026</v>
      </c>
      <c r="C59" s="254" t="s">
        <v>1043</v>
      </c>
      <c r="D59" s="254" t="s">
        <v>588</v>
      </c>
      <c r="E59" s="254"/>
      <c r="F59" s="254">
        <f t="shared" si="12"/>
        <v>985.56588899999997</v>
      </c>
      <c r="G59" s="254">
        <f t="shared" si="13"/>
        <v>1199.3058000000001</v>
      </c>
    </row>
    <row r="60" spans="1:23" s="221" customFormat="1" x14ac:dyDescent="0.25">
      <c r="A60" s="250" t="str">
        <f t="shared" si="11"/>
        <v>1A5aSolidCH4</v>
      </c>
      <c r="B60" s="249" t="s">
        <v>1026</v>
      </c>
      <c r="C60" s="254" t="s">
        <v>1045</v>
      </c>
      <c r="D60" s="254" t="s">
        <v>590</v>
      </c>
      <c r="E60" s="254"/>
      <c r="F60" s="254">
        <f t="shared" si="12"/>
        <v>0</v>
      </c>
      <c r="G60" s="254">
        <f t="shared" si="13"/>
        <v>0</v>
      </c>
    </row>
    <row r="61" spans="1:23" s="221" customFormat="1" x14ac:dyDescent="0.25">
      <c r="A61" s="250" t="str">
        <f t="shared" si="11"/>
        <v>1A5aLiquidCH4</v>
      </c>
      <c r="B61" s="249" t="s">
        <v>1026</v>
      </c>
      <c r="C61" s="254" t="s">
        <v>1043</v>
      </c>
      <c r="D61" s="254" t="s">
        <v>590</v>
      </c>
      <c r="E61" s="254"/>
      <c r="F61" s="254">
        <f t="shared" si="12"/>
        <v>4.2665190000000006E-2</v>
      </c>
      <c r="G61" s="254">
        <f t="shared" si="13"/>
        <v>5.1917999999999999E-2</v>
      </c>
    </row>
    <row r="62" spans="1:23" s="221" customFormat="1" x14ac:dyDescent="0.25">
      <c r="A62" s="250" t="str">
        <f t="shared" si="11"/>
        <v>1A5aSolidN2O</v>
      </c>
      <c r="B62" s="249" t="s">
        <v>1026</v>
      </c>
      <c r="C62" s="254" t="s">
        <v>1045</v>
      </c>
      <c r="D62" s="254" t="s">
        <v>593</v>
      </c>
      <c r="E62" s="254"/>
      <c r="F62" s="254">
        <f t="shared" si="12"/>
        <v>0</v>
      </c>
      <c r="G62" s="254">
        <f t="shared" si="13"/>
        <v>0</v>
      </c>
    </row>
    <row r="63" spans="1:23" s="221" customFormat="1" x14ac:dyDescent="0.25">
      <c r="A63" s="250" t="str">
        <f t="shared" si="11"/>
        <v>1A5aLiquidN2O</v>
      </c>
      <c r="B63" s="249" t="s">
        <v>1026</v>
      </c>
      <c r="C63" s="254" t="s">
        <v>1043</v>
      </c>
      <c r="D63" s="254" t="s">
        <v>593</v>
      </c>
      <c r="E63" s="254"/>
      <c r="F63" s="254">
        <f t="shared" si="12"/>
        <v>8.533037999999998E-3</v>
      </c>
      <c r="G63" s="254">
        <f t="shared" si="13"/>
        <v>1.03836E-2</v>
      </c>
    </row>
    <row r="64" spans="1:23" s="221" customFormat="1" x14ac:dyDescent="0.25">
      <c r="A64" s="250"/>
    </row>
    <row r="65" spans="1:14" s="221" customFormat="1" x14ac:dyDescent="0.25">
      <c r="A65" s="250"/>
    </row>
    <row r="66" spans="1:14" s="221" customFormat="1" x14ac:dyDescent="0.25">
      <c r="A66" s="250"/>
    </row>
    <row r="67" spans="1:14" s="221" customFormat="1" x14ac:dyDescent="0.25">
      <c r="A67" s="250"/>
    </row>
    <row r="68" spans="1:14" s="2" customFormat="1" ht="21" x14ac:dyDescent="0.35">
      <c r="A68" s="251"/>
      <c r="C68" s="3" t="s">
        <v>1093</v>
      </c>
      <c r="F68" s="2" t="s">
        <v>1094</v>
      </c>
      <c r="N68" s="2" t="s">
        <v>1095</v>
      </c>
    </row>
    <row r="70" spans="1:14" x14ac:dyDescent="0.25">
      <c r="B70" s="23"/>
      <c r="C70" s="22"/>
      <c r="D70" s="22"/>
      <c r="E70" s="22"/>
      <c r="F70" s="22"/>
      <c r="G70" s="22"/>
      <c r="H70" s="22"/>
      <c r="I70" s="22"/>
      <c r="J70" s="221"/>
      <c r="K70" s="221"/>
      <c r="L70" s="221"/>
      <c r="M70" s="221"/>
      <c r="N70" s="221"/>
    </row>
    <row r="91" spans="1:23" ht="21" x14ac:dyDescent="0.35">
      <c r="B91" s="2"/>
      <c r="C91" s="3" t="s">
        <v>331</v>
      </c>
      <c r="D91" s="2"/>
      <c r="E91" s="2"/>
      <c r="F91" s="58" t="s">
        <v>977</v>
      </c>
      <c r="G91" s="2"/>
      <c r="H91" s="2"/>
      <c r="I91" s="2"/>
      <c r="J91" s="2"/>
      <c r="K91" s="2"/>
      <c r="L91" s="2"/>
      <c r="M91" s="2"/>
      <c r="N91" s="2"/>
      <c r="O91" s="2"/>
      <c r="P91" s="2"/>
      <c r="Q91" s="2"/>
      <c r="R91" s="2"/>
      <c r="S91" s="2"/>
      <c r="T91" s="2"/>
      <c r="U91" s="2"/>
      <c r="V91" s="2"/>
      <c r="W91" s="2"/>
    </row>
    <row r="92" spans="1:23" ht="18.75" x14ac:dyDescent="0.3">
      <c r="B92" s="9" t="s">
        <v>975</v>
      </c>
      <c r="C92" s="221"/>
      <c r="D92" s="221"/>
      <c r="E92" s="221"/>
      <c r="F92" s="221" t="s">
        <v>1097</v>
      </c>
      <c r="G92" s="221"/>
      <c r="H92" s="221"/>
      <c r="I92" s="221"/>
      <c r="J92" s="221"/>
      <c r="K92" s="221"/>
      <c r="L92" s="221"/>
      <c r="M92" s="221"/>
      <c r="N92" s="221"/>
      <c r="O92" s="221"/>
      <c r="P92" s="221"/>
      <c r="Q92" s="221"/>
      <c r="R92" s="221"/>
      <c r="S92" s="221"/>
      <c r="T92" s="221"/>
      <c r="U92" s="221"/>
      <c r="V92" s="221"/>
      <c r="W92" s="221"/>
    </row>
    <row r="93" spans="1:23" ht="18.75" x14ac:dyDescent="0.3">
      <c r="B93" s="9"/>
      <c r="C93" s="221"/>
      <c r="D93" s="221"/>
      <c r="E93" s="221"/>
      <c r="F93" s="221"/>
      <c r="G93" s="221"/>
      <c r="H93" s="221"/>
      <c r="I93" s="221"/>
      <c r="J93" s="221"/>
      <c r="K93" s="221"/>
      <c r="L93" s="221"/>
      <c r="M93" s="221"/>
      <c r="N93" s="221"/>
      <c r="O93" s="221"/>
      <c r="P93" s="221"/>
      <c r="Q93" s="221"/>
      <c r="R93" s="221"/>
      <c r="S93" s="221"/>
      <c r="T93" s="221"/>
      <c r="U93" s="221"/>
      <c r="V93" s="221"/>
      <c r="W93" s="221"/>
    </row>
    <row r="94" spans="1:23" s="46" customFormat="1" ht="21" x14ac:dyDescent="0.35">
      <c r="A94" s="252"/>
      <c r="C94" s="55" t="s">
        <v>1048</v>
      </c>
      <c r="F94" s="46" t="s">
        <v>1049</v>
      </c>
    </row>
    <row r="95" spans="1:23" x14ac:dyDescent="0.25">
      <c r="B95" s="59" t="s">
        <v>1050</v>
      </c>
      <c r="C95" s="59" t="s">
        <v>1051</v>
      </c>
      <c r="D95" s="59" t="s">
        <v>581</v>
      </c>
      <c r="E95" s="59" t="s">
        <v>935</v>
      </c>
      <c r="F95" s="59">
        <v>2000</v>
      </c>
      <c r="G95" s="59">
        <v>2001</v>
      </c>
      <c r="H95" s="59">
        <v>2002</v>
      </c>
      <c r="I95" s="59">
        <v>2003</v>
      </c>
      <c r="J95" s="59">
        <v>2004</v>
      </c>
      <c r="K95" s="59">
        <v>2005</v>
      </c>
      <c r="L95" s="59">
        <v>2006</v>
      </c>
      <c r="M95" s="59">
        <v>2007</v>
      </c>
      <c r="N95" s="59">
        <v>2008</v>
      </c>
      <c r="O95" s="59">
        <v>2009</v>
      </c>
      <c r="P95" s="59">
        <v>2010</v>
      </c>
      <c r="Q95" s="59">
        <v>2011</v>
      </c>
      <c r="R95" s="59">
        <v>2012</v>
      </c>
      <c r="S95" s="59">
        <v>2013</v>
      </c>
      <c r="T95" s="59">
        <v>2014</v>
      </c>
      <c r="U95" s="59">
        <v>2015</v>
      </c>
      <c r="V95" s="221"/>
      <c r="W95" s="221"/>
    </row>
    <row r="96" spans="1:23" s="8" customFormat="1" x14ac:dyDescent="0.25">
      <c r="A96" s="250"/>
      <c r="B96" s="8" t="s">
        <v>1172</v>
      </c>
      <c r="C96" s="8" t="s">
        <v>1117</v>
      </c>
      <c r="E96" s="8" t="s">
        <v>881</v>
      </c>
      <c r="F96" s="25">
        <v>14221.73</v>
      </c>
      <c r="G96" s="25">
        <v>14145.12</v>
      </c>
      <c r="H96" s="25">
        <v>14138.28</v>
      </c>
      <c r="I96" s="25">
        <v>14592.46</v>
      </c>
      <c r="J96" s="25">
        <v>15026.88</v>
      </c>
      <c r="K96" s="25">
        <v>15273.72</v>
      </c>
      <c r="L96" s="25">
        <v>15429.67</v>
      </c>
      <c r="M96" s="25">
        <v>15811.34</v>
      </c>
      <c r="N96" s="25">
        <v>15142.39</v>
      </c>
      <c r="O96" s="25">
        <v>15476.18</v>
      </c>
      <c r="P96" s="25">
        <v>16376.491458899147</v>
      </c>
      <c r="Q96" s="25">
        <v>16365.384</v>
      </c>
      <c r="R96" s="25">
        <v>16024.752</v>
      </c>
      <c r="S96" s="25">
        <v>16551.88</v>
      </c>
      <c r="T96" s="25">
        <v>16740.3</v>
      </c>
      <c r="U96" s="25">
        <v>16928.72</v>
      </c>
    </row>
    <row r="97" spans="1:21" s="8" customFormat="1" x14ac:dyDescent="0.25">
      <c r="A97" s="250"/>
      <c r="B97" s="8" t="s">
        <v>1172</v>
      </c>
      <c r="C97" s="8" t="s">
        <v>1173</v>
      </c>
      <c r="E97" s="8" t="s">
        <v>881</v>
      </c>
      <c r="F97" s="25"/>
      <c r="G97" s="25"/>
      <c r="H97" s="25"/>
      <c r="I97" s="25"/>
      <c r="J97" s="25"/>
      <c r="K97" s="25"/>
      <c r="L97" s="25"/>
      <c r="M97" s="25"/>
      <c r="N97" s="25"/>
      <c r="O97" s="25"/>
      <c r="P97" s="25"/>
      <c r="Q97" s="25"/>
      <c r="R97" s="25"/>
      <c r="S97" s="25"/>
      <c r="T97" s="25"/>
      <c r="U97" s="25"/>
    </row>
    <row r="98" spans="1:21" s="8" customFormat="1" x14ac:dyDescent="0.25">
      <c r="A98" s="250"/>
      <c r="B98" s="8" t="s">
        <v>1172</v>
      </c>
      <c r="C98" s="8" t="s">
        <v>605</v>
      </c>
      <c r="E98" s="8" t="s">
        <v>881</v>
      </c>
      <c r="F98" s="25"/>
      <c r="G98" s="25"/>
      <c r="H98" s="25"/>
      <c r="I98" s="25"/>
      <c r="J98" s="25"/>
      <c r="K98" s="25"/>
      <c r="L98" s="25"/>
      <c r="M98" s="25"/>
      <c r="N98" s="25"/>
      <c r="O98" s="25"/>
      <c r="P98" s="25"/>
      <c r="Q98" s="25"/>
      <c r="R98" s="25"/>
      <c r="S98" s="25"/>
      <c r="T98" s="25"/>
      <c r="U98" s="25"/>
    </row>
    <row r="99" spans="1:21" s="8" customFormat="1" x14ac:dyDescent="0.25">
      <c r="A99" s="250"/>
      <c r="F99" s="26"/>
      <c r="G99" s="26"/>
      <c r="H99" s="26"/>
      <c r="I99" s="26"/>
      <c r="J99" s="26"/>
      <c r="K99" s="26"/>
      <c r="L99" s="26"/>
      <c r="M99" s="26"/>
      <c r="N99" s="26"/>
      <c r="O99" s="26"/>
      <c r="P99" s="26"/>
      <c r="Q99" s="26"/>
      <c r="R99" s="26"/>
      <c r="S99" s="26"/>
      <c r="T99" s="26"/>
      <c r="U99" s="26"/>
    </row>
    <row r="100" spans="1:21" s="52" customFormat="1" ht="21" x14ac:dyDescent="0.35">
      <c r="A100" s="251"/>
      <c r="C100" s="53" t="s">
        <v>1063</v>
      </c>
      <c r="F100" s="52" t="s">
        <v>1064</v>
      </c>
    </row>
    <row r="101" spans="1:21" s="8" customFormat="1" x14ac:dyDescent="0.25">
      <c r="A101" s="250"/>
    </row>
    <row r="102" spans="1:21" s="8" customFormat="1" x14ac:dyDescent="0.25">
      <c r="A102" s="250"/>
      <c r="B102" s="51" t="s">
        <v>1172</v>
      </c>
      <c r="C102" s="51"/>
      <c r="D102" s="51" t="s">
        <v>588</v>
      </c>
      <c r="E102" s="46"/>
      <c r="F102" s="46"/>
      <c r="G102" s="46"/>
      <c r="H102" s="46"/>
      <c r="I102" s="46"/>
      <c r="J102" s="46"/>
      <c r="K102" s="46"/>
      <c r="L102" s="46"/>
      <c r="M102" s="46"/>
      <c r="N102" s="46"/>
      <c r="O102" s="46"/>
      <c r="P102" s="46"/>
      <c r="Q102" s="46"/>
      <c r="R102" s="46"/>
      <c r="S102" s="46"/>
      <c r="T102" s="46"/>
      <c r="U102" s="46"/>
    </row>
    <row r="103" spans="1:21" s="8" customFormat="1" x14ac:dyDescent="0.25">
      <c r="A103" s="250"/>
      <c r="B103" s="8" t="s">
        <v>1172</v>
      </c>
      <c r="C103" s="8" t="s">
        <v>1117</v>
      </c>
      <c r="D103" s="8" t="s">
        <v>588</v>
      </c>
      <c r="E103" s="8" t="s">
        <v>1065</v>
      </c>
      <c r="F103" s="25">
        <v>69300</v>
      </c>
      <c r="G103" s="25">
        <v>69300</v>
      </c>
      <c r="H103" s="25">
        <v>69300</v>
      </c>
      <c r="I103" s="25">
        <v>69300</v>
      </c>
      <c r="J103" s="25">
        <v>69300</v>
      </c>
      <c r="K103" s="25">
        <v>69300</v>
      </c>
      <c r="L103" s="25">
        <v>69300</v>
      </c>
      <c r="M103" s="25">
        <v>69300</v>
      </c>
      <c r="N103" s="25">
        <v>69300</v>
      </c>
      <c r="O103" s="25">
        <v>69300</v>
      </c>
      <c r="P103" s="25">
        <v>69300</v>
      </c>
      <c r="Q103" s="25">
        <v>69300</v>
      </c>
      <c r="R103" s="25">
        <v>69300</v>
      </c>
      <c r="S103" s="25">
        <v>69300</v>
      </c>
      <c r="T103" s="25">
        <v>69300</v>
      </c>
      <c r="U103" s="25">
        <v>69300</v>
      </c>
    </row>
    <row r="104" spans="1:21" s="8" customFormat="1" x14ac:dyDescent="0.25">
      <c r="A104" s="250"/>
      <c r="B104" s="8" t="s">
        <v>1172</v>
      </c>
      <c r="C104" s="8" t="s">
        <v>1173</v>
      </c>
      <c r="D104" s="8" t="s">
        <v>588</v>
      </c>
      <c r="E104" s="8" t="s">
        <v>1065</v>
      </c>
      <c r="F104" s="25">
        <v>74100</v>
      </c>
      <c r="G104" s="25">
        <v>74100</v>
      </c>
      <c r="H104" s="25">
        <v>74100</v>
      </c>
      <c r="I104" s="25">
        <v>74100</v>
      </c>
      <c r="J104" s="25">
        <v>74100</v>
      </c>
      <c r="K104" s="25">
        <v>74100</v>
      </c>
      <c r="L104" s="25">
        <v>74100</v>
      </c>
      <c r="M104" s="25">
        <v>74100</v>
      </c>
      <c r="N104" s="25">
        <v>74100</v>
      </c>
      <c r="O104" s="25">
        <v>74100</v>
      </c>
      <c r="P104" s="25">
        <v>74100</v>
      </c>
      <c r="Q104" s="25">
        <v>74100</v>
      </c>
      <c r="R104" s="25">
        <v>74100</v>
      </c>
      <c r="S104" s="25">
        <v>74100</v>
      </c>
      <c r="T104" s="25">
        <v>74100</v>
      </c>
      <c r="U104" s="25">
        <v>74100</v>
      </c>
    </row>
    <row r="105" spans="1:21" s="8" customFormat="1" x14ac:dyDescent="0.25">
      <c r="A105" s="250"/>
      <c r="B105" s="8" t="s">
        <v>1172</v>
      </c>
      <c r="C105" s="8" t="s">
        <v>605</v>
      </c>
      <c r="D105" s="8" t="s">
        <v>588</v>
      </c>
      <c r="E105" s="8" t="s">
        <v>1065</v>
      </c>
      <c r="F105" s="25">
        <v>96250</v>
      </c>
      <c r="G105" s="25">
        <v>96250</v>
      </c>
      <c r="H105" s="25">
        <v>96250</v>
      </c>
      <c r="I105" s="25">
        <v>96250</v>
      </c>
      <c r="J105" s="25">
        <v>96250</v>
      </c>
      <c r="K105" s="25">
        <v>96250</v>
      </c>
      <c r="L105" s="25">
        <v>96250</v>
      </c>
      <c r="M105" s="25">
        <v>96250</v>
      </c>
      <c r="N105" s="25">
        <v>96250</v>
      </c>
      <c r="O105" s="25">
        <v>96250</v>
      </c>
      <c r="P105" s="25">
        <v>96250</v>
      </c>
      <c r="Q105" s="25">
        <v>96250</v>
      </c>
      <c r="R105" s="25">
        <v>96250</v>
      </c>
      <c r="S105" s="25">
        <v>96250</v>
      </c>
      <c r="T105" s="25">
        <v>96250</v>
      </c>
      <c r="U105" s="25">
        <v>96250</v>
      </c>
    </row>
    <row r="106" spans="1:21" s="8" customFormat="1" x14ac:dyDescent="0.25">
      <c r="A106" s="250"/>
    </row>
    <row r="107" spans="1:21" s="8" customFormat="1" x14ac:dyDescent="0.25">
      <c r="A107" s="250"/>
      <c r="B107" s="51" t="s">
        <v>1172</v>
      </c>
      <c r="C107" s="51"/>
      <c r="D107" s="51" t="s">
        <v>590</v>
      </c>
      <c r="E107" s="46"/>
      <c r="F107" s="46"/>
      <c r="G107" s="46"/>
      <c r="H107" s="46"/>
      <c r="I107" s="46"/>
      <c r="J107" s="46"/>
      <c r="K107" s="46"/>
      <c r="L107" s="46"/>
      <c r="M107" s="46"/>
      <c r="N107" s="46"/>
      <c r="O107" s="46"/>
      <c r="P107" s="46"/>
      <c r="Q107" s="46"/>
      <c r="R107" s="46"/>
      <c r="S107" s="46"/>
      <c r="T107" s="46"/>
      <c r="U107" s="46"/>
    </row>
    <row r="108" spans="1:21" s="8" customFormat="1" x14ac:dyDescent="0.25">
      <c r="A108" s="250"/>
      <c r="B108" s="8" t="s">
        <v>1172</v>
      </c>
      <c r="C108" s="8" t="s">
        <v>1117</v>
      </c>
      <c r="D108" s="8" t="s">
        <v>590</v>
      </c>
      <c r="E108" s="8" t="s">
        <v>1066</v>
      </c>
      <c r="F108" s="25">
        <v>3</v>
      </c>
      <c r="G108" s="25">
        <v>3</v>
      </c>
      <c r="H108" s="25">
        <v>3</v>
      </c>
      <c r="I108" s="25">
        <v>3</v>
      </c>
      <c r="J108" s="25">
        <v>3</v>
      </c>
      <c r="K108" s="25">
        <v>3</v>
      </c>
      <c r="L108" s="25">
        <v>3</v>
      </c>
      <c r="M108" s="25">
        <v>3</v>
      </c>
      <c r="N108" s="25">
        <v>3</v>
      </c>
      <c r="O108" s="25">
        <v>3</v>
      </c>
      <c r="P108" s="25">
        <v>3</v>
      </c>
      <c r="Q108" s="25">
        <v>3</v>
      </c>
      <c r="R108" s="25">
        <v>3</v>
      </c>
      <c r="S108" s="25">
        <v>3</v>
      </c>
      <c r="T108" s="25">
        <v>3</v>
      </c>
      <c r="U108" s="25">
        <v>3</v>
      </c>
    </row>
    <row r="109" spans="1:21" s="8" customFormat="1" x14ac:dyDescent="0.25">
      <c r="A109" s="250"/>
      <c r="B109" s="8" t="s">
        <v>1172</v>
      </c>
      <c r="C109" s="8" t="s">
        <v>1173</v>
      </c>
      <c r="D109" s="8" t="s">
        <v>590</v>
      </c>
      <c r="E109" s="8" t="s">
        <v>1066</v>
      </c>
      <c r="F109" s="25">
        <v>3</v>
      </c>
      <c r="G109" s="25">
        <v>3</v>
      </c>
      <c r="H109" s="25">
        <v>3</v>
      </c>
      <c r="I109" s="25">
        <v>3</v>
      </c>
      <c r="J109" s="25">
        <v>3</v>
      </c>
      <c r="K109" s="25">
        <v>3</v>
      </c>
      <c r="L109" s="25">
        <v>3</v>
      </c>
      <c r="M109" s="25">
        <v>3</v>
      </c>
      <c r="N109" s="25">
        <v>3</v>
      </c>
      <c r="O109" s="25">
        <v>3</v>
      </c>
      <c r="P109" s="25">
        <v>3</v>
      </c>
      <c r="Q109" s="25">
        <v>3</v>
      </c>
      <c r="R109" s="25">
        <v>3</v>
      </c>
      <c r="S109" s="25">
        <v>3</v>
      </c>
      <c r="T109" s="25">
        <v>3</v>
      </c>
      <c r="U109" s="25">
        <v>3</v>
      </c>
    </row>
    <row r="110" spans="1:21" s="8" customFormat="1" x14ac:dyDescent="0.25">
      <c r="A110" s="250"/>
      <c r="B110" s="8" t="s">
        <v>1172</v>
      </c>
      <c r="C110" s="8" t="s">
        <v>605</v>
      </c>
      <c r="D110" s="8" t="s">
        <v>590</v>
      </c>
      <c r="E110" s="8" t="s">
        <v>1066</v>
      </c>
      <c r="F110" s="25">
        <v>1</v>
      </c>
      <c r="G110" s="25">
        <v>1</v>
      </c>
      <c r="H110" s="25">
        <v>1</v>
      </c>
      <c r="I110" s="25">
        <v>1</v>
      </c>
      <c r="J110" s="25">
        <v>1</v>
      </c>
      <c r="K110" s="25">
        <v>1</v>
      </c>
      <c r="L110" s="25">
        <v>1</v>
      </c>
      <c r="M110" s="25">
        <v>1</v>
      </c>
      <c r="N110" s="25">
        <v>1</v>
      </c>
      <c r="O110" s="25">
        <v>1</v>
      </c>
      <c r="P110" s="25">
        <v>1</v>
      </c>
      <c r="Q110" s="25">
        <v>1</v>
      </c>
      <c r="R110" s="25">
        <v>1</v>
      </c>
      <c r="S110" s="25">
        <v>1</v>
      </c>
      <c r="T110" s="25">
        <v>1</v>
      </c>
      <c r="U110" s="25">
        <v>1</v>
      </c>
    </row>
    <row r="111" spans="1:21" s="8" customFormat="1" x14ac:dyDescent="0.25">
      <c r="A111" s="250"/>
    </row>
    <row r="112" spans="1:21" s="8" customFormat="1" x14ac:dyDescent="0.25">
      <c r="A112" s="250"/>
      <c r="B112" s="51" t="s">
        <v>1172</v>
      </c>
      <c r="C112" s="51"/>
      <c r="D112" s="51" t="s">
        <v>593</v>
      </c>
      <c r="E112" s="46"/>
      <c r="F112" s="46"/>
      <c r="G112" s="46"/>
      <c r="H112" s="46"/>
      <c r="I112" s="46"/>
      <c r="J112" s="46"/>
      <c r="K112" s="46"/>
      <c r="L112" s="46"/>
      <c r="M112" s="46"/>
      <c r="N112" s="46"/>
      <c r="O112" s="46"/>
      <c r="P112" s="46"/>
      <c r="Q112" s="46"/>
      <c r="R112" s="46"/>
      <c r="S112" s="46"/>
      <c r="T112" s="46"/>
      <c r="U112" s="46"/>
    </row>
    <row r="113" spans="1:21" s="8" customFormat="1" x14ac:dyDescent="0.25">
      <c r="A113" s="250"/>
      <c r="B113" s="8" t="s">
        <v>1172</v>
      </c>
      <c r="C113" s="8" t="s">
        <v>1117</v>
      </c>
      <c r="D113" s="8" t="s">
        <v>593</v>
      </c>
      <c r="E113" s="8" t="s">
        <v>1067</v>
      </c>
      <c r="F113" s="25">
        <v>0.6</v>
      </c>
      <c r="G113" s="25">
        <v>0.6</v>
      </c>
      <c r="H113" s="25">
        <v>0.6</v>
      </c>
      <c r="I113" s="25">
        <v>0.6</v>
      </c>
      <c r="J113" s="25">
        <v>0.6</v>
      </c>
      <c r="K113" s="25">
        <v>0.6</v>
      </c>
      <c r="L113" s="25">
        <v>0.6</v>
      </c>
      <c r="M113" s="25">
        <v>0.6</v>
      </c>
      <c r="N113" s="25">
        <v>0.6</v>
      </c>
      <c r="O113" s="25">
        <v>0.6</v>
      </c>
      <c r="P113" s="25">
        <v>0.6</v>
      </c>
      <c r="Q113" s="25">
        <v>0.6</v>
      </c>
      <c r="R113" s="25">
        <v>0.6</v>
      </c>
      <c r="S113" s="25">
        <v>0.6</v>
      </c>
      <c r="T113" s="25">
        <v>0.6</v>
      </c>
      <c r="U113" s="25">
        <v>0.6</v>
      </c>
    </row>
    <row r="114" spans="1:21" s="8" customFormat="1" x14ac:dyDescent="0.25">
      <c r="A114" s="250"/>
      <c r="B114" s="8" t="s">
        <v>1172</v>
      </c>
      <c r="C114" s="8" t="s">
        <v>1173</v>
      </c>
      <c r="D114" s="8" t="s">
        <v>593</v>
      </c>
      <c r="E114" s="8" t="s">
        <v>1067</v>
      </c>
      <c r="F114" s="25">
        <v>0.6</v>
      </c>
      <c r="G114" s="25">
        <v>0.6</v>
      </c>
      <c r="H114" s="25">
        <v>0.6</v>
      </c>
      <c r="I114" s="25">
        <v>0.6</v>
      </c>
      <c r="J114" s="25">
        <v>0.6</v>
      </c>
      <c r="K114" s="25">
        <v>0.6</v>
      </c>
      <c r="L114" s="25">
        <v>0.6</v>
      </c>
      <c r="M114" s="25">
        <v>0.6</v>
      </c>
      <c r="N114" s="25">
        <v>0.6</v>
      </c>
      <c r="O114" s="25">
        <v>0.6</v>
      </c>
      <c r="P114" s="25">
        <v>0.6</v>
      </c>
      <c r="Q114" s="25">
        <v>0.6</v>
      </c>
      <c r="R114" s="25">
        <v>0.6</v>
      </c>
      <c r="S114" s="25">
        <v>0.6</v>
      </c>
      <c r="T114" s="25">
        <v>0.6</v>
      </c>
      <c r="U114" s="25">
        <v>0.6</v>
      </c>
    </row>
    <row r="115" spans="1:21" s="8" customFormat="1" x14ac:dyDescent="0.25">
      <c r="A115" s="250"/>
      <c r="B115" s="8" t="s">
        <v>1172</v>
      </c>
      <c r="C115" s="8" t="s">
        <v>605</v>
      </c>
      <c r="D115" s="8" t="s">
        <v>593</v>
      </c>
      <c r="E115" s="8" t="s">
        <v>1067</v>
      </c>
      <c r="F115" s="25">
        <v>1.5</v>
      </c>
      <c r="G115" s="25">
        <v>1.5</v>
      </c>
      <c r="H115" s="25">
        <v>1.5</v>
      </c>
      <c r="I115" s="25">
        <v>1.5</v>
      </c>
      <c r="J115" s="25">
        <v>1.5</v>
      </c>
      <c r="K115" s="25">
        <v>1.5</v>
      </c>
      <c r="L115" s="25">
        <v>1.5</v>
      </c>
      <c r="M115" s="25">
        <v>1.5</v>
      </c>
      <c r="N115" s="25">
        <v>1.5</v>
      </c>
      <c r="O115" s="25">
        <v>1.5</v>
      </c>
      <c r="P115" s="25">
        <v>1.5</v>
      </c>
      <c r="Q115" s="25">
        <v>1.5</v>
      </c>
      <c r="R115" s="25">
        <v>1.5</v>
      </c>
      <c r="S115" s="25">
        <v>1.5</v>
      </c>
      <c r="T115" s="25">
        <v>1.5</v>
      </c>
      <c r="U115" s="25">
        <v>1.5</v>
      </c>
    </row>
    <row r="116" spans="1:21" s="8" customFormat="1" x14ac:dyDescent="0.25">
      <c r="A116" s="250"/>
    </row>
    <row r="117" spans="1:21" s="52" customFormat="1" ht="21" x14ac:dyDescent="0.35">
      <c r="A117" s="251"/>
      <c r="C117" s="53" t="s">
        <v>629</v>
      </c>
      <c r="F117" s="52" t="s">
        <v>1068</v>
      </c>
    </row>
    <row r="118" spans="1:21" s="8" customFormat="1" x14ac:dyDescent="0.25">
      <c r="A118" s="250"/>
    </row>
    <row r="119" spans="1:21" s="8" customFormat="1" x14ac:dyDescent="0.25">
      <c r="A119" s="250"/>
      <c r="B119" s="51" t="s">
        <v>1172</v>
      </c>
      <c r="C119" s="51"/>
      <c r="D119" s="51" t="s">
        <v>588</v>
      </c>
      <c r="E119" s="46"/>
      <c r="F119" s="46"/>
      <c r="G119" s="46"/>
      <c r="H119" s="46"/>
      <c r="I119" s="46"/>
      <c r="J119" s="46"/>
      <c r="K119" s="46"/>
      <c r="L119" s="46"/>
      <c r="M119" s="46"/>
      <c r="N119" s="46"/>
      <c r="O119" s="46"/>
      <c r="P119" s="46"/>
      <c r="Q119" s="46"/>
      <c r="R119" s="46"/>
      <c r="S119" s="46"/>
      <c r="T119" s="46"/>
      <c r="U119" s="46"/>
    </row>
    <row r="120" spans="1:21" s="8" customFormat="1" x14ac:dyDescent="0.25">
      <c r="A120" s="250"/>
      <c r="B120" s="8" t="s">
        <v>1172</v>
      </c>
      <c r="C120" s="8" t="s">
        <v>1117</v>
      </c>
      <c r="D120" s="8" t="s">
        <v>588</v>
      </c>
      <c r="E120" s="8" t="s">
        <v>882</v>
      </c>
      <c r="F120" s="25">
        <v>985.56588899999997</v>
      </c>
      <c r="G120" s="25">
        <v>980.25681599999996</v>
      </c>
      <c r="H120" s="25">
        <v>979.78280400000006</v>
      </c>
      <c r="I120" s="25">
        <v>1011.2574779999999</v>
      </c>
      <c r="J120" s="25">
        <v>1041.3627839999999</v>
      </c>
      <c r="K120" s="25">
        <v>1058.4687960000001</v>
      </c>
      <c r="L120" s="25">
        <v>1069.2761310000001</v>
      </c>
      <c r="M120" s="25">
        <v>1095.725862</v>
      </c>
      <c r="N120" s="25">
        <v>1049.3676270000001</v>
      </c>
      <c r="O120" s="25">
        <v>1072.499274</v>
      </c>
      <c r="P120" s="25">
        <v>1134.8908581017108</v>
      </c>
      <c r="Q120" s="25">
        <v>1134.1211112000001</v>
      </c>
      <c r="R120" s="25">
        <v>1110.5153136000001</v>
      </c>
      <c r="S120" s="25">
        <v>1147.045284</v>
      </c>
      <c r="T120" s="25">
        <v>1160.1027899999999</v>
      </c>
      <c r="U120" s="25">
        <v>1173.160296</v>
      </c>
    </row>
    <row r="121" spans="1:21" s="8" customFormat="1" x14ac:dyDescent="0.25">
      <c r="A121" s="250"/>
      <c r="B121" s="8" t="s">
        <v>1172</v>
      </c>
      <c r="C121" s="8" t="s">
        <v>1173</v>
      </c>
      <c r="D121" s="8" t="s">
        <v>588</v>
      </c>
      <c r="E121" s="8" t="s">
        <v>882</v>
      </c>
      <c r="F121" s="25">
        <v>0</v>
      </c>
      <c r="G121" s="25">
        <v>0</v>
      </c>
      <c r="H121" s="25">
        <v>0</v>
      </c>
      <c r="I121" s="25">
        <v>0</v>
      </c>
      <c r="J121" s="25">
        <v>0</v>
      </c>
      <c r="K121" s="25">
        <v>0</v>
      </c>
      <c r="L121" s="25">
        <v>0</v>
      </c>
      <c r="M121" s="25">
        <v>0</v>
      </c>
      <c r="N121" s="25">
        <v>0</v>
      </c>
      <c r="O121" s="25">
        <v>0</v>
      </c>
      <c r="P121" s="25">
        <v>0</v>
      </c>
      <c r="Q121" s="25">
        <v>0</v>
      </c>
      <c r="R121" s="25">
        <v>0</v>
      </c>
      <c r="S121" s="25">
        <v>0</v>
      </c>
      <c r="T121" s="25">
        <v>0</v>
      </c>
      <c r="U121" s="25">
        <v>0</v>
      </c>
    </row>
    <row r="122" spans="1:21" s="8" customFormat="1" x14ac:dyDescent="0.25">
      <c r="A122" s="250"/>
      <c r="B122" s="8" t="s">
        <v>1172</v>
      </c>
      <c r="C122" s="8" t="s">
        <v>605</v>
      </c>
      <c r="D122" s="8" t="s">
        <v>588</v>
      </c>
      <c r="E122" s="8" t="s">
        <v>882</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row>
    <row r="123" spans="1:21" s="8" customFormat="1" x14ac:dyDescent="0.25">
      <c r="A123" s="250"/>
      <c r="B123" s="7" t="s">
        <v>948</v>
      </c>
      <c r="C123" s="7" t="s">
        <v>1030</v>
      </c>
      <c r="D123" s="7" t="s">
        <v>588</v>
      </c>
      <c r="E123" s="7" t="s">
        <v>882</v>
      </c>
      <c r="F123" s="54">
        <v>985.56588899999997</v>
      </c>
      <c r="G123" s="54">
        <v>980.25681599999996</v>
      </c>
      <c r="H123" s="54">
        <v>979.78280400000006</v>
      </c>
      <c r="I123" s="54">
        <v>1011.2574779999999</v>
      </c>
      <c r="J123" s="54">
        <v>1041.3627839999999</v>
      </c>
      <c r="K123" s="54">
        <v>1058.4687960000001</v>
      </c>
      <c r="L123" s="54">
        <v>1069.2761310000001</v>
      </c>
      <c r="M123" s="54">
        <v>1095.725862</v>
      </c>
      <c r="N123" s="54">
        <v>1049.3676270000001</v>
      </c>
      <c r="O123" s="54">
        <v>1072.499274</v>
      </c>
      <c r="P123" s="54">
        <v>1134.8908581017108</v>
      </c>
      <c r="Q123" s="54">
        <v>1134.1211112000001</v>
      </c>
      <c r="R123" s="54">
        <v>1110.5153136000001</v>
      </c>
      <c r="S123" s="54">
        <v>1147.045284</v>
      </c>
      <c r="T123" s="54">
        <v>1160.1027899999999</v>
      </c>
      <c r="U123" s="54">
        <v>1173.160296</v>
      </c>
    </row>
    <row r="124" spans="1:21" s="8" customFormat="1" x14ac:dyDescent="0.25">
      <c r="A124" s="250"/>
    </row>
    <row r="125" spans="1:21" s="8" customFormat="1" x14ac:dyDescent="0.25">
      <c r="A125" s="250"/>
      <c r="B125" s="51" t="s">
        <v>1172</v>
      </c>
      <c r="C125" s="51"/>
      <c r="D125" s="51" t="s">
        <v>590</v>
      </c>
      <c r="E125" s="46"/>
      <c r="F125" s="46"/>
      <c r="G125" s="46"/>
      <c r="H125" s="46"/>
      <c r="I125" s="46"/>
      <c r="J125" s="46"/>
      <c r="K125" s="46"/>
      <c r="L125" s="46"/>
      <c r="M125" s="46"/>
      <c r="N125" s="46"/>
      <c r="O125" s="46"/>
      <c r="P125" s="46"/>
      <c r="Q125" s="46"/>
      <c r="R125" s="46"/>
      <c r="S125" s="46"/>
      <c r="T125" s="46"/>
      <c r="U125" s="46"/>
    </row>
    <row r="126" spans="1:21" s="8" customFormat="1" x14ac:dyDescent="0.25">
      <c r="A126" s="250"/>
      <c r="B126" s="8" t="s">
        <v>1172</v>
      </c>
      <c r="C126" s="8" t="s">
        <v>1117</v>
      </c>
      <c r="D126" s="8" t="s">
        <v>590</v>
      </c>
      <c r="E126" s="8" t="s">
        <v>883</v>
      </c>
      <c r="F126" s="25">
        <v>4.2665190000000006E-2</v>
      </c>
      <c r="G126" s="25">
        <v>4.2435359999999998E-2</v>
      </c>
      <c r="H126" s="25">
        <v>4.2414840000000002E-2</v>
      </c>
      <c r="I126" s="25">
        <v>4.3777379999999998E-2</v>
      </c>
      <c r="J126" s="25">
        <v>4.5080639999999998E-2</v>
      </c>
      <c r="K126" s="25">
        <v>4.582116E-2</v>
      </c>
      <c r="L126" s="25">
        <v>4.6289010000000005E-2</v>
      </c>
      <c r="M126" s="25">
        <v>4.7434020000000007E-2</v>
      </c>
      <c r="N126" s="25">
        <v>4.5427169999999996E-2</v>
      </c>
      <c r="O126" s="25">
        <v>4.6428540000000004E-2</v>
      </c>
      <c r="P126" s="25">
        <v>4.9129474376697443E-2</v>
      </c>
      <c r="Q126" s="25">
        <v>4.9096152000000004E-2</v>
      </c>
      <c r="R126" s="25">
        <v>4.8074256000000003E-2</v>
      </c>
      <c r="S126" s="25">
        <v>4.9655640000000001E-2</v>
      </c>
      <c r="T126" s="25">
        <v>5.0220899999999992E-2</v>
      </c>
      <c r="U126" s="25">
        <v>5.0786160000000004E-2</v>
      </c>
    </row>
    <row r="127" spans="1:21" s="8" customFormat="1" x14ac:dyDescent="0.25">
      <c r="A127" s="250"/>
      <c r="B127" s="8" t="s">
        <v>1172</v>
      </c>
      <c r="C127" s="8" t="s">
        <v>1173</v>
      </c>
      <c r="D127" s="8" t="s">
        <v>590</v>
      </c>
      <c r="E127" s="8" t="s">
        <v>883</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row>
    <row r="128" spans="1:21" s="8" customFormat="1" x14ac:dyDescent="0.25">
      <c r="A128" s="250"/>
      <c r="B128" s="8" t="s">
        <v>1172</v>
      </c>
      <c r="C128" s="8" t="s">
        <v>605</v>
      </c>
      <c r="D128" s="8" t="s">
        <v>590</v>
      </c>
      <c r="E128" s="8" t="s">
        <v>883</v>
      </c>
      <c r="F128" s="25">
        <v>0</v>
      </c>
      <c r="G128" s="25">
        <v>0</v>
      </c>
      <c r="H128" s="25">
        <v>0</v>
      </c>
      <c r="I128" s="25">
        <v>0</v>
      </c>
      <c r="J128" s="25">
        <v>0</v>
      </c>
      <c r="K128" s="25">
        <v>0</v>
      </c>
      <c r="L128" s="25">
        <v>0</v>
      </c>
      <c r="M128" s="25">
        <v>0</v>
      </c>
      <c r="N128" s="25">
        <v>0</v>
      </c>
      <c r="O128" s="25">
        <v>0</v>
      </c>
      <c r="P128" s="25">
        <v>0</v>
      </c>
      <c r="Q128" s="25">
        <v>0</v>
      </c>
      <c r="R128" s="25">
        <v>0</v>
      </c>
      <c r="S128" s="25">
        <v>0</v>
      </c>
      <c r="T128" s="25">
        <v>0</v>
      </c>
      <c r="U128" s="25">
        <v>0</v>
      </c>
    </row>
    <row r="129" spans="1:21" s="8" customFormat="1" x14ac:dyDescent="0.25">
      <c r="A129" s="250"/>
      <c r="B129" s="7" t="s">
        <v>948</v>
      </c>
      <c r="C129" s="7" t="s">
        <v>1082</v>
      </c>
      <c r="D129" s="7" t="s">
        <v>590</v>
      </c>
      <c r="E129" s="7" t="s">
        <v>1083</v>
      </c>
      <c r="F129" s="54">
        <v>0.89596899000000008</v>
      </c>
      <c r="G129" s="54">
        <v>0.89114255999999992</v>
      </c>
      <c r="H129" s="54">
        <v>0.89071164000000003</v>
      </c>
      <c r="I129" s="54">
        <v>0.91932497999999996</v>
      </c>
      <c r="J129" s="54">
        <v>0.94669344</v>
      </c>
      <c r="K129" s="54">
        <v>0.96224436000000002</v>
      </c>
      <c r="L129" s="54">
        <v>0.97206921000000013</v>
      </c>
      <c r="M129" s="54">
        <v>0.99611442000000017</v>
      </c>
      <c r="N129" s="54">
        <v>0.95397056999999996</v>
      </c>
      <c r="O129" s="54">
        <v>0.9749993400000001</v>
      </c>
      <c r="P129" s="54">
        <v>1.0317189619106464</v>
      </c>
      <c r="Q129" s="54">
        <v>1.031019192</v>
      </c>
      <c r="R129" s="54">
        <v>1.0095593760000001</v>
      </c>
      <c r="S129" s="54">
        <v>1.0427684400000001</v>
      </c>
      <c r="T129" s="54">
        <v>1.0546388999999998</v>
      </c>
      <c r="U129" s="54">
        <v>1.0665093600000002</v>
      </c>
    </row>
    <row r="130" spans="1:21" s="8" customFormat="1" x14ac:dyDescent="0.25">
      <c r="A130" s="250"/>
    </row>
    <row r="131" spans="1:21" s="8" customFormat="1" x14ac:dyDescent="0.25">
      <c r="A131" s="250"/>
      <c r="B131" s="51" t="s">
        <v>1172</v>
      </c>
      <c r="C131" s="51"/>
      <c r="D131" s="51" t="s">
        <v>593</v>
      </c>
      <c r="E131" s="46"/>
      <c r="F131" s="46"/>
      <c r="G131" s="46"/>
      <c r="H131" s="46"/>
      <c r="I131" s="46"/>
      <c r="J131" s="46"/>
      <c r="K131" s="46"/>
      <c r="L131" s="46"/>
      <c r="M131" s="46"/>
      <c r="N131" s="46"/>
      <c r="O131" s="46"/>
      <c r="P131" s="46"/>
      <c r="Q131" s="46"/>
      <c r="R131" s="46"/>
      <c r="S131" s="46"/>
      <c r="T131" s="46"/>
      <c r="U131" s="46"/>
    </row>
    <row r="132" spans="1:21" s="8" customFormat="1" x14ac:dyDescent="0.25">
      <c r="A132" s="250"/>
      <c r="B132" s="8" t="s">
        <v>1172</v>
      </c>
      <c r="C132" s="8" t="s">
        <v>1117</v>
      </c>
      <c r="D132" s="8" t="s">
        <v>593</v>
      </c>
      <c r="E132" s="8" t="s">
        <v>884</v>
      </c>
      <c r="F132" s="25">
        <v>8.533037999999998E-3</v>
      </c>
      <c r="G132" s="25">
        <v>8.487072E-3</v>
      </c>
      <c r="H132" s="25">
        <v>8.4829680000000005E-3</v>
      </c>
      <c r="I132" s="25">
        <v>8.7554759999999981E-3</v>
      </c>
      <c r="J132" s="25">
        <v>9.0161279999999983E-3</v>
      </c>
      <c r="K132" s="25">
        <v>9.1642319999999996E-3</v>
      </c>
      <c r="L132" s="25">
        <v>9.257801999999999E-3</v>
      </c>
      <c r="M132" s="25">
        <v>9.4868039999999997E-3</v>
      </c>
      <c r="N132" s="25">
        <v>9.0854339999999999E-3</v>
      </c>
      <c r="O132" s="25">
        <v>9.2857080000000002E-3</v>
      </c>
      <c r="P132" s="25">
        <v>9.8258948753394866E-3</v>
      </c>
      <c r="Q132" s="25">
        <v>9.8192304000000001E-3</v>
      </c>
      <c r="R132" s="25">
        <v>9.6148511999999998E-3</v>
      </c>
      <c r="S132" s="25">
        <v>9.9311280000000009E-3</v>
      </c>
      <c r="T132" s="25">
        <v>1.0044179999999998E-2</v>
      </c>
      <c r="U132" s="25">
        <v>1.0157232E-2</v>
      </c>
    </row>
    <row r="133" spans="1:21" s="8" customFormat="1" x14ac:dyDescent="0.25">
      <c r="A133" s="250"/>
      <c r="B133" s="8" t="s">
        <v>1172</v>
      </c>
      <c r="C133" s="8" t="s">
        <v>1173</v>
      </c>
      <c r="D133" s="8" t="s">
        <v>593</v>
      </c>
      <c r="E133" s="8" t="s">
        <v>884</v>
      </c>
      <c r="F133" s="25">
        <v>0</v>
      </c>
      <c r="G133" s="25">
        <v>0</v>
      </c>
      <c r="H133" s="25">
        <v>0</v>
      </c>
      <c r="I133" s="25">
        <v>0</v>
      </c>
      <c r="J133" s="25">
        <v>0</v>
      </c>
      <c r="K133" s="25">
        <v>0</v>
      </c>
      <c r="L133" s="25">
        <v>0</v>
      </c>
      <c r="M133" s="25">
        <v>0</v>
      </c>
      <c r="N133" s="25">
        <v>0</v>
      </c>
      <c r="O133" s="25">
        <v>0</v>
      </c>
      <c r="P133" s="25">
        <v>0</v>
      </c>
      <c r="Q133" s="25">
        <v>0</v>
      </c>
      <c r="R133" s="25">
        <v>0</v>
      </c>
      <c r="S133" s="25">
        <v>0</v>
      </c>
      <c r="T133" s="25">
        <v>0</v>
      </c>
      <c r="U133" s="25">
        <v>0</v>
      </c>
    </row>
    <row r="134" spans="1:21" s="8" customFormat="1" x14ac:dyDescent="0.25">
      <c r="A134" s="250"/>
      <c r="B134" s="8" t="s">
        <v>1172</v>
      </c>
      <c r="C134" s="8" t="s">
        <v>605</v>
      </c>
      <c r="D134" s="8" t="s">
        <v>593</v>
      </c>
      <c r="E134" s="8" t="s">
        <v>884</v>
      </c>
      <c r="F134" s="25">
        <v>0</v>
      </c>
      <c r="G134" s="25">
        <v>0</v>
      </c>
      <c r="H134" s="25">
        <v>0</v>
      </c>
      <c r="I134" s="25">
        <v>0</v>
      </c>
      <c r="J134" s="25">
        <v>0</v>
      </c>
      <c r="K134" s="25">
        <v>0</v>
      </c>
      <c r="L134" s="25">
        <v>0</v>
      </c>
      <c r="M134" s="25">
        <v>0</v>
      </c>
      <c r="N134" s="25">
        <v>0</v>
      </c>
      <c r="O134" s="25">
        <v>0</v>
      </c>
      <c r="P134" s="25">
        <v>0</v>
      </c>
      <c r="Q134" s="25">
        <v>0</v>
      </c>
      <c r="R134" s="25">
        <v>0</v>
      </c>
      <c r="S134" s="25">
        <v>0</v>
      </c>
      <c r="T134" s="25">
        <v>0</v>
      </c>
      <c r="U134" s="25">
        <v>0</v>
      </c>
    </row>
    <row r="135" spans="1:21" s="8" customFormat="1" x14ac:dyDescent="0.25">
      <c r="A135" s="250"/>
      <c r="B135" s="7" t="s">
        <v>948</v>
      </c>
      <c r="C135" s="7" t="s">
        <v>1032</v>
      </c>
      <c r="D135" s="7" t="s">
        <v>593</v>
      </c>
      <c r="E135" s="7" t="s">
        <v>1083</v>
      </c>
      <c r="F135" s="54">
        <v>2.6452417799999992</v>
      </c>
      <c r="G135" s="54">
        <v>2.6309923199999998</v>
      </c>
      <c r="H135" s="54">
        <v>2.6297200800000002</v>
      </c>
      <c r="I135" s="54">
        <v>2.7141975599999992</v>
      </c>
      <c r="J135" s="54">
        <v>2.7949996799999997</v>
      </c>
      <c r="K135" s="54">
        <v>2.8409119199999999</v>
      </c>
      <c r="L135" s="54">
        <v>2.8699186199999995</v>
      </c>
      <c r="M135" s="54">
        <v>2.9409092399999999</v>
      </c>
      <c r="N135" s="54">
        <v>2.8164845399999998</v>
      </c>
      <c r="O135" s="54">
        <v>2.8785694799999999</v>
      </c>
      <c r="P135" s="54">
        <v>3.046027411355241</v>
      </c>
      <c r="Q135" s="54">
        <v>3.0439614239999999</v>
      </c>
      <c r="R135" s="54">
        <v>2.9806038720000001</v>
      </c>
      <c r="S135" s="54">
        <v>3.0786496800000003</v>
      </c>
      <c r="T135" s="54">
        <v>3.1136957999999995</v>
      </c>
      <c r="U135" s="54">
        <v>3.14874192</v>
      </c>
    </row>
    <row r="136" spans="1:21" s="8" customFormat="1" x14ac:dyDescent="0.25">
      <c r="A136" s="250"/>
      <c r="B136" s="7"/>
      <c r="C136" s="7"/>
      <c r="D136" s="7"/>
      <c r="E136" s="7"/>
    </row>
    <row r="137" spans="1:21" s="8" customFormat="1" x14ac:dyDescent="0.25">
      <c r="A137" s="250"/>
      <c r="B137" s="7" t="s">
        <v>948</v>
      </c>
      <c r="C137" s="7" t="s">
        <v>1090</v>
      </c>
      <c r="D137" s="7" t="s">
        <v>588</v>
      </c>
      <c r="E137" s="7" t="s">
        <v>1091</v>
      </c>
      <c r="F137" s="54">
        <v>989.10709976999999</v>
      </c>
      <c r="G137" s="54">
        <v>983.77895088000002</v>
      </c>
      <c r="H137" s="54">
        <v>983.30323571999998</v>
      </c>
      <c r="I137" s="54">
        <v>1014.8910005399999</v>
      </c>
      <c r="J137" s="54">
        <v>1045.10447712</v>
      </c>
      <c r="K137" s="54">
        <v>1062.2719522800003</v>
      </c>
      <c r="L137" s="54">
        <v>1073.11811883</v>
      </c>
      <c r="M137" s="54">
        <v>1099.66288566</v>
      </c>
      <c r="N137" s="54">
        <v>1053.1380821099999</v>
      </c>
      <c r="O137" s="54">
        <v>1076.35284282</v>
      </c>
      <c r="P137" s="54">
        <v>1138.9686044749767</v>
      </c>
      <c r="Q137" s="54">
        <v>1138.196091816</v>
      </c>
      <c r="R137" s="54">
        <v>1114.5054768480002</v>
      </c>
      <c r="S137" s="54">
        <v>1151.1667021199999</v>
      </c>
      <c r="T137" s="54">
        <v>1164.2711247</v>
      </c>
      <c r="U137" s="54">
        <v>1177.3755472800001</v>
      </c>
    </row>
    <row r="138" spans="1:21" s="8" customFormat="1" x14ac:dyDescent="0.25">
      <c r="A138" s="250"/>
    </row>
    <row r="139" spans="1:21" x14ac:dyDescent="0.25">
      <c r="B139" s="221"/>
      <c r="C139" s="11"/>
      <c r="D139" s="221"/>
      <c r="E139" s="221"/>
      <c r="F139" s="221"/>
      <c r="G139" s="221"/>
      <c r="H139" s="221"/>
      <c r="I139" s="221"/>
      <c r="J139" s="221"/>
      <c r="K139" s="221"/>
      <c r="L139" s="221"/>
      <c r="M139" s="221"/>
      <c r="N139" s="221"/>
      <c r="O139" s="221"/>
      <c r="P139" s="221"/>
      <c r="Q139" s="221"/>
      <c r="R139" s="221"/>
      <c r="S139" s="221"/>
      <c r="T139" s="221"/>
      <c r="U139" s="221"/>
    </row>
    <row r="140" spans="1:21" ht="18.75" x14ac:dyDescent="0.3">
      <c r="B140" s="10" t="s">
        <v>331</v>
      </c>
      <c r="C140" s="221"/>
      <c r="D140" s="221"/>
      <c r="E140" s="221"/>
      <c r="F140" s="221"/>
      <c r="G140" s="221"/>
      <c r="H140" s="221"/>
      <c r="I140" s="221"/>
      <c r="J140" s="221"/>
      <c r="K140" s="221"/>
      <c r="L140" s="221"/>
      <c r="M140" s="221"/>
      <c r="N140" s="221"/>
      <c r="O140" s="221"/>
      <c r="P140" s="221"/>
      <c r="Q140" s="221"/>
      <c r="R140" s="221"/>
      <c r="S140" s="221"/>
      <c r="T140" s="221"/>
      <c r="U140" s="221"/>
    </row>
    <row r="141" spans="1:21" s="19" customFormat="1" x14ac:dyDescent="0.25">
      <c r="A141" s="252"/>
      <c r="B141" s="5"/>
      <c r="C141" s="6" t="s">
        <v>1048</v>
      </c>
      <c r="D141" s="5"/>
      <c r="E141" s="5" t="s">
        <v>977</v>
      </c>
      <c r="F141" s="5"/>
      <c r="G141" s="5"/>
      <c r="H141" s="5"/>
      <c r="I141" s="5"/>
      <c r="J141" s="5"/>
      <c r="K141" s="5"/>
      <c r="L141" s="5"/>
      <c r="M141" s="5"/>
      <c r="N141" s="5"/>
      <c r="O141" s="5"/>
      <c r="P141" s="5"/>
      <c r="Q141" s="5"/>
      <c r="R141" s="5"/>
      <c r="S141" s="5"/>
      <c r="T141" s="5"/>
      <c r="U141" s="5"/>
    </row>
    <row r="143" spans="1:21" x14ac:dyDescent="0.25">
      <c r="B143" s="7" t="s">
        <v>1050</v>
      </c>
      <c r="C143" s="7" t="s">
        <v>1051</v>
      </c>
      <c r="D143" s="7" t="s">
        <v>581</v>
      </c>
      <c r="E143" s="7" t="s">
        <v>935</v>
      </c>
      <c r="F143" s="7">
        <v>2000</v>
      </c>
      <c r="G143" s="7">
        <v>2001</v>
      </c>
      <c r="H143" s="7">
        <v>2002</v>
      </c>
      <c r="I143" s="7">
        <v>2003</v>
      </c>
      <c r="J143" s="7">
        <v>2004</v>
      </c>
      <c r="K143" s="7">
        <v>2005</v>
      </c>
      <c r="L143" s="7">
        <v>2006</v>
      </c>
      <c r="M143" s="7">
        <v>2007</v>
      </c>
      <c r="N143" s="7">
        <v>2008</v>
      </c>
      <c r="O143" s="7">
        <v>2009</v>
      </c>
      <c r="P143" s="7">
        <v>2010</v>
      </c>
      <c r="Q143" s="7">
        <v>2011</v>
      </c>
      <c r="R143" s="7">
        <v>2012</v>
      </c>
      <c r="S143" s="7">
        <v>2013</v>
      </c>
      <c r="T143" s="7">
        <v>2014</v>
      </c>
      <c r="U143" s="7">
        <v>2015</v>
      </c>
    </row>
    <row r="144" spans="1:21" x14ac:dyDescent="0.25">
      <c r="B144" s="8" t="s">
        <v>1172</v>
      </c>
      <c r="C144" s="8" t="s">
        <v>1117</v>
      </c>
      <c r="D144" s="8"/>
      <c r="E144" s="8" t="s">
        <v>881</v>
      </c>
      <c r="F144" s="31">
        <f t="shared" ref="F144:T144" si="14">IFERROR(((F14/F96)-1),"CHECK")</f>
        <v>0</v>
      </c>
      <c r="G144" s="31">
        <f t="shared" si="14"/>
        <v>0</v>
      </c>
      <c r="H144" s="31">
        <f t="shared" si="14"/>
        <v>0</v>
      </c>
      <c r="I144" s="31">
        <f t="shared" si="14"/>
        <v>0</v>
      </c>
      <c r="J144" s="31">
        <f t="shared" si="14"/>
        <v>0</v>
      </c>
      <c r="K144" s="31">
        <f t="shared" si="14"/>
        <v>0</v>
      </c>
      <c r="L144" s="31">
        <f t="shared" si="14"/>
        <v>0</v>
      </c>
      <c r="M144" s="31">
        <f t="shared" si="14"/>
        <v>0</v>
      </c>
      <c r="N144" s="31">
        <f t="shared" si="14"/>
        <v>0</v>
      </c>
      <c r="O144" s="31">
        <f t="shared" si="14"/>
        <v>0</v>
      </c>
      <c r="P144" s="31">
        <f t="shared" si="14"/>
        <v>0</v>
      </c>
      <c r="Q144" s="31">
        <f t="shared" si="14"/>
        <v>0</v>
      </c>
      <c r="R144" s="31">
        <f t="shared" si="14"/>
        <v>0</v>
      </c>
      <c r="S144" s="31">
        <f t="shared" si="14"/>
        <v>0</v>
      </c>
      <c r="T144" s="31">
        <f t="shared" si="14"/>
        <v>0</v>
      </c>
      <c r="U144" s="31">
        <f>IFERROR(((U14/U96)-1),"CHECK")</f>
        <v>0</v>
      </c>
    </row>
    <row r="145" spans="1:21" x14ac:dyDescent="0.25">
      <c r="B145" s="8" t="s">
        <v>1172</v>
      </c>
      <c r="C145" s="8" t="s">
        <v>1173</v>
      </c>
      <c r="D145" s="8"/>
      <c r="E145" s="8" t="s">
        <v>881</v>
      </c>
      <c r="F145" s="31" t="str">
        <f t="shared" ref="F145:U145" si="15">IFERROR(((F15/F97)-1),"CHECK")</f>
        <v>CHECK</v>
      </c>
      <c r="G145" s="31" t="str">
        <f t="shared" si="15"/>
        <v>CHECK</v>
      </c>
      <c r="H145" s="31" t="str">
        <f t="shared" si="15"/>
        <v>CHECK</v>
      </c>
      <c r="I145" s="31" t="str">
        <f t="shared" si="15"/>
        <v>CHECK</v>
      </c>
      <c r="J145" s="31" t="str">
        <f t="shared" si="15"/>
        <v>CHECK</v>
      </c>
      <c r="K145" s="31" t="str">
        <f t="shared" si="15"/>
        <v>CHECK</v>
      </c>
      <c r="L145" s="31" t="str">
        <f t="shared" si="15"/>
        <v>CHECK</v>
      </c>
      <c r="M145" s="31" t="str">
        <f t="shared" si="15"/>
        <v>CHECK</v>
      </c>
      <c r="N145" s="31" t="str">
        <f t="shared" si="15"/>
        <v>CHECK</v>
      </c>
      <c r="O145" s="31" t="str">
        <f t="shared" si="15"/>
        <v>CHECK</v>
      </c>
      <c r="P145" s="31" t="str">
        <f t="shared" si="15"/>
        <v>CHECK</v>
      </c>
      <c r="Q145" s="31" t="str">
        <f t="shared" si="15"/>
        <v>CHECK</v>
      </c>
      <c r="R145" s="31" t="str">
        <f t="shared" si="15"/>
        <v>CHECK</v>
      </c>
      <c r="S145" s="31" t="str">
        <f t="shared" si="15"/>
        <v>CHECK</v>
      </c>
      <c r="T145" s="31" t="str">
        <f t="shared" si="15"/>
        <v>CHECK</v>
      </c>
      <c r="U145" s="31" t="str">
        <f t="shared" si="15"/>
        <v>CHECK</v>
      </c>
    </row>
    <row r="146" spans="1:21" x14ac:dyDescent="0.25">
      <c r="B146" s="8" t="s">
        <v>1172</v>
      </c>
      <c r="C146" s="8" t="s">
        <v>605</v>
      </c>
      <c r="D146" s="8"/>
      <c r="E146" s="8" t="s">
        <v>881</v>
      </c>
      <c r="F146" s="31" t="str">
        <f t="shared" ref="F146:U146" si="16">IFERROR(((F16/F98)-1),"CHECK")</f>
        <v>CHECK</v>
      </c>
      <c r="G146" s="31" t="str">
        <f t="shared" si="16"/>
        <v>CHECK</v>
      </c>
      <c r="H146" s="31" t="str">
        <f t="shared" si="16"/>
        <v>CHECK</v>
      </c>
      <c r="I146" s="31" t="str">
        <f t="shared" si="16"/>
        <v>CHECK</v>
      </c>
      <c r="J146" s="31" t="str">
        <f t="shared" si="16"/>
        <v>CHECK</v>
      </c>
      <c r="K146" s="31" t="str">
        <f t="shared" si="16"/>
        <v>CHECK</v>
      </c>
      <c r="L146" s="31" t="str">
        <f t="shared" si="16"/>
        <v>CHECK</v>
      </c>
      <c r="M146" s="31" t="str">
        <f t="shared" si="16"/>
        <v>CHECK</v>
      </c>
      <c r="N146" s="31" t="str">
        <f t="shared" si="16"/>
        <v>CHECK</v>
      </c>
      <c r="O146" s="31" t="str">
        <f t="shared" si="16"/>
        <v>CHECK</v>
      </c>
      <c r="P146" s="31" t="str">
        <f t="shared" si="16"/>
        <v>CHECK</v>
      </c>
      <c r="Q146" s="31" t="str">
        <f t="shared" si="16"/>
        <v>CHECK</v>
      </c>
      <c r="R146" s="31" t="str">
        <f t="shared" si="16"/>
        <v>CHECK</v>
      </c>
      <c r="S146" s="31" t="str">
        <f t="shared" si="16"/>
        <v>CHECK</v>
      </c>
      <c r="T146" s="31" t="str">
        <f t="shared" si="16"/>
        <v>CHECK</v>
      </c>
      <c r="U146" s="31" t="str">
        <f t="shared" si="16"/>
        <v>CHECK</v>
      </c>
    </row>
    <row r="147" spans="1:21" x14ac:dyDescent="0.25">
      <c r="B147" s="8"/>
      <c r="C147" s="8"/>
      <c r="D147" s="8"/>
      <c r="E147" s="8"/>
      <c r="F147" s="221"/>
      <c r="G147" s="221"/>
      <c r="H147" s="221"/>
      <c r="I147" s="221"/>
      <c r="J147" s="221"/>
      <c r="K147" s="221"/>
      <c r="L147" s="221"/>
      <c r="M147" s="221"/>
      <c r="N147" s="221"/>
      <c r="O147" s="221"/>
      <c r="P147" s="221"/>
      <c r="Q147" s="221"/>
      <c r="R147" s="221"/>
      <c r="S147" s="221"/>
      <c r="T147" s="221"/>
      <c r="U147" s="221"/>
    </row>
    <row r="148" spans="1:21" s="19" customFormat="1" ht="21" x14ac:dyDescent="0.35">
      <c r="A148" s="252"/>
      <c r="B148" s="46"/>
      <c r="C148" s="55" t="s">
        <v>1063</v>
      </c>
      <c r="D148" s="46"/>
      <c r="E148" s="46"/>
    </row>
    <row r="149" spans="1:21" x14ac:dyDescent="0.25">
      <c r="B149" s="8"/>
      <c r="C149" s="8"/>
      <c r="D149" s="8"/>
      <c r="E149" s="8"/>
      <c r="F149" s="221"/>
      <c r="G149" s="221"/>
      <c r="H149" s="221"/>
      <c r="I149" s="221"/>
      <c r="J149" s="221"/>
      <c r="K149" s="221"/>
      <c r="L149" s="221"/>
      <c r="M149" s="221"/>
      <c r="N149" s="221"/>
      <c r="O149" s="221"/>
      <c r="P149" s="221"/>
      <c r="Q149" s="221"/>
      <c r="R149" s="221"/>
      <c r="S149" s="221"/>
      <c r="T149" s="221"/>
      <c r="U149" s="221"/>
    </row>
    <row r="150" spans="1:21" s="19" customFormat="1" x14ac:dyDescent="0.25">
      <c r="A150" s="252"/>
      <c r="B150" s="51" t="s">
        <v>1172</v>
      </c>
      <c r="C150" s="51"/>
      <c r="D150" s="51" t="s">
        <v>588</v>
      </c>
      <c r="E150" s="46"/>
    </row>
    <row r="151" spans="1:21" x14ac:dyDescent="0.25">
      <c r="B151" s="8" t="s">
        <v>1172</v>
      </c>
      <c r="C151" s="8" t="s">
        <v>1117</v>
      </c>
      <c r="D151" s="8" t="s">
        <v>588</v>
      </c>
      <c r="E151" s="8" t="s">
        <v>1065</v>
      </c>
      <c r="F151" s="31">
        <f t="shared" ref="F151:U151" si="17">IFERROR(((F21/F103)-1),"CHECK")</f>
        <v>0</v>
      </c>
      <c r="G151" s="31">
        <f t="shared" si="17"/>
        <v>0</v>
      </c>
      <c r="H151" s="31">
        <f t="shared" si="17"/>
        <v>0</v>
      </c>
      <c r="I151" s="31">
        <f t="shared" si="17"/>
        <v>0</v>
      </c>
      <c r="J151" s="31">
        <f t="shared" si="17"/>
        <v>0</v>
      </c>
      <c r="K151" s="31">
        <f t="shared" si="17"/>
        <v>0</v>
      </c>
      <c r="L151" s="31">
        <f t="shared" si="17"/>
        <v>0</v>
      </c>
      <c r="M151" s="31">
        <f t="shared" si="17"/>
        <v>0</v>
      </c>
      <c r="N151" s="31">
        <f t="shared" si="17"/>
        <v>0</v>
      </c>
      <c r="O151" s="31">
        <f t="shared" si="17"/>
        <v>0</v>
      </c>
      <c r="P151" s="31">
        <f t="shared" si="17"/>
        <v>0</v>
      </c>
      <c r="Q151" s="31">
        <f t="shared" si="17"/>
        <v>0</v>
      </c>
      <c r="R151" s="31">
        <f t="shared" si="17"/>
        <v>0</v>
      </c>
      <c r="S151" s="31">
        <f t="shared" si="17"/>
        <v>0</v>
      </c>
      <c r="T151" s="31">
        <f t="shared" si="17"/>
        <v>0</v>
      </c>
      <c r="U151" s="31">
        <f t="shared" si="17"/>
        <v>0</v>
      </c>
    </row>
    <row r="152" spans="1:21" x14ac:dyDescent="0.25">
      <c r="B152" s="8" t="s">
        <v>1172</v>
      </c>
      <c r="C152" s="8" t="s">
        <v>1173</v>
      </c>
      <c r="D152" s="8" t="s">
        <v>588</v>
      </c>
      <c r="E152" s="8" t="s">
        <v>1065</v>
      </c>
      <c r="F152" s="31">
        <f t="shared" ref="F152:U152" si="18">IFERROR(((F22/F104)-1),"CHECK")</f>
        <v>0</v>
      </c>
      <c r="G152" s="31">
        <f t="shared" si="18"/>
        <v>0</v>
      </c>
      <c r="H152" s="31">
        <f t="shared" si="18"/>
        <v>0</v>
      </c>
      <c r="I152" s="31">
        <f t="shared" si="18"/>
        <v>0</v>
      </c>
      <c r="J152" s="31">
        <f t="shared" si="18"/>
        <v>0</v>
      </c>
      <c r="K152" s="31">
        <f t="shared" si="18"/>
        <v>0</v>
      </c>
      <c r="L152" s="31">
        <f t="shared" si="18"/>
        <v>0</v>
      </c>
      <c r="M152" s="31">
        <f t="shared" si="18"/>
        <v>0</v>
      </c>
      <c r="N152" s="31">
        <f t="shared" si="18"/>
        <v>0</v>
      </c>
      <c r="O152" s="31">
        <f t="shared" si="18"/>
        <v>0</v>
      </c>
      <c r="P152" s="31">
        <f t="shared" si="18"/>
        <v>0</v>
      </c>
      <c r="Q152" s="31">
        <f t="shared" si="18"/>
        <v>0</v>
      </c>
      <c r="R152" s="31">
        <f t="shared" si="18"/>
        <v>0</v>
      </c>
      <c r="S152" s="31">
        <f t="shared" si="18"/>
        <v>0</v>
      </c>
      <c r="T152" s="31">
        <f t="shared" si="18"/>
        <v>0</v>
      </c>
      <c r="U152" s="31">
        <f t="shared" si="18"/>
        <v>0</v>
      </c>
    </row>
    <row r="153" spans="1:21" x14ac:dyDescent="0.25">
      <c r="B153" s="8" t="s">
        <v>1172</v>
      </c>
      <c r="C153" s="8" t="s">
        <v>605</v>
      </c>
      <c r="D153" s="8" t="s">
        <v>588</v>
      </c>
      <c r="E153" s="8" t="s">
        <v>1065</v>
      </c>
      <c r="F153" s="31">
        <f t="shared" ref="F153:U153" si="19">IFERROR(((F23/F105)-1),"CHECK")</f>
        <v>0</v>
      </c>
      <c r="G153" s="31">
        <f t="shared" si="19"/>
        <v>0</v>
      </c>
      <c r="H153" s="31">
        <f t="shared" si="19"/>
        <v>0</v>
      </c>
      <c r="I153" s="31">
        <f t="shared" si="19"/>
        <v>0</v>
      </c>
      <c r="J153" s="31">
        <f t="shared" si="19"/>
        <v>0</v>
      </c>
      <c r="K153" s="31">
        <f t="shared" si="19"/>
        <v>0</v>
      </c>
      <c r="L153" s="31">
        <f t="shared" si="19"/>
        <v>0</v>
      </c>
      <c r="M153" s="31">
        <f t="shared" si="19"/>
        <v>0</v>
      </c>
      <c r="N153" s="31">
        <f t="shared" si="19"/>
        <v>0</v>
      </c>
      <c r="O153" s="31">
        <f t="shared" si="19"/>
        <v>0</v>
      </c>
      <c r="P153" s="31">
        <f t="shared" si="19"/>
        <v>0</v>
      </c>
      <c r="Q153" s="31">
        <f t="shared" si="19"/>
        <v>0</v>
      </c>
      <c r="R153" s="31">
        <f t="shared" si="19"/>
        <v>0</v>
      </c>
      <c r="S153" s="31">
        <f t="shared" si="19"/>
        <v>0</v>
      </c>
      <c r="T153" s="31">
        <f t="shared" si="19"/>
        <v>0</v>
      </c>
      <c r="U153" s="31">
        <f t="shared" si="19"/>
        <v>0</v>
      </c>
    </row>
    <row r="154" spans="1:21" x14ac:dyDescent="0.25">
      <c r="B154" s="8"/>
      <c r="C154" s="8"/>
      <c r="D154" s="8"/>
      <c r="E154" s="8"/>
      <c r="F154" s="221"/>
      <c r="G154" s="221"/>
      <c r="H154" s="221"/>
      <c r="I154" s="221"/>
      <c r="J154" s="221"/>
      <c r="K154" s="221"/>
      <c r="L154" s="221"/>
      <c r="M154" s="221"/>
      <c r="N154" s="221"/>
      <c r="O154" s="221"/>
      <c r="P154" s="221"/>
      <c r="Q154" s="221"/>
      <c r="R154" s="221"/>
      <c r="S154" s="221"/>
      <c r="T154" s="221"/>
      <c r="U154" s="221"/>
    </row>
    <row r="155" spans="1:21" s="19" customFormat="1" x14ac:dyDescent="0.25">
      <c r="A155" s="252"/>
      <c r="B155" s="51" t="s">
        <v>1172</v>
      </c>
      <c r="C155" s="51"/>
      <c r="D155" s="51" t="s">
        <v>590</v>
      </c>
      <c r="E155" s="46"/>
    </row>
    <row r="156" spans="1:21" x14ac:dyDescent="0.25">
      <c r="B156" s="8" t="s">
        <v>1172</v>
      </c>
      <c r="C156" s="8" t="s">
        <v>1117</v>
      </c>
      <c r="D156" s="8" t="s">
        <v>590</v>
      </c>
      <c r="E156" s="8" t="s">
        <v>1066</v>
      </c>
      <c r="F156" s="31">
        <f t="shared" ref="F156:U156" si="20">IFERROR(((F26/F108)-1),"CHECK")</f>
        <v>0</v>
      </c>
      <c r="G156" s="31">
        <f t="shared" si="20"/>
        <v>0</v>
      </c>
      <c r="H156" s="31">
        <f t="shared" si="20"/>
        <v>0</v>
      </c>
      <c r="I156" s="31">
        <f t="shared" si="20"/>
        <v>0</v>
      </c>
      <c r="J156" s="31">
        <f t="shared" si="20"/>
        <v>0</v>
      </c>
      <c r="K156" s="31">
        <f t="shared" si="20"/>
        <v>0</v>
      </c>
      <c r="L156" s="31">
        <f t="shared" si="20"/>
        <v>0</v>
      </c>
      <c r="M156" s="31">
        <f t="shared" si="20"/>
        <v>0</v>
      </c>
      <c r="N156" s="31">
        <f t="shared" si="20"/>
        <v>0</v>
      </c>
      <c r="O156" s="31">
        <f t="shared" si="20"/>
        <v>0</v>
      </c>
      <c r="P156" s="31">
        <f t="shared" si="20"/>
        <v>0</v>
      </c>
      <c r="Q156" s="31">
        <f t="shared" si="20"/>
        <v>0</v>
      </c>
      <c r="R156" s="31">
        <f t="shared" si="20"/>
        <v>0</v>
      </c>
      <c r="S156" s="31">
        <f t="shared" si="20"/>
        <v>0</v>
      </c>
      <c r="T156" s="31">
        <f t="shared" si="20"/>
        <v>0</v>
      </c>
      <c r="U156" s="31">
        <f t="shared" si="20"/>
        <v>0</v>
      </c>
    </row>
    <row r="157" spans="1:21" x14ac:dyDescent="0.25">
      <c r="B157" s="8" t="s">
        <v>1172</v>
      </c>
      <c r="C157" s="8" t="s">
        <v>1173</v>
      </c>
      <c r="D157" s="8" t="s">
        <v>590</v>
      </c>
      <c r="E157" s="8" t="s">
        <v>1066</v>
      </c>
      <c r="F157" s="31">
        <f t="shared" ref="F157:U157" si="21">IFERROR(((F27/F109)-1),"CHECK")</f>
        <v>0</v>
      </c>
      <c r="G157" s="31">
        <f t="shared" si="21"/>
        <v>0</v>
      </c>
      <c r="H157" s="31">
        <f t="shared" si="21"/>
        <v>0</v>
      </c>
      <c r="I157" s="31">
        <f t="shared" si="21"/>
        <v>0</v>
      </c>
      <c r="J157" s="31">
        <f t="shared" si="21"/>
        <v>0</v>
      </c>
      <c r="K157" s="31">
        <f t="shared" si="21"/>
        <v>0</v>
      </c>
      <c r="L157" s="31">
        <f t="shared" si="21"/>
        <v>0</v>
      </c>
      <c r="M157" s="31">
        <f t="shared" si="21"/>
        <v>0</v>
      </c>
      <c r="N157" s="31">
        <f t="shared" si="21"/>
        <v>0</v>
      </c>
      <c r="O157" s="31">
        <f t="shared" si="21"/>
        <v>0</v>
      </c>
      <c r="P157" s="31">
        <f t="shared" si="21"/>
        <v>0</v>
      </c>
      <c r="Q157" s="31">
        <f t="shared" si="21"/>
        <v>0</v>
      </c>
      <c r="R157" s="31">
        <f t="shared" si="21"/>
        <v>0</v>
      </c>
      <c r="S157" s="31">
        <f t="shared" si="21"/>
        <v>0</v>
      </c>
      <c r="T157" s="31">
        <f t="shared" si="21"/>
        <v>0</v>
      </c>
      <c r="U157" s="31">
        <f t="shared" si="21"/>
        <v>0</v>
      </c>
    </row>
    <row r="158" spans="1:21" x14ac:dyDescent="0.25">
      <c r="B158" s="8" t="s">
        <v>1172</v>
      </c>
      <c r="C158" s="8" t="s">
        <v>605</v>
      </c>
      <c r="D158" s="8" t="s">
        <v>590</v>
      </c>
      <c r="E158" s="8" t="s">
        <v>1066</v>
      </c>
      <c r="F158" s="31">
        <f t="shared" ref="F158:U158" si="22">IFERROR(((F28/F110)-1),"CHECK")</f>
        <v>0</v>
      </c>
      <c r="G158" s="31">
        <f t="shared" si="22"/>
        <v>0</v>
      </c>
      <c r="H158" s="31">
        <f t="shared" si="22"/>
        <v>0</v>
      </c>
      <c r="I158" s="31">
        <f t="shared" si="22"/>
        <v>0</v>
      </c>
      <c r="J158" s="31">
        <f t="shared" si="22"/>
        <v>0</v>
      </c>
      <c r="K158" s="31">
        <f t="shared" si="22"/>
        <v>0</v>
      </c>
      <c r="L158" s="31">
        <f t="shared" si="22"/>
        <v>0</v>
      </c>
      <c r="M158" s="31">
        <f t="shared" si="22"/>
        <v>0</v>
      </c>
      <c r="N158" s="31">
        <f t="shared" si="22"/>
        <v>0</v>
      </c>
      <c r="O158" s="31">
        <f t="shared" si="22"/>
        <v>0</v>
      </c>
      <c r="P158" s="31">
        <f t="shared" si="22"/>
        <v>0</v>
      </c>
      <c r="Q158" s="31">
        <f t="shared" si="22"/>
        <v>0</v>
      </c>
      <c r="R158" s="31">
        <f t="shared" si="22"/>
        <v>0</v>
      </c>
      <c r="S158" s="31">
        <f t="shared" si="22"/>
        <v>0</v>
      </c>
      <c r="T158" s="31">
        <f t="shared" si="22"/>
        <v>0</v>
      </c>
      <c r="U158" s="31">
        <f t="shared" si="22"/>
        <v>0</v>
      </c>
    </row>
    <row r="159" spans="1:21" x14ac:dyDescent="0.25">
      <c r="B159" s="8"/>
      <c r="C159" s="8"/>
      <c r="D159" s="8"/>
      <c r="E159" s="8"/>
      <c r="F159" s="221"/>
      <c r="G159" s="221"/>
      <c r="H159" s="221"/>
      <c r="I159" s="221"/>
      <c r="J159" s="221"/>
      <c r="K159" s="221"/>
      <c r="L159" s="221"/>
      <c r="M159" s="221"/>
      <c r="N159" s="221"/>
      <c r="O159" s="221"/>
      <c r="P159" s="221"/>
      <c r="Q159" s="221"/>
      <c r="R159" s="221"/>
      <c r="S159" s="221"/>
      <c r="T159" s="221"/>
      <c r="U159" s="221"/>
    </row>
    <row r="160" spans="1:21" s="19" customFormat="1" x14ac:dyDescent="0.25">
      <c r="A160" s="252"/>
      <c r="B160" s="51" t="s">
        <v>1172</v>
      </c>
      <c r="C160" s="51"/>
      <c r="D160" s="51" t="s">
        <v>593</v>
      </c>
      <c r="E160" s="46"/>
    </row>
    <row r="161" spans="1:21" x14ac:dyDescent="0.25">
      <c r="B161" s="8" t="s">
        <v>1172</v>
      </c>
      <c r="C161" s="8" t="s">
        <v>1117</v>
      </c>
      <c r="D161" s="8" t="s">
        <v>593</v>
      </c>
      <c r="E161" s="8" t="s">
        <v>1067</v>
      </c>
      <c r="F161" s="31">
        <f t="shared" ref="F161:U161" si="23">IFERROR(((F31/F113)-1),"CHECK")</f>
        <v>0</v>
      </c>
      <c r="G161" s="31">
        <f t="shared" si="23"/>
        <v>0</v>
      </c>
      <c r="H161" s="31">
        <f t="shared" si="23"/>
        <v>0</v>
      </c>
      <c r="I161" s="31">
        <f t="shared" si="23"/>
        <v>0</v>
      </c>
      <c r="J161" s="31">
        <f t="shared" si="23"/>
        <v>0</v>
      </c>
      <c r="K161" s="31">
        <f t="shared" si="23"/>
        <v>0</v>
      </c>
      <c r="L161" s="31">
        <f t="shared" si="23"/>
        <v>0</v>
      </c>
      <c r="M161" s="31">
        <f t="shared" si="23"/>
        <v>0</v>
      </c>
      <c r="N161" s="31">
        <f t="shared" si="23"/>
        <v>0</v>
      </c>
      <c r="O161" s="31">
        <f t="shared" si="23"/>
        <v>0</v>
      </c>
      <c r="P161" s="31">
        <f t="shared" si="23"/>
        <v>0</v>
      </c>
      <c r="Q161" s="31">
        <f t="shared" si="23"/>
        <v>0</v>
      </c>
      <c r="R161" s="31">
        <f t="shared" si="23"/>
        <v>0</v>
      </c>
      <c r="S161" s="31">
        <f t="shared" si="23"/>
        <v>0</v>
      </c>
      <c r="T161" s="31">
        <f t="shared" si="23"/>
        <v>0</v>
      </c>
      <c r="U161" s="31">
        <f t="shared" si="23"/>
        <v>0</v>
      </c>
    </row>
    <row r="162" spans="1:21" x14ac:dyDescent="0.25">
      <c r="B162" s="8" t="s">
        <v>1172</v>
      </c>
      <c r="C162" s="8" t="s">
        <v>1173</v>
      </c>
      <c r="D162" s="8" t="s">
        <v>593</v>
      </c>
      <c r="E162" s="8" t="s">
        <v>1067</v>
      </c>
      <c r="F162" s="31">
        <f t="shared" ref="F162:U162" si="24">IFERROR(((F32/F114)-1),"CHECK")</f>
        <v>0</v>
      </c>
      <c r="G162" s="31">
        <f t="shared" si="24"/>
        <v>0</v>
      </c>
      <c r="H162" s="31">
        <f t="shared" si="24"/>
        <v>0</v>
      </c>
      <c r="I162" s="31">
        <f t="shared" si="24"/>
        <v>0</v>
      </c>
      <c r="J162" s="31">
        <f t="shared" si="24"/>
        <v>0</v>
      </c>
      <c r="K162" s="31">
        <f t="shared" si="24"/>
        <v>0</v>
      </c>
      <c r="L162" s="31">
        <f t="shared" si="24"/>
        <v>0</v>
      </c>
      <c r="M162" s="31">
        <f t="shared" si="24"/>
        <v>0</v>
      </c>
      <c r="N162" s="31">
        <f t="shared" si="24"/>
        <v>0</v>
      </c>
      <c r="O162" s="31">
        <f t="shared" si="24"/>
        <v>0</v>
      </c>
      <c r="P162" s="31">
        <f t="shared" si="24"/>
        <v>0</v>
      </c>
      <c r="Q162" s="31">
        <f t="shared" si="24"/>
        <v>0</v>
      </c>
      <c r="R162" s="31">
        <f t="shared" si="24"/>
        <v>0</v>
      </c>
      <c r="S162" s="31">
        <f t="shared" si="24"/>
        <v>0</v>
      </c>
      <c r="T162" s="31">
        <f t="shared" si="24"/>
        <v>0</v>
      </c>
      <c r="U162" s="31">
        <f t="shared" si="24"/>
        <v>0</v>
      </c>
    </row>
    <row r="163" spans="1:21" x14ac:dyDescent="0.25">
      <c r="B163" s="8" t="s">
        <v>1172</v>
      </c>
      <c r="C163" s="8" t="s">
        <v>605</v>
      </c>
      <c r="D163" s="8" t="s">
        <v>593</v>
      </c>
      <c r="E163" s="8" t="s">
        <v>1067</v>
      </c>
      <c r="F163" s="31">
        <f t="shared" ref="F163:U163" si="25">IFERROR(((F33/F115)-1),"CHECK")</f>
        <v>0</v>
      </c>
      <c r="G163" s="31">
        <f t="shared" si="25"/>
        <v>0</v>
      </c>
      <c r="H163" s="31">
        <f t="shared" si="25"/>
        <v>0</v>
      </c>
      <c r="I163" s="31">
        <f t="shared" si="25"/>
        <v>0</v>
      </c>
      <c r="J163" s="31">
        <f t="shared" si="25"/>
        <v>0</v>
      </c>
      <c r="K163" s="31">
        <f t="shared" si="25"/>
        <v>0</v>
      </c>
      <c r="L163" s="31">
        <f t="shared" si="25"/>
        <v>0</v>
      </c>
      <c r="M163" s="31">
        <f t="shared" si="25"/>
        <v>0</v>
      </c>
      <c r="N163" s="31">
        <f t="shared" si="25"/>
        <v>0</v>
      </c>
      <c r="O163" s="31">
        <f t="shared" si="25"/>
        <v>0</v>
      </c>
      <c r="P163" s="31">
        <f t="shared" si="25"/>
        <v>0</v>
      </c>
      <c r="Q163" s="31">
        <f t="shared" si="25"/>
        <v>0</v>
      </c>
      <c r="R163" s="31">
        <f t="shared" si="25"/>
        <v>0</v>
      </c>
      <c r="S163" s="31">
        <f t="shared" si="25"/>
        <v>0</v>
      </c>
      <c r="T163" s="31">
        <f t="shared" si="25"/>
        <v>0</v>
      </c>
      <c r="U163" s="31">
        <f t="shared" si="25"/>
        <v>0</v>
      </c>
    </row>
    <row r="164" spans="1:21" x14ac:dyDescent="0.25">
      <c r="B164" s="8"/>
      <c r="C164" s="8"/>
      <c r="D164" s="8"/>
      <c r="E164" s="8"/>
      <c r="F164" s="221"/>
      <c r="G164" s="221"/>
      <c r="H164" s="221"/>
      <c r="I164" s="221"/>
      <c r="J164" s="221"/>
      <c r="K164" s="221"/>
      <c r="L164" s="221"/>
      <c r="M164" s="221"/>
      <c r="N164" s="221"/>
      <c r="O164" s="221"/>
      <c r="P164" s="221"/>
      <c r="Q164" s="221"/>
      <c r="R164" s="221"/>
      <c r="S164" s="221"/>
      <c r="T164" s="221"/>
      <c r="U164" s="221"/>
    </row>
    <row r="165" spans="1:21" s="19" customFormat="1" ht="21" x14ac:dyDescent="0.35">
      <c r="A165" s="252"/>
      <c r="B165" s="46"/>
      <c r="C165" s="55" t="s">
        <v>629</v>
      </c>
      <c r="D165" s="46"/>
      <c r="E165" s="46"/>
    </row>
    <row r="166" spans="1:21" x14ac:dyDescent="0.25">
      <c r="B166" s="8"/>
      <c r="C166" s="8"/>
      <c r="D166" s="8"/>
      <c r="E166" s="8"/>
      <c r="F166" s="221"/>
      <c r="G166" s="221"/>
      <c r="H166" s="221"/>
      <c r="I166" s="221"/>
      <c r="J166" s="221"/>
      <c r="K166" s="221"/>
      <c r="L166" s="221"/>
      <c r="M166" s="221"/>
      <c r="N166" s="221"/>
      <c r="O166" s="221"/>
      <c r="P166" s="221"/>
      <c r="Q166" s="221"/>
      <c r="R166" s="221"/>
      <c r="S166" s="221"/>
      <c r="T166" s="221"/>
      <c r="U166" s="221"/>
    </row>
    <row r="167" spans="1:21" s="19" customFormat="1" x14ac:dyDescent="0.25">
      <c r="A167" s="252"/>
      <c r="B167" s="51" t="s">
        <v>1172</v>
      </c>
      <c r="C167" s="51"/>
      <c r="D167" s="51" t="s">
        <v>588</v>
      </c>
      <c r="E167" s="46"/>
    </row>
    <row r="168" spans="1:21" x14ac:dyDescent="0.25">
      <c r="B168" s="8" t="s">
        <v>1172</v>
      </c>
      <c r="C168" s="8" t="s">
        <v>1117</v>
      </c>
      <c r="D168" s="8" t="s">
        <v>588</v>
      </c>
      <c r="E168" s="8" t="s">
        <v>882</v>
      </c>
      <c r="F168" s="31">
        <f t="shared" ref="F168:U168" si="26">IFERROR(((F38/F120)-1),"CHECK")</f>
        <v>0</v>
      </c>
      <c r="G168" s="31">
        <f t="shared" si="26"/>
        <v>0</v>
      </c>
      <c r="H168" s="31">
        <f t="shared" si="26"/>
        <v>0</v>
      </c>
      <c r="I168" s="31">
        <f t="shared" si="26"/>
        <v>0</v>
      </c>
      <c r="J168" s="31">
        <f t="shared" si="26"/>
        <v>0</v>
      </c>
      <c r="K168" s="31">
        <f t="shared" si="26"/>
        <v>0</v>
      </c>
      <c r="L168" s="31">
        <f t="shared" si="26"/>
        <v>0</v>
      </c>
      <c r="M168" s="31">
        <f t="shared" si="26"/>
        <v>0</v>
      </c>
      <c r="N168" s="31">
        <f t="shared" si="26"/>
        <v>0</v>
      </c>
      <c r="O168" s="31">
        <f t="shared" si="26"/>
        <v>0</v>
      </c>
      <c r="P168" s="31">
        <f t="shared" si="26"/>
        <v>0</v>
      </c>
      <c r="Q168" s="31">
        <f t="shared" si="26"/>
        <v>0</v>
      </c>
      <c r="R168" s="31">
        <f t="shared" si="26"/>
        <v>0</v>
      </c>
      <c r="S168" s="31">
        <f t="shared" si="26"/>
        <v>0</v>
      </c>
      <c r="T168" s="31">
        <f t="shared" si="26"/>
        <v>0</v>
      </c>
      <c r="U168" s="31">
        <f t="shared" si="26"/>
        <v>0</v>
      </c>
    </row>
    <row r="169" spans="1:21" x14ac:dyDescent="0.25">
      <c r="B169" s="8" t="s">
        <v>1172</v>
      </c>
      <c r="C169" s="8" t="s">
        <v>1173</v>
      </c>
      <c r="D169" s="8" t="s">
        <v>588</v>
      </c>
      <c r="E169" s="8" t="s">
        <v>882</v>
      </c>
      <c r="F169" s="31" t="str">
        <f t="shared" ref="F169:U169" si="27">IFERROR(((F39/F121)-1),"CHECK")</f>
        <v>CHECK</v>
      </c>
      <c r="G169" s="31" t="str">
        <f t="shared" si="27"/>
        <v>CHECK</v>
      </c>
      <c r="H169" s="31" t="str">
        <f t="shared" si="27"/>
        <v>CHECK</v>
      </c>
      <c r="I169" s="31" t="str">
        <f t="shared" si="27"/>
        <v>CHECK</v>
      </c>
      <c r="J169" s="31" t="str">
        <f t="shared" si="27"/>
        <v>CHECK</v>
      </c>
      <c r="K169" s="31" t="str">
        <f t="shared" si="27"/>
        <v>CHECK</v>
      </c>
      <c r="L169" s="31" t="str">
        <f t="shared" si="27"/>
        <v>CHECK</v>
      </c>
      <c r="M169" s="31" t="str">
        <f t="shared" si="27"/>
        <v>CHECK</v>
      </c>
      <c r="N169" s="31" t="str">
        <f t="shared" si="27"/>
        <v>CHECK</v>
      </c>
      <c r="O169" s="31" t="str">
        <f t="shared" si="27"/>
        <v>CHECK</v>
      </c>
      <c r="P169" s="31" t="str">
        <f t="shared" si="27"/>
        <v>CHECK</v>
      </c>
      <c r="Q169" s="31" t="str">
        <f t="shared" si="27"/>
        <v>CHECK</v>
      </c>
      <c r="R169" s="31" t="str">
        <f t="shared" si="27"/>
        <v>CHECK</v>
      </c>
      <c r="S169" s="31" t="str">
        <f t="shared" si="27"/>
        <v>CHECK</v>
      </c>
      <c r="T169" s="31" t="str">
        <f t="shared" si="27"/>
        <v>CHECK</v>
      </c>
      <c r="U169" s="31" t="str">
        <f t="shared" si="27"/>
        <v>CHECK</v>
      </c>
    </row>
    <row r="170" spans="1:21" x14ac:dyDescent="0.25">
      <c r="B170" s="8" t="s">
        <v>1172</v>
      </c>
      <c r="C170" s="8" t="s">
        <v>605</v>
      </c>
      <c r="D170" s="8" t="s">
        <v>588</v>
      </c>
      <c r="E170" s="8" t="s">
        <v>882</v>
      </c>
      <c r="F170" s="31" t="str">
        <f t="shared" ref="F170:U170" si="28">IFERROR(((F40/F122)-1),"CHECK")</f>
        <v>CHECK</v>
      </c>
      <c r="G170" s="31" t="str">
        <f t="shared" si="28"/>
        <v>CHECK</v>
      </c>
      <c r="H170" s="31" t="str">
        <f t="shared" si="28"/>
        <v>CHECK</v>
      </c>
      <c r="I170" s="31" t="str">
        <f t="shared" si="28"/>
        <v>CHECK</v>
      </c>
      <c r="J170" s="31" t="str">
        <f t="shared" si="28"/>
        <v>CHECK</v>
      </c>
      <c r="K170" s="31" t="str">
        <f t="shared" si="28"/>
        <v>CHECK</v>
      </c>
      <c r="L170" s="31" t="str">
        <f t="shared" si="28"/>
        <v>CHECK</v>
      </c>
      <c r="M170" s="31" t="str">
        <f t="shared" si="28"/>
        <v>CHECK</v>
      </c>
      <c r="N170" s="31" t="str">
        <f t="shared" si="28"/>
        <v>CHECK</v>
      </c>
      <c r="O170" s="31" t="str">
        <f t="shared" si="28"/>
        <v>CHECK</v>
      </c>
      <c r="P170" s="31" t="str">
        <f t="shared" si="28"/>
        <v>CHECK</v>
      </c>
      <c r="Q170" s="31" t="str">
        <f t="shared" si="28"/>
        <v>CHECK</v>
      </c>
      <c r="R170" s="31" t="str">
        <f t="shared" si="28"/>
        <v>CHECK</v>
      </c>
      <c r="S170" s="31" t="str">
        <f t="shared" si="28"/>
        <v>CHECK</v>
      </c>
      <c r="T170" s="31" t="str">
        <f t="shared" si="28"/>
        <v>CHECK</v>
      </c>
      <c r="U170" s="31" t="str">
        <f t="shared" si="28"/>
        <v>CHECK</v>
      </c>
    </row>
    <row r="171" spans="1:21" x14ac:dyDescent="0.25">
      <c r="B171" s="7" t="s">
        <v>948</v>
      </c>
      <c r="C171" s="7" t="s">
        <v>1030</v>
      </c>
      <c r="D171" s="7" t="s">
        <v>588</v>
      </c>
      <c r="E171" s="7" t="s">
        <v>882</v>
      </c>
      <c r="F171" s="31">
        <f t="shared" ref="F171:U171" si="29">IFERROR(((F41/F123)-1),"CHECK")</f>
        <v>0</v>
      </c>
      <c r="G171" s="31">
        <f t="shared" si="29"/>
        <v>0</v>
      </c>
      <c r="H171" s="31">
        <f t="shared" si="29"/>
        <v>0</v>
      </c>
      <c r="I171" s="31">
        <f t="shared" si="29"/>
        <v>0</v>
      </c>
      <c r="J171" s="31">
        <f t="shared" si="29"/>
        <v>0</v>
      </c>
      <c r="K171" s="31">
        <f t="shared" si="29"/>
        <v>0</v>
      </c>
      <c r="L171" s="31">
        <f t="shared" si="29"/>
        <v>0</v>
      </c>
      <c r="M171" s="31">
        <f t="shared" si="29"/>
        <v>0</v>
      </c>
      <c r="N171" s="31">
        <f t="shared" si="29"/>
        <v>0</v>
      </c>
      <c r="O171" s="31">
        <f t="shared" si="29"/>
        <v>0</v>
      </c>
      <c r="P171" s="31">
        <f t="shared" si="29"/>
        <v>0</v>
      </c>
      <c r="Q171" s="31">
        <f t="shared" si="29"/>
        <v>0</v>
      </c>
      <c r="R171" s="31">
        <f t="shared" si="29"/>
        <v>0</v>
      </c>
      <c r="S171" s="31">
        <f t="shared" si="29"/>
        <v>0</v>
      </c>
      <c r="T171" s="31">
        <f t="shared" si="29"/>
        <v>0</v>
      </c>
      <c r="U171" s="31">
        <f t="shared" si="29"/>
        <v>0</v>
      </c>
    </row>
    <row r="172" spans="1:21" x14ac:dyDescent="0.25">
      <c r="B172" s="8"/>
      <c r="C172" s="8"/>
      <c r="D172" s="8"/>
      <c r="E172" s="8"/>
      <c r="F172" s="221"/>
      <c r="G172" s="221"/>
      <c r="H172" s="221"/>
      <c r="I172" s="221"/>
      <c r="J172" s="221"/>
      <c r="K172" s="221"/>
      <c r="L172" s="221"/>
      <c r="M172" s="221"/>
      <c r="N172" s="221"/>
      <c r="O172" s="221"/>
      <c r="P172" s="221"/>
      <c r="Q172" s="221"/>
      <c r="R172" s="221"/>
      <c r="S172" s="221"/>
      <c r="T172" s="221"/>
      <c r="U172" s="221"/>
    </row>
    <row r="173" spans="1:21" s="19" customFormat="1" x14ac:dyDescent="0.25">
      <c r="A173" s="252"/>
      <c r="B173" s="51" t="s">
        <v>1172</v>
      </c>
      <c r="C173" s="51"/>
      <c r="D173" s="51" t="s">
        <v>590</v>
      </c>
      <c r="E173" s="46"/>
    </row>
    <row r="174" spans="1:21" x14ac:dyDescent="0.25">
      <c r="B174" s="8" t="s">
        <v>1172</v>
      </c>
      <c r="C174" s="8" t="s">
        <v>1117</v>
      </c>
      <c r="D174" s="8" t="s">
        <v>590</v>
      </c>
      <c r="E174" s="8" t="s">
        <v>883</v>
      </c>
      <c r="F174" s="31">
        <f t="shared" ref="F174:U174" si="30">IFERROR(((F44/F126)-1),"CHECK")</f>
        <v>0</v>
      </c>
      <c r="G174" s="31">
        <f t="shared" si="30"/>
        <v>0</v>
      </c>
      <c r="H174" s="31">
        <f t="shared" si="30"/>
        <v>0</v>
      </c>
      <c r="I174" s="31">
        <f t="shared" si="30"/>
        <v>0</v>
      </c>
      <c r="J174" s="31">
        <f t="shared" si="30"/>
        <v>0</v>
      </c>
      <c r="K174" s="31">
        <f t="shared" si="30"/>
        <v>0</v>
      </c>
      <c r="L174" s="31">
        <f t="shared" si="30"/>
        <v>0</v>
      </c>
      <c r="M174" s="31">
        <f t="shared" si="30"/>
        <v>0</v>
      </c>
      <c r="N174" s="31">
        <f t="shared" si="30"/>
        <v>0</v>
      </c>
      <c r="O174" s="31">
        <f t="shared" si="30"/>
        <v>0</v>
      </c>
      <c r="P174" s="31">
        <f t="shared" si="30"/>
        <v>0</v>
      </c>
      <c r="Q174" s="31">
        <f t="shared" si="30"/>
        <v>0</v>
      </c>
      <c r="R174" s="31">
        <f t="shared" si="30"/>
        <v>0</v>
      </c>
      <c r="S174" s="31">
        <f t="shared" si="30"/>
        <v>0</v>
      </c>
      <c r="T174" s="31">
        <f t="shared" si="30"/>
        <v>0</v>
      </c>
      <c r="U174" s="31">
        <f t="shared" si="30"/>
        <v>0</v>
      </c>
    </row>
    <row r="175" spans="1:21" x14ac:dyDescent="0.25">
      <c r="B175" s="8" t="s">
        <v>1172</v>
      </c>
      <c r="C175" s="8" t="s">
        <v>1173</v>
      </c>
      <c r="D175" s="8" t="s">
        <v>590</v>
      </c>
      <c r="E175" s="8" t="s">
        <v>883</v>
      </c>
      <c r="F175" s="31" t="str">
        <f t="shared" ref="F175:U175" si="31">IFERROR(((F45/F127)-1),"CHECK")</f>
        <v>CHECK</v>
      </c>
      <c r="G175" s="31" t="str">
        <f t="shared" si="31"/>
        <v>CHECK</v>
      </c>
      <c r="H175" s="31" t="str">
        <f t="shared" si="31"/>
        <v>CHECK</v>
      </c>
      <c r="I175" s="31" t="str">
        <f t="shared" si="31"/>
        <v>CHECK</v>
      </c>
      <c r="J175" s="31" t="str">
        <f t="shared" si="31"/>
        <v>CHECK</v>
      </c>
      <c r="K175" s="31" t="str">
        <f t="shared" si="31"/>
        <v>CHECK</v>
      </c>
      <c r="L175" s="31" t="str">
        <f t="shared" si="31"/>
        <v>CHECK</v>
      </c>
      <c r="M175" s="31" t="str">
        <f t="shared" si="31"/>
        <v>CHECK</v>
      </c>
      <c r="N175" s="31" t="str">
        <f t="shared" si="31"/>
        <v>CHECK</v>
      </c>
      <c r="O175" s="31" t="str">
        <f t="shared" si="31"/>
        <v>CHECK</v>
      </c>
      <c r="P175" s="31" t="str">
        <f t="shared" si="31"/>
        <v>CHECK</v>
      </c>
      <c r="Q175" s="31" t="str">
        <f t="shared" si="31"/>
        <v>CHECK</v>
      </c>
      <c r="R175" s="31" t="str">
        <f t="shared" si="31"/>
        <v>CHECK</v>
      </c>
      <c r="S175" s="31" t="str">
        <f t="shared" si="31"/>
        <v>CHECK</v>
      </c>
      <c r="T175" s="31" t="str">
        <f t="shared" si="31"/>
        <v>CHECK</v>
      </c>
      <c r="U175" s="31" t="str">
        <f t="shared" si="31"/>
        <v>CHECK</v>
      </c>
    </row>
    <row r="176" spans="1:21" x14ac:dyDescent="0.25">
      <c r="B176" s="8" t="s">
        <v>1172</v>
      </c>
      <c r="C176" s="8" t="s">
        <v>605</v>
      </c>
      <c r="D176" s="8" t="s">
        <v>590</v>
      </c>
      <c r="E176" s="8" t="s">
        <v>883</v>
      </c>
      <c r="F176" s="31" t="str">
        <f t="shared" ref="F176:U176" si="32">IFERROR(((F46/F128)-1),"CHECK")</f>
        <v>CHECK</v>
      </c>
      <c r="G176" s="31" t="str">
        <f t="shared" si="32"/>
        <v>CHECK</v>
      </c>
      <c r="H176" s="31" t="str">
        <f t="shared" si="32"/>
        <v>CHECK</v>
      </c>
      <c r="I176" s="31" t="str">
        <f t="shared" si="32"/>
        <v>CHECK</v>
      </c>
      <c r="J176" s="31" t="str">
        <f t="shared" si="32"/>
        <v>CHECK</v>
      </c>
      <c r="K176" s="31" t="str">
        <f t="shared" si="32"/>
        <v>CHECK</v>
      </c>
      <c r="L176" s="31" t="str">
        <f t="shared" si="32"/>
        <v>CHECK</v>
      </c>
      <c r="M176" s="31" t="str">
        <f t="shared" si="32"/>
        <v>CHECK</v>
      </c>
      <c r="N176" s="31" t="str">
        <f t="shared" si="32"/>
        <v>CHECK</v>
      </c>
      <c r="O176" s="31" t="str">
        <f t="shared" si="32"/>
        <v>CHECK</v>
      </c>
      <c r="P176" s="31" t="str">
        <f t="shared" si="32"/>
        <v>CHECK</v>
      </c>
      <c r="Q176" s="31" t="str">
        <f t="shared" si="32"/>
        <v>CHECK</v>
      </c>
      <c r="R176" s="31" t="str">
        <f t="shared" si="32"/>
        <v>CHECK</v>
      </c>
      <c r="S176" s="31" t="str">
        <f t="shared" si="32"/>
        <v>CHECK</v>
      </c>
      <c r="T176" s="31" t="str">
        <f t="shared" si="32"/>
        <v>CHECK</v>
      </c>
      <c r="U176" s="31" t="str">
        <f t="shared" si="32"/>
        <v>CHECK</v>
      </c>
    </row>
    <row r="177" spans="1:23" x14ac:dyDescent="0.25">
      <c r="B177" s="7" t="s">
        <v>948</v>
      </c>
      <c r="C177" s="7" t="s">
        <v>1082</v>
      </c>
      <c r="D177" s="7" t="s">
        <v>590</v>
      </c>
      <c r="E177" s="7" t="s">
        <v>1083</v>
      </c>
      <c r="F177" s="31">
        <f t="shared" ref="F177:U177" si="33">IFERROR(((F47/F129)-1),"CHECK")</f>
        <v>0</v>
      </c>
      <c r="G177" s="31">
        <f t="shared" si="33"/>
        <v>0</v>
      </c>
      <c r="H177" s="31">
        <f t="shared" si="33"/>
        <v>0</v>
      </c>
      <c r="I177" s="31">
        <f t="shared" si="33"/>
        <v>0</v>
      </c>
      <c r="J177" s="31">
        <f t="shared" si="33"/>
        <v>0</v>
      </c>
      <c r="K177" s="31">
        <f t="shared" si="33"/>
        <v>0</v>
      </c>
      <c r="L177" s="31">
        <f t="shared" si="33"/>
        <v>0</v>
      </c>
      <c r="M177" s="31">
        <f t="shared" si="33"/>
        <v>0</v>
      </c>
      <c r="N177" s="31">
        <f t="shared" si="33"/>
        <v>0</v>
      </c>
      <c r="O177" s="31">
        <f t="shared" si="33"/>
        <v>0</v>
      </c>
      <c r="P177" s="31">
        <f t="shared" si="33"/>
        <v>0</v>
      </c>
      <c r="Q177" s="31">
        <f t="shared" si="33"/>
        <v>0</v>
      </c>
      <c r="R177" s="31">
        <f t="shared" si="33"/>
        <v>0</v>
      </c>
      <c r="S177" s="31">
        <f t="shared" si="33"/>
        <v>0</v>
      </c>
      <c r="T177" s="31">
        <f t="shared" si="33"/>
        <v>0</v>
      </c>
      <c r="U177" s="31">
        <f t="shared" si="33"/>
        <v>0</v>
      </c>
      <c r="V177" s="221"/>
      <c r="W177" s="221"/>
    </row>
    <row r="178" spans="1:23" x14ac:dyDescent="0.25">
      <c r="B178" s="8"/>
      <c r="C178" s="8"/>
      <c r="D178" s="8"/>
      <c r="E178" s="8"/>
      <c r="F178" s="221"/>
      <c r="G178" s="221"/>
      <c r="H178" s="221"/>
      <c r="I178" s="221"/>
      <c r="J178" s="221"/>
      <c r="K178" s="221"/>
      <c r="L178" s="221"/>
      <c r="M178" s="221"/>
      <c r="N178" s="221"/>
      <c r="O178" s="221"/>
      <c r="P178" s="221"/>
      <c r="Q178" s="221"/>
      <c r="R178" s="221"/>
      <c r="S178" s="221"/>
      <c r="T178" s="221"/>
      <c r="U178" s="221"/>
      <c r="V178" s="221"/>
      <c r="W178" s="221"/>
    </row>
    <row r="179" spans="1:23" s="19" customFormat="1" x14ac:dyDescent="0.25">
      <c r="A179" s="252"/>
      <c r="B179" s="51" t="s">
        <v>1172</v>
      </c>
      <c r="C179" s="51"/>
      <c r="D179" s="51" t="s">
        <v>593</v>
      </c>
      <c r="E179" s="46"/>
    </row>
    <row r="180" spans="1:23" x14ac:dyDescent="0.25">
      <c r="B180" s="8" t="s">
        <v>1172</v>
      </c>
      <c r="C180" s="8" t="s">
        <v>1117</v>
      </c>
      <c r="D180" s="8" t="s">
        <v>593</v>
      </c>
      <c r="E180" s="8" t="s">
        <v>884</v>
      </c>
      <c r="F180" s="31">
        <f t="shared" ref="F180:U180" si="34">IFERROR(((F50/F132)-1),"CHECK")</f>
        <v>0</v>
      </c>
      <c r="G180" s="31">
        <f t="shared" si="34"/>
        <v>0</v>
      </c>
      <c r="H180" s="31">
        <f t="shared" si="34"/>
        <v>0</v>
      </c>
      <c r="I180" s="31">
        <f t="shared" si="34"/>
        <v>0</v>
      </c>
      <c r="J180" s="31">
        <f t="shared" si="34"/>
        <v>0</v>
      </c>
      <c r="K180" s="31">
        <f t="shared" si="34"/>
        <v>0</v>
      </c>
      <c r="L180" s="31">
        <f t="shared" si="34"/>
        <v>0</v>
      </c>
      <c r="M180" s="31">
        <f t="shared" si="34"/>
        <v>0</v>
      </c>
      <c r="N180" s="31">
        <f t="shared" si="34"/>
        <v>0</v>
      </c>
      <c r="O180" s="31">
        <f t="shared" si="34"/>
        <v>0</v>
      </c>
      <c r="P180" s="31">
        <f t="shared" si="34"/>
        <v>0</v>
      </c>
      <c r="Q180" s="31">
        <f t="shared" si="34"/>
        <v>0</v>
      </c>
      <c r="R180" s="31">
        <f t="shared" si="34"/>
        <v>0</v>
      </c>
      <c r="S180" s="31">
        <f t="shared" si="34"/>
        <v>0</v>
      </c>
      <c r="T180" s="31">
        <f t="shared" si="34"/>
        <v>0</v>
      </c>
      <c r="U180" s="31">
        <f t="shared" si="34"/>
        <v>0</v>
      </c>
      <c r="V180" s="221"/>
      <c r="W180" s="221"/>
    </row>
    <row r="181" spans="1:23" x14ac:dyDescent="0.25">
      <c r="B181" s="8" t="s">
        <v>1172</v>
      </c>
      <c r="C181" s="8" t="s">
        <v>1173</v>
      </c>
      <c r="D181" s="8" t="s">
        <v>593</v>
      </c>
      <c r="E181" s="8" t="s">
        <v>884</v>
      </c>
      <c r="F181" s="31" t="str">
        <f t="shared" ref="F181:U181" si="35">IFERROR(((F51/F133)-1),"CHECK")</f>
        <v>CHECK</v>
      </c>
      <c r="G181" s="31" t="str">
        <f t="shared" si="35"/>
        <v>CHECK</v>
      </c>
      <c r="H181" s="31" t="str">
        <f t="shared" si="35"/>
        <v>CHECK</v>
      </c>
      <c r="I181" s="31" t="str">
        <f t="shared" si="35"/>
        <v>CHECK</v>
      </c>
      <c r="J181" s="31" t="str">
        <f t="shared" si="35"/>
        <v>CHECK</v>
      </c>
      <c r="K181" s="31" t="str">
        <f t="shared" si="35"/>
        <v>CHECK</v>
      </c>
      <c r="L181" s="31" t="str">
        <f t="shared" si="35"/>
        <v>CHECK</v>
      </c>
      <c r="M181" s="31" t="str">
        <f t="shared" si="35"/>
        <v>CHECK</v>
      </c>
      <c r="N181" s="31" t="str">
        <f t="shared" si="35"/>
        <v>CHECK</v>
      </c>
      <c r="O181" s="31" t="str">
        <f t="shared" si="35"/>
        <v>CHECK</v>
      </c>
      <c r="P181" s="31" t="str">
        <f t="shared" si="35"/>
        <v>CHECK</v>
      </c>
      <c r="Q181" s="31" t="str">
        <f t="shared" si="35"/>
        <v>CHECK</v>
      </c>
      <c r="R181" s="31" t="str">
        <f t="shared" si="35"/>
        <v>CHECK</v>
      </c>
      <c r="S181" s="31" t="str">
        <f t="shared" si="35"/>
        <v>CHECK</v>
      </c>
      <c r="T181" s="31" t="str">
        <f t="shared" si="35"/>
        <v>CHECK</v>
      </c>
      <c r="U181" s="31" t="str">
        <f t="shared" si="35"/>
        <v>CHECK</v>
      </c>
      <c r="V181" s="221"/>
      <c r="W181" s="221"/>
    </row>
    <row r="182" spans="1:23" x14ac:dyDescent="0.25">
      <c r="B182" s="8" t="s">
        <v>1172</v>
      </c>
      <c r="C182" s="8" t="s">
        <v>605</v>
      </c>
      <c r="D182" s="8" t="s">
        <v>593</v>
      </c>
      <c r="E182" s="8" t="s">
        <v>884</v>
      </c>
      <c r="F182" s="31" t="str">
        <f t="shared" ref="F182:U182" si="36">IFERROR(((F52/F134)-1),"CHECK")</f>
        <v>CHECK</v>
      </c>
      <c r="G182" s="31" t="str">
        <f t="shared" si="36"/>
        <v>CHECK</v>
      </c>
      <c r="H182" s="31" t="str">
        <f t="shared" si="36"/>
        <v>CHECK</v>
      </c>
      <c r="I182" s="31" t="str">
        <f t="shared" si="36"/>
        <v>CHECK</v>
      </c>
      <c r="J182" s="31" t="str">
        <f t="shared" si="36"/>
        <v>CHECK</v>
      </c>
      <c r="K182" s="31" t="str">
        <f t="shared" si="36"/>
        <v>CHECK</v>
      </c>
      <c r="L182" s="31" t="str">
        <f t="shared" si="36"/>
        <v>CHECK</v>
      </c>
      <c r="M182" s="31" t="str">
        <f t="shared" si="36"/>
        <v>CHECK</v>
      </c>
      <c r="N182" s="31" t="str">
        <f t="shared" si="36"/>
        <v>CHECK</v>
      </c>
      <c r="O182" s="31" t="str">
        <f t="shared" si="36"/>
        <v>CHECK</v>
      </c>
      <c r="P182" s="31" t="str">
        <f t="shared" si="36"/>
        <v>CHECK</v>
      </c>
      <c r="Q182" s="31" t="str">
        <f t="shared" si="36"/>
        <v>CHECK</v>
      </c>
      <c r="R182" s="31" t="str">
        <f t="shared" si="36"/>
        <v>CHECK</v>
      </c>
      <c r="S182" s="31" t="str">
        <f t="shared" si="36"/>
        <v>CHECK</v>
      </c>
      <c r="T182" s="31" t="str">
        <f t="shared" si="36"/>
        <v>CHECK</v>
      </c>
      <c r="U182" s="31" t="str">
        <f t="shared" si="36"/>
        <v>CHECK</v>
      </c>
      <c r="V182" s="221"/>
      <c r="W182" s="221"/>
    </row>
    <row r="183" spans="1:23" x14ac:dyDescent="0.25">
      <c r="B183" s="7" t="s">
        <v>948</v>
      </c>
      <c r="C183" s="7" t="s">
        <v>1032</v>
      </c>
      <c r="D183" s="7" t="s">
        <v>593</v>
      </c>
      <c r="E183" s="7" t="s">
        <v>1083</v>
      </c>
      <c r="F183" s="31">
        <f t="shared" ref="F183:U183" si="37">IFERROR(((F53/F135)-1),"CHECK")</f>
        <v>0</v>
      </c>
      <c r="G183" s="31">
        <f t="shared" si="37"/>
        <v>0</v>
      </c>
      <c r="H183" s="31">
        <f t="shared" si="37"/>
        <v>0</v>
      </c>
      <c r="I183" s="31">
        <f t="shared" si="37"/>
        <v>0</v>
      </c>
      <c r="J183" s="31">
        <f t="shared" si="37"/>
        <v>0</v>
      </c>
      <c r="K183" s="31">
        <f t="shared" si="37"/>
        <v>0</v>
      </c>
      <c r="L183" s="31">
        <f t="shared" si="37"/>
        <v>0</v>
      </c>
      <c r="M183" s="31">
        <f t="shared" si="37"/>
        <v>0</v>
      </c>
      <c r="N183" s="31">
        <f t="shared" si="37"/>
        <v>0</v>
      </c>
      <c r="O183" s="31">
        <f t="shared" si="37"/>
        <v>0</v>
      </c>
      <c r="P183" s="31">
        <f t="shared" si="37"/>
        <v>0</v>
      </c>
      <c r="Q183" s="31">
        <f t="shared" si="37"/>
        <v>0</v>
      </c>
      <c r="R183" s="31">
        <f t="shared" si="37"/>
        <v>0</v>
      </c>
      <c r="S183" s="31">
        <f t="shared" si="37"/>
        <v>0</v>
      </c>
      <c r="T183" s="31">
        <f t="shared" si="37"/>
        <v>0</v>
      </c>
      <c r="U183" s="31">
        <f t="shared" si="37"/>
        <v>0</v>
      </c>
      <c r="V183" s="221"/>
      <c r="W183" s="221"/>
    </row>
    <row r="184" spans="1:23" x14ac:dyDescent="0.25">
      <c r="B184" s="7"/>
      <c r="C184" s="7"/>
      <c r="D184" s="7"/>
      <c r="E184" s="7"/>
      <c r="F184" s="221"/>
      <c r="G184" s="221"/>
      <c r="H184" s="221"/>
      <c r="I184" s="221"/>
      <c r="J184" s="221"/>
      <c r="K184" s="221"/>
      <c r="L184" s="221"/>
      <c r="M184" s="221"/>
      <c r="N184" s="221"/>
      <c r="O184" s="221"/>
      <c r="P184" s="221"/>
      <c r="Q184" s="221"/>
      <c r="R184" s="221"/>
      <c r="S184" s="221"/>
      <c r="T184" s="221"/>
      <c r="U184" s="31"/>
      <c r="V184" s="221"/>
      <c r="W184" s="221"/>
    </row>
    <row r="185" spans="1:23" x14ac:dyDescent="0.25">
      <c r="B185" s="7" t="s">
        <v>948</v>
      </c>
      <c r="C185" s="7" t="s">
        <v>1090</v>
      </c>
      <c r="D185" s="7" t="s">
        <v>588</v>
      </c>
      <c r="E185" s="7" t="s">
        <v>1091</v>
      </c>
      <c r="F185" s="31">
        <f>IFERROR(((F55/F137)-1),"CHECK")</f>
        <v>0</v>
      </c>
      <c r="G185" s="31">
        <f t="shared" ref="G185:T185" si="38">IFERROR(((G55/G137)-1),"CHECK")</f>
        <v>0</v>
      </c>
      <c r="H185" s="31">
        <f t="shared" si="38"/>
        <v>0</v>
      </c>
      <c r="I185" s="31">
        <f t="shared" si="38"/>
        <v>0</v>
      </c>
      <c r="J185" s="31">
        <f t="shared" si="38"/>
        <v>0</v>
      </c>
      <c r="K185" s="31">
        <f t="shared" si="38"/>
        <v>0</v>
      </c>
      <c r="L185" s="31">
        <f t="shared" si="38"/>
        <v>0</v>
      </c>
      <c r="M185" s="31">
        <f t="shared" si="38"/>
        <v>0</v>
      </c>
      <c r="N185" s="31">
        <f t="shared" si="38"/>
        <v>0</v>
      </c>
      <c r="O185" s="31">
        <f t="shared" si="38"/>
        <v>0</v>
      </c>
      <c r="P185" s="31">
        <f t="shared" si="38"/>
        <v>0</v>
      </c>
      <c r="Q185" s="31">
        <f t="shared" si="38"/>
        <v>0</v>
      </c>
      <c r="R185" s="31">
        <f t="shared" si="38"/>
        <v>0</v>
      </c>
      <c r="S185" s="31">
        <f t="shared" si="38"/>
        <v>0</v>
      </c>
      <c r="T185" s="31">
        <f t="shared" si="38"/>
        <v>0</v>
      </c>
      <c r="U185" s="31">
        <f>IFERROR(((U55/U137)-1),"CHECK")</f>
        <v>0</v>
      </c>
      <c r="V185" s="221"/>
      <c r="W185" s="221"/>
    </row>
    <row r="189" spans="1:23" x14ac:dyDescent="0.25">
      <c r="B189" s="49" t="s">
        <v>1098</v>
      </c>
      <c r="C189" s="49"/>
      <c r="D189" s="49"/>
      <c r="E189" s="49"/>
      <c r="F189" s="49"/>
      <c r="G189" s="49"/>
      <c r="H189" s="49"/>
      <c r="I189" s="49"/>
      <c r="J189" s="49"/>
      <c r="K189" s="49"/>
      <c r="L189" s="49"/>
      <c r="M189" s="49"/>
      <c r="N189" s="49"/>
      <c r="O189" s="49"/>
      <c r="P189" s="49"/>
      <c r="Q189" s="49"/>
      <c r="R189" s="49"/>
      <c r="S189" s="49"/>
      <c r="T189" s="49"/>
      <c r="U189" s="49"/>
      <c r="V189" s="49"/>
      <c r="W189" s="49"/>
    </row>
    <row r="190" spans="1:23" x14ac:dyDescent="0.25">
      <c r="B190" s="221"/>
      <c r="C190" s="221" t="s">
        <v>786</v>
      </c>
      <c r="D190" s="221" t="s">
        <v>881</v>
      </c>
      <c r="E190" s="221"/>
      <c r="F190" s="221">
        <f>+F16</f>
        <v>0</v>
      </c>
      <c r="G190" s="221">
        <f t="shared" ref="G190:T190" si="39">+G16</f>
        <v>0</v>
      </c>
      <c r="H190" s="221">
        <f t="shared" si="39"/>
        <v>0</v>
      </c>
      <c r="I190" s="221">
        <f t="shared" si="39"/>
        <v>0</v>
      </c>
      <c r="J190" s="221">
        <f t="shared" si="39"/>
        <v>0</v>
      </c>
      <c r="K190" s="221">
        <f t="shared" si="39"/>
        <v>0</v>
      </c>
      <c r="L190" s="221">
        <f t="shared" si="39"/>
        <v>0</v>
      </c>
      <c r="M190" s="221">
        <f t="shared" si="39"/>
        <v>0</v>
      </c>
      <c r="N190" s="221">
        <f t="shared" si="39"/>
        <v>0</v>
      </c>
      <c r="O190" s="221">
        <f t="shared" si="39"/>
        <v>0</v>
      </c>
      <c r="P190" s="221">
        <f t="shared" si="39"/>
        <v>0</v>
      </c>
      <c r="Q190" s="221">
        <f t="shared" si="39"/>
        <v>0</v>
      </c>
      <c r="R190" s="221">
        <f t="shared" si="39"/>
        <v>0</v>
      </c>
      <c r="S190" s="221">
        <f t="shared" si="39"/>
        <v>0</v>
      </c>
      <c r="T190" s="221">
        <f t="shared" si="39"/>
        <v>0</v>
      </c>
      <c r="U190" s="221">
        <f>+U16</f>
        <v>0</v>
      </c>
      <c r="V190" s="221">
        <f>+V16</f>
        <v>0</v>
      </c>
      <c r="W190" s="221">
        <f>+W16</f>
        <v>0</v>
      </c>
    </row>
    <row r="191" spans="1:23" x14ac:dyDescent="0.25">
      <c r="B191" s="221"/>
      <c r="C191" s="221" t="s">
        <v>1099</v>
      </c>
      <c r="D191" s="221" t="s">
        <v>881</v>
      </c>
      <c r="E191" s="221"/>
      <c r="F191" s="221">
        <f>+F14</f>
        <v>14221.73</v>
      </c>
      <c r="G191" s="221">
        <f t="shared" ref="G191:T191" si="40">+G14</f>
        <v>14145.12</v>
      </c>
      <c r="H191" s="221">
        <f t="shared" si="40"/>
        <v>14138.28</v>
      </c>
      <c r="I191" s="221">
        <f t="shared" si="40"/>
        <v>14592.46</v>
      </c>
      <c r="J191" s="221">
        <f t="shared" si="40"/>
        <v>15026.88</v>
      </c>
      <c r="K191" s="221">
        <f t="shared" si="40"/>
        <v>15273.72</v>
      </c>
      <c r="L191" s="221">
        <f t="shared" si="40"/>
        <v>15429.67</v>
      </c>
      <c r="M191" s="221">
        <f t="shared" si="40"/>
        <v>15811.34</v>
      </c>
      <c r="N191" s="221">
        <f t="shared" si="40"/>
        <v>15142.39</v>
      </c>
      <c r="O191" s="221">
        <f t="shared" si="40"/>
        <v>15476.18</v>
      </c>
      <c r="P191" s="221">
        <f t="shared" si="40"/>
        <v>16376.491458899147</v>
      </c>
      <c r="Q191" s="221">
        <f t="shared" si="40"/>
        <v>16365.384</v>
      </c>
      <c r="R191" s="221">
        <f t="shared" si="40"/>
        <v>16024.752</v>
      </c>
      <c r="S191" s="221">
        <f t="shared" si="40"/>
        <v>16551.88</v>
      </c>
      <c r="T191" s="221">
        <f t="shared" si="40"/>
        <v>16740.3</v>
      </c>
      <c r="U191" s="221">
        <f>+U14</f>
        <v>16928.72</v>
      </c>
      <c r="V191" s="221">
        <f>+V14</f>
        <v>17117</v>
      </c>
      <c r="W191" s="221">
        <f>+W14</f>
        <v>17306</v>
      </c>
    </row>
    <row r="192" spans="1:23" x14ac:dyDescent="0.25">
      <c r="B192" s="221"/>
      <c r="C192" s="221" t="s">
        <v>1100</v>
      </c>
      <c r="D192" s="221" t="s">
        <v>881</v>
      </c>
      <c r="E192" s="221"/>
      <c r="F192" s="221">
        <v>0</v>
      </c>
      <c r="G192" s="221">
        <v>0</v>
      </c>
      <c r="H192" s="221">
        <v>0</v>
      </c>
      <c r="I192" s="221">
        <v>0</v>
      </c>
      <c r="J192" s="221">
        <v>0</v>
      </c>
      <c r="K192" s="221">
        <v>0</v>
      </c>
      <c r="L192" s="221">
        <v>0</v>
      </c>
      <c r="M192" s="221">
        <v>0</v>
      </c>
      <c r="N192" s="221">
        <v>0</v>
      </c>
      <c r="O192" s="221">
        <v>0</v>
      </c>
      <c r="P192" s="221">
        <v>0</v>
      </c>
      <c r="Q192" s="221">
        <v>0</v>
      </c>
      <c r="R192" s="221">
        <v>0</v>
      </c>
      <c r="S192" s="221">
        <v>0</v>
      </c>
      <c r="T192" s="221">
        <v>0</v>
      </c>
      <c r="U192" s="221">
        <v>0</v>
      </c>
      <c r="V192" s="221">
        <v>0</v>
      </c>
      <c r="W192" s="221">
        <v>0</v>
      </c>
    </row>
    <row r="193" spans="3:23" x14ac:dyDescent="0.25">
      <c r="C193" s="221"/>
      <c r="D193" s="221"/>
      <c r="E193" s="221"/>
      <c r="F193" s="221"/>
      <c r="G193" s="221"/>
      <c r="H193" s="221"/>
      <c r="I193" s="221"/>
      <c r="J193" s="221"/>
      <c r="K193" s="221"/>
      <c r="L193" s="221"/>
      <c r="M193" s="221"/>
      <c r="N193" s="221"/>
      <c r="O193" s="221"/>
      <c r="P193" s="221"/>
      <c r="Q193" s="221"/>
      <c r="R193" s="221"/>
      <c r="S193" s="221"/>
      <c r="T193" s="221"/>
      <c r="U193" s="221"/>
      <c r="V193" s="221"/>
      <c r="W193" s="221"/>
    </row>
    <row r="194" spans="3:23" x14ac:dyDescent="0.25">
      <c r="C194" s="221" t="s">
        <v>786</v>
      </c>
      <c r="D194" s="221" t="s">
        <v>882</v>
      </c>
      <c r="E194" s="221"/>
      <c r="F194" s="221">
        <f>+F40</f>
        <v>0</v>
      </c>
      <c r="G194" s="221">
        <f t="shared" ref="G194:T194" si="41">+G40</f>
        <v>0</v>
      </c>
      <c r="H194" s="221">
        <f t="shared" si="41"/>
        <v>0</v>
      </c>
      <c r="I194" s="221">
        <f t="shared" si="41"/>
        <v>0</v>
      </c>
      <c r="J194" s="221">
        <f t="shared" si="41"/>
        <v>0</v>
      </c>
      <c r="K194" s="221">
        <f t="shared" si="41"/>
        <v>0</v>
      </c>
      <c r="L194" s="221">
        <f t="shared" si="41"/>
        <v>0</v>
      </c>
      <c r="M194" s="221">
        <f t="shared" si="41"/>
        <v>0</v>
      </c>
      <c r="N194" s="221">
        <f t="shared" si="41"/>
        <v>0</v>
      </c>
      <c r="O194" s="221">
        <f t="shared" si="41"/>
        <v>0</v>
      </c>
      <c r="P194" s="221">
        <f t="shared" si="41"/>
        <v>0</v>
      </c>
      <c r="Q194" s="221">
        <f t="shared" si="41"/>
        <v>0</v>
      </c>
      <c r="R194" s="221">
        <f t="shared" si="41"/>
        <v>0</v>
      </c>
      <c r="S194" s="221">
        <f t="shared" si="41"/>
        <v>0</v>
      </c>
      <c r="T194" s="221">
        <f t="shared" si="41"/>
        <v>0</v>
      </c>
      <c r="U194" s="221">
        <f>+U40</f>
        <v>0</v>
      </c>
      <c r="V194" s="221">
        <f>+V40</f>
        <v>0</v>
      </c>
      <c r="W194" s="221">
        <f>+W40</f>
        <v>0</v>
      </c>
    </row>
    <row r="195" spans="3:23" x14ac:dyDescent="0.25">
      <c r="C195" s="221" t="s">
        <v>1099</v>
      </c>
      <c r="D195" s="221" t="s">
        <v>882</v>
      </c>
      <c r="E195" s="221"/>
      <c r="F195" s="221">
        <f>+F38</f>
        <v>985.56588899999997</v>
      </c>
      <c r="G195" s="221">
        <f t="shared" ref="G195:T195" si="42">+G38</f>
        <v>980.25681599999996</v>
      </c>
      <c r="H195" s="221">
        <f t="shared" si="42"/>
        <v>979.78280400000006</v>
      </c>
      <c r="I195" s="221">
        <f t="shared" si="42"/>
        <v>1011.2574779999999</v>
      </c>
      <c r="J195" s="221">
        <f t="shared" si="42"/>
        <v>1041.3627839999999</v>
      </c>
      <c r="K195" s="221">
        <f t="shared" si="42"/>
        <v>1058.4687960000001</v>
      </c>
      <c r="L195" s="221">
        <f t="shared" si="42"/>
        <v>1069.2761310000001</v>
      </c>
      <c r="M195" s="221">
        <f t="shared" si="42"/>
        <v>1095.725862</v>
      </c>
      <c r="N195" s="221">
        <f t="shared" si="42"/>
        <v>1049.3676270000001</v>
      </c>
      <c r="O195" s="221">
        <f t="shared" si="42"/>
        <v>1072.499274</v>
      </c>
      <c r="P195" s="221">
        <f t="shared" si="42"/>
        <v>1134.8908581017108</v>
      </c>
      <c r="Q195" s="221">
        <f t="shared" si="42"/>
        <v>1134.1211112000001</v>
      </c>
      <c r="R195" s="221">
        <f t="shared" si="42"/>
        <v>1110.5153136000001</v>
      </c>
      <c r="S195" s="221">
        <f t="shared" si="42"/>
        <v>1147.045284</v>
      </c>
      <c r="T195" s="221">
        <f t="shared" si="42"/>
        <v>1160.1027899999999</v>
      </c>
      <c r="U195" s="221">
        <f>+U38</f>
        <v>1173.160296</v>
      </c>
      <c r="V195" s="221">
        <f>+V38</f>
        <v>1186.2081000000001</v>
      </c>
      <c r="W195" s="221">
        <f>+W38</f>
        <v>1199.3058000000001</v>
      </c>
    </row>
    <row r="196" spans="3:23" x14ac:dyDescent="0.25">
      <c r="C196" s="221" t="s">
        <v>1100</v>
      </c>
      <c r="D196" s="221" t="s">
        <v>882</v>
      </c>
      <c r="E196" s="221"/>
      <c r="F196" s="221">
        <v>0</v>
      </c>
      <c r="G196" s="221">
        <v>0</v>
      </c>
      <c r="H196" s="221">
        <v>0</v>
      </c>
      <c r="I196" s="221">
        <v>0</v>
      </c>
      <c r="J196" s="221">
        <v>0</v>
      </c>
      <c r="K196" s="221">
        <v>0</v>
      </c>
      <c r="L196" s="221">
        <v>0</v>
      </c>
      <c r="M196" s="221">
        <v>0</v>
      </c>
      <c r="N196" s="221">
        <v>0</v>
      </c>
      <c r="O196" s="221">
        <v>0</v>
      </c>
      <c r="P196" s="221">
        <v>0</v>
      </c>
      <c r="Q196" s="221">
        <v>0</v>
      </c>
      <c r="R196" s="221">
        <v>0</v>
      </c>
      <c r="S196" s="221">
        <v>0</v>
      </c>
      <c r="T196" s="221">
        <v>0</v>
      </c>
      <c r="U196" s="221">
        <v>0</v>
      </c>
      <c r="V196" s="221">
        <v>0</v>
      </c>
      <c r="W196" s="221">
        <v>0</v>
      </c>
    </row>
  </sheetData>
  <mergeCells count="2">
    <mergeCell ref="D1:K1"/>
    <mergeCell ref="D2:K2"/>
  </mergeCells>
  <conditionalFormatting sqref="L2">
    <cfRule type="expression" dxfId="7" priority="52">
      <formula>(UPPER(LEFT(SUBSTITUTE($Y2,"#",""),5))="FIXCH")</formula>
    </cfRule>
    <cfRule type="expression" dxfId="6" priority="53">
      <formula>(UPPER(SUBSTITUTE($Y2,"#",""))="OK")</formula>
    </cfRule>
  </conditionalFormatting>
  <conditionalFormatting sqref="F144:T144">
    <cfRule type="colorScale" priority="100">
      <colorScale>
        <cfvo type="min"/>
        <cfvo type="num" val="0"/>
        <cfvo type="max"/>
        <color theme="3" tint="0.59999389629810485"/>
        <color theme="0"/>
        <color rgb="FFEE9CA4"/>
      </colorScale>
    </cfRule>
  </conditionalFormatting>
  <conditionalFormatting sqref="F146:T146">
    <cfRule type="colorScale" priority="29">
      <colorScale>
        <cfvo type="min"/>
        <cfvo type="num" val="0"/>
        <cfvo type="max"/>
        <color theme="3" tint="0.59999389629810485"/>
        <color theme="0"/>
        <color rgb="FFEE9CA4"/>
      </colorScale>
    </cfRule>
  </conditionalFormatting>
  <conditionalFormatting sqref="F151:T153">
    <cfRule type="colorScale" priority="28">
      <colorScale>
        <cfvo type="min"/>
        <cfvo type="num" val="0"/>
        <cfvo type="max"/>
        <color theme="3" tint="0.59999389629810485"/>
        <color theme="0"/>
        <color rgb="FFEE9CA4"/>
      </colorScale>
    </cfRule>
  </conditionalFormatting>
  <conditionalFormatting sqref="F156:T158">
    <cfRule type="colorScale" priority="27">
      <colorScale>
        <cfvo type="min"/>
        <cfvo type="num" val="0"/>
        <cfvo type="max"/>
        <color theme="3" tint="0.59999389629810485"/>
        <color theme="0"/>
        <color rgb="FFEE9CA4"/>
      </colorScale>
    </cfRule>
  </conditionalFormatting>
  <conditionalFormatting sqref="F161:T163">
    <cfRule type="colorScale" priority="26">
      <colorScale>
        <cfvo type="min"/>
        <cfvo type="num" val="0"/>
        <cfvo type="max"/>
        <color theme="3" tint="0.59999389629810485"/>
        <color theme="0"/>
        <color rgb="FFEE9CA4"/>
      </colorScale>
    </cfRule>
  </conditionalFormatting>
  <conditionalFormatting sqref="F168:T171">
    <cfRule type="colorScale" priority="25">
      <colorScale>
        <cfvo type="min"/>
        <cfvo type="num" val="0"/>
        <cfvo type="max"/>
        <color theme="3" tint="0.59999389629810485"/>
        <color theme="0"/>
        <color rgb="FFEE9CA4"/>
      </colorScale>
    </cfRule>
  </conditionalFormatting>
  <conditionalFormatting sqref="F174:T177">
    <cfRule type="colorScale" priority="24">
      <colorScale>
        <cfvo type="min"/>
        <cfvo type="num" val="0"/>
        <cfvo type="max"/>
        <color theme="3" tint="0.59999389629810485"/>
        <color theme="0"/>
        <color rgb="FFEE9CA4"/>
      </colorScale>
    </cfRule>
  </conditionalFormatting>
  <conditionalFormatting sqref="F180:T180 F182:T183">
    <cfRule type="colorScale" priority="23">
      <colorScale>
        <cfvo type="min"/>
        <cfvo type="num" val="0"/>
        <cfvo type="max"/>
        <color theme="3" tint="0.59999389629810485"/>
        <color theme="0"/>
        <color rgb="FFEE9CA4"/>
      </colorScale>
    </cfRule>
  </conditionalFormatting>
  <conditionalFormatting sqref="F185:T185">
    <cfRule type="colorScale" priority="22">
      <colorScale>
        <cfvo type="min"/>
        <cfvo type="num" val="0"/>
        <cfvo type="max"/>
        <color theme="3" tint="0.59999389629810485"/>
        <color theme="0"/>
        <color rgb="FFEE9CA4"/>
      </colorScale>
    </cfRule>
  </conditionalFormatting>
  <conditionalFormatting sqref="F145:T145">
    <cfRule type="colorScale" priority="21">
      <colorScale>
        <cfvo type="min"/>
        <cfvo type="num" val="0"/>
        <cfvo type="max"/>
        <color theme="3" tint="0.59999389629810485"/>
        <color theme="0"/>
        <color rgb="FFEE9CA4"/>
      </colorScale>
    </cfRule>
  </conditionalFormatting>
  <conditionalFormatting sqref="F181:T181">
    <cfRule type="colorScale" priority="10">
      <colorScale>
        <cfvo type="min"/>
        <cfvo type="num" val="0"/>
        <cfvo type="max"/>
        <color theme="3" tint="0.59999389629810485"/>
        <color theme="0"/>
        <color rgb="FFEE9CA4"/>
      </colorScale>
    </cfRule>
  </conditionalFormatting>
  <conditionalFormatting sqref="U144:U146">
    <cfRule type="colorScale" priority="8">
      <colorScale>
        <cfvo type="min"/>
        <cfvo type="num" val="0"/>
        <cfvo type="max"/>
        <color theme="3" tint="0.59999389629810485"/>
        <color theme="0"/>
        <color rgb="FFEE9CA4"/>
      </colorScale>
    </cfRule>
  </conditionalFormatting>
  <conditionalFormatting sqref="U151:U153">
    <cfRule type="colorScale" priority="7">
      <colorScale>
        <cfvo type="min"/>
        <cfvo type="num" val="0"/>
        <cfvo type="max"/>
        <color theme="3" tint="0.59999389629810485"/>
        <color theme="0"/>
        <color rgb="FFEE9CA4"/>
      </colorScale>
    </cfRule>
  </conditionalFormatting>
  <conditionalFormatting sqref="U156:U158">
    <cfRule type="colorScale" priority="6">
      <colorScale>
        <cfvo type="min"/>
        <cfvo type="num" val="0"/>
        <cfvo type="max"/>
        <color theme="3" tint="0.59999389629810485"/>
        <color theme="0"/>
        <color rgb="FFEE9CA4"/>
      </colorScale>
    </cfRule>
  </conditionalFormatting>
  <conditionalFormatting sqref="U161:U163">
    <cfRule type="colorScale" priority="5">
      <colorScale>
        <cfvo type="min"/>
        <cfvo type="num" val="0"/>
        <cfvo type="max"/>
        <color theme="3" tint="0.59999389629810485"/>
        <color theme="0"/>
        <color rgb="FFEE9CA4"/>
      </colorScale>
    </cfRule>
  </conditionalFormatting>
  <conditionalFormatting sqref="U168:U171">
    <cfRule type="colorScale" priority="4">
      <colorScale>
        <cfvo type="min"/>
        <cfvo type="num" val="0"/>
        <cfvo type="max"/>
        <color theme="3" tint="0.59999389629810485"/>
        <color theme="0"/>
        <color rgb="FFEE9CA4"/>
      </colorScale>
    </cfRule>
  </conditionalFormatting>
  <conditionalFormatting sqref="U174:U177">
    <cfRule type="colorScale" priority="3">
      <colorScale>
        <cfvo type="min"/>
        <cfvo type="num" val="0"/>
        <cfvo type="max"/>
        <color theme="3" tint="0.59999389629810485"/>
        <color theme="0"/>
        <color rgb="FFEE9CA4"/>
      </colorScale>
    </cfRule>
  </conditionalFormatting>
  <conditionalFormatting sqref="U180:U184">
    <cfRule type="colorScale" priority="2">
      <colorScale>
        <cfvo type="min"/>
        <cfvo type="num" val="0"/>
        <cfvo type="max"/>
        <color theme="3" tint="0.59999389629810485"/>
        <color theme="0"/>
        <color rgb="FFEE9CA4"/>
      </colorScale>
    </cfRule>
  </conditionalFormatting>
  <conditionalFormatting sqref="U185">
    <cfRule type="colorScale" priority="1">
      <colorScale>
        <cfvo type="min"/>
        <cfvo type="num" val="0"/>
        <cfvo type="max"/>
        <color theme="3" tint="0.59999389629810485"/>
        <color theme="0"/>
        <color rgb="FFEE9CA4"/>
      </colorScale>
    </cfRule>
  </conditionalFormatting>
  <dataValidations count="1">
    <dataValidation type="list" allowBlank="1" showInputMessage="1" showErrorMessage="1" sqref="C8" xr:uid="{00000000-0002-0000-1C00-000000000000}">
      <formula1>"Draft - not checked, Undergoing QA/QC, Checked, Final"</formula1>
    </dataValidation>
  </dataValidation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displayEmptyCellsAs="gap" xr2:uid="{00000000-0003-0000-1C00-0000B7000000}">
          <x14:colorSeries rgb="FF376092"/>
          <x14:colorNegative rgb="FFD00000"/>
          <x14:colorAxis rgb="FF000000"/>
          <x14:colorMarkers rgb="FFD00000"/>
          <x14:colorFirst rgb="FFD00000"/>
          <x14:colorLast rgb="FFD00000"/>
          <x14:colorHigh rgb="FFD00000"/>
          <x14:colorLow rgb="FFD00000"/>
          <x14:sparklines>
            <x14:sparkline>
              <xm:f>'1A5 Non-Specified'!F57:W57</xm:f>
              <xm:sqref>X57</xm:sqref>
            </x14:sparkline>
          </x14:sparklines>
        </x14:sparklineGroup>
        <x14:sparklineGroup manualMax="0" manualMin="0" displayEmptyCellsAs="gap" xr2:uid="{00000000-0003-0000-1C00-0000B6000000}">
          <x14:colorSeries rgb="FF376092"/>
          <x14:colorNegative rgb="FFD00000"/>
          <x14:colorAxis rgb="FF000000"/>
          <x14:colorMarkers rgb="FFD00000"/>
          <x14:colorFirst rgb="FFD00000"/>
          <x14:colorLast rgb="FFD00000"/>
          <x14:colorHigh rgb="FFD00000"/>
          <x14:colorLow rgb="FFD00000"/>
          <x14:sparklines>
            <x14:sparkline>
              <xm:f>'1A5 Non-Specified'!F103:U103</xm:f>
              <xm:sqref>V103</xm:sqref>
            </x14:sparkline>
          </x14:sparklines>
        </x14:sparklineGroup>
        <x14:sparklineGroup manualMax="0" manualMin="0" displayEmptyCellsAs="gap" xr2:uid="{00000000-0003-0000-1C00-0000B5000000}">
          <x14:colorSeries rgb="FF376092"/>
          <x14:colorNegative rgb="FFD00000"/>
          <x14:colorAxis rgb="FF000000"/>
          <x14:colorMarkers rgb="FFD00000"/>
          <x14:colorFirst rgb="FFD00000"/>
          <x14:colorLast rgb="FFD00000"/>
          <x14:colorHigh rgb="FFD00000"/>
          <x14:colorLow rgb="FFD00000"/>
          <x14:sparklines>
            <x14:sparkline>
              <xm:f>'1A5 Non-Specified'!F51:W51</xm:f>
              <xm:sqref>X51</xm:sqref>
            </x14:sparkline>
          </x14:sparklines>
        </x14:sparklineGroup>
        <x14:sparklineGroup manualMax="0" manualMin="0" displayEmptyCellsAs="gap" xr2:uid="{00000000-0003-0000-1C00-0000B4000000}">
          <x14:colorSeries rgb="FF376092"/>
          <x14:colorNegative rgb="FFD00000"/>
          <x14:colorAxis rgb="FF000000"/>
          <x14:colorMarkers rgb="FFD00000"/>
          <x14:colorFirst rgb="FFD00000"/>
          <x14:colorLast rgb="FFD00000"/>
          <x14:colorHigh rgb="FFD00000"/>
          <x14:colorLow rgb="FFD00000"/>
          <x14:sparklines>
            <x14:sparkline>
              <xm:f>'1A5 Non-Specified'!F45:W45</xm:f>
              <xm:sqref>X45</xm:sqref>
            </x14:sparkline>
          </x14:sparklines>
        </x14:sparklineGroup>
        <x14:sparklineGroup manualMax="0" manualMin="0" displayEmptyCellsAs="gap" xr2:uid="{00000000-0003-0000-1C00-0000B3000000}">
          <x14:colorSeries rgb="FF376092"/>
          <x14:colorNegative rgb="FFD00000"/>
          <x14:colorAxis rgb="FF000000"/>
          <x14:colorMarkers rgb="FFD00000"/>
          <x14:colorFirst rgb="FFD00000"/>
          <x14:colorLast rgb="FFD00000"/>
          <x14:colorHigh rgb="FFD00000"/>
          <x14:colorLow rgb="FFD00000"/>
          <x14:sparklines>
            <x14:sparkline>
              <xm:f>'1A5 Non-Specified'!F39:W39</xm:f>
              <xm:sqref>X39</xm:sqref>
            </x14:sparkline>
          </x14:sparklines>
        </x14:sparklineGroup>
        <x14:sparklineGroup manualMax="0" manualMin="0" displayEmptyCellsAs="gap" xr2:uid="{00000000-0003-0000-1C00-0000B2000000}">
          <x14:colorSeries rgb="FF376092"/>
          <x14:colorNegative rgb="FFD00000"/>
          <x14:colorAxis rgb="FF000000"/>
          <x14:colorMarkers rgb="FFD00000"/>
          <x14:colorFirst rgb="FFD00000"/>
          <x14:colorLast rgb="FFD00000"/>
          <x14:colorHigh rgb="FFD00000"/>
          <x14:colorLow rgb="FFD00000"/>
          <x14:sparklines>
            <x14:sparkline>
              <xm:f>'1A5 Non-Specified'!F32:R32</xm:f>
              <xm:sqref>X32</xm:sqref>
            </x14:sparkline>
          </x14:sparklines>
        </x14:sparklineGroup>
        <x14:sparklineGroup manualMax="0" manualMin="0" displayEmptyCellsAs="gap" xr2:uid="{00000000-0003-0000-1C00-0000B1000000}">
          <x14:colorSeries rgb="FF376092"/>
          <x14:colorNegative rgb="FFD00000"/>
          <x14:colorAxis rgb="FF000000"/>
          <x14:colorMarkers rgb="FFD00000"/>
          <x14:colorFirst rgb="FFD00000"/>
          <x14:colorLast rgb="FFD00000"/>
          <x14:colorHigh rgb="FFD00000"/>
          <x14:colorLow rgb="FFD00000"/>
          <x14:sparklines>
            <x14:sparkline>
              <xm:f>'1A5 Non-Specified'!F27:R27</xm:f>
              <xm:sqref>X27</xm:sqref>
            </x14:sparkline>
          </x14:sparklines>
        </x14:sparklineGroup>
        <x14:sparklineGroup manualMax="0" manualMin="0" displayEmptyCellsAs="gap" xr2:uid="{00000000-0003-0000-1C00-0000B0000000}">
          <x14:colorSeries rgb="FF376092"/>
          <x14:colorNegative rgb="FFD00000"/>
          <x14:colorAxis rgb="FF000000"/>
          <x14:colorMarkers rgb="FFD00000"/>
          <x14:colorFirst rgb="FFD00000"/>
          <x14:colorLast rgb="FFD00000"/>
          <x14:colorHigh rgb="FFD00000"/>
          <x14:colorLow rgb="FFD00000"/>
          <x14:sparklines>
            <x14:sparkline>
              <xm:f>'1A5 Non-Specified'!F22:R22</xm:f>
              <xm:sqref>X22</xm:sqref>
            </x14:sparkline>
          </x14:sparklines>
        </x14:sparklineGroup>
        <x14:sparklineGroup manualMax="0" manualMin="0" displayEmptyCellsAs="gap" xr2:uid="{00000000-0003-0000-1C00-0000AF000000}">
          <x14:colorSeries rgb="FF376092"/>
          <x14:colorNegative rgb="FFD00000"/>
          <x14:colorAxis rgb="FF000000"/>
          <x14:colorMarkers rgb="FFD00000"/>
          <x14:colorFirst rgb="FFD00000"/>
          <x14:colorLast rgb="FFD00000"/>
          <x14:colorHigh rgb="FFD00000"/>
          <x14:colorLow rgb="FFD00000"/>
          <x14:sparklines>
            <x14:sparkline>
              <xm:f>'1A5 Non-Specified'!F15:W15</xm:f>
              <xm:sqref>X15</xm:sqref>
            </x14:sparkline>
          </x14:sparklines>
        </x14:sparklineGroup>
        <x14:sparklineGroup manualMax="0" manualMin="0" displayEmptyCellsAs="gap" xr2:uid="{00000000-0003-0000-1C00-0000AE000000}">
          <x14:colorSeries rgb="FF376092"/>
          <x14:colorNegative rgb="FFD00000"/>
          <x14:colorAxis rgb="FF000000"/>
          <x14:colorMarkers rgb="FFD00000"/>
          <x14:colorFirst rgb="FFD00000"/>
          <x14:colorLast rgb="FFD00000"/>
          <x14:colorHigh rgb="FFD00000"/>
          <x14:colorLow rgb="FFD00000"/>
          <x14:sparklines>
            <x14:sparkline>
              <xm:f>'1A5 Non-Specified'!F21:R21</xm:f>
              <xm:sqref>X21</xm:sqref>
            </x14:sparkline>
            <x14:sparkline>
              <xm:f>'1A5 Non-Specified'!F23:R23</xm:f>
              <xm:sqref>X23</xm:sqref>
            </x14:sparkline>
            <x14:sparkline>
              <xm:f>'1A5 Non-Specified'!F24:R24</xm:f>
              <xm:sqref>X24</xm:sqref>
            </x14:sparkline>
            <x14:sparkline>
              <xm:f>'1A5 Non-Specified'!F29:R29</xm:f>
              <xm:sqref>X29</xm:sqref>
            </x14:sparkline>
          </x14:sparklines>
        </x14:sparklineGroup>
        <x14:sparklineGroup manualMax="0" manualMin="0" displayEmptyCellsAs="gap" xr2:uid="{00000000-0003-0000-1C00-0000AD000000}">
          <x14:colorSeries rgb="FF376092"/>
          <x14:colorNegative rgb="FFD00000"/>
          <x14:colorAxis rgb="FF000000"/>
          <x14:colorMarkers rgb="FFD00000"/>
          <x14:colorFirst rgb="FFD00000"/>
          <x14:colorLast rgb="FFD00000"/>
          <x14:colorHigh rgb="FFD00000"/>
          <x14:colorLow rgb="FFD00000"/>
          <x14:sparklines>
            <x14:sparkline>
              <xm:f>'1A5 Non-Specified'!F25:R25</xm:f>
              <xm:sqref>X25</xm:sqref>
            </x14:sparkline>
          </x14:sparklines>
        </x14:sparklineGroup>
        <x14:sparklineGroup manualMax="0" manualMin="0" displayEmptyCellsAs="gap" xr2:uid="{00000000-0003-0000-1C00-0000AC000000}">
          <x14:colorSeries rgb="FF376092"/>
          <x14:colorNegative rgb="FFD00000"/>
          <x14:colorAxis rgb="FF000000"/>
          <x14:colorMarkers rgb="FFD00000"/>
          <x14:colorFirst rgb="FFD00000"/>
          <x14:colorLast rgb="FFD00000"/>
          <x14:colorHigh rgb="FFD00000"/>
          <x14:colorLow rgb="FFD00000"/>
          <x14:sparklines>
            <x14:sparkline>
              <xm:f>'1A5 Non-Specified'!F26:R26</xm:f>
              <xm:sqref>X26</xm:sqref>
            </x14:sparkline>
            <x14:sparkline>
              <xm:f>'1A5 Non-Specified'!F28:R28</xm:f>
              <xm:sqref>X28</xm:sqref>
            </x14:sparkline>
          </x14:sparklines>
        </x14:sparklineGroup>
        <x14:sparklineGroup manualMax="0" manualMin="0" displayEmptyCellsAs="gap" xr2:uid="{00000000-0003-0000-1C00-0000AB000000}">
          <x14:colorSeries rgb="FF376092"/>
          <x14:colorNegative rgb="FFD00000"/>
          <x14:colorAxis rgb="FF000000"/>
          <x14:colorMarkers rgb="FFD00000"/>
          <x14:colorFirst rgb="FFD00000"/>
          <x14:colorLast rgb="FFD00000"/>
          <x14:colorHigh rgb="FFD00000"/>
          <x14:colorLow rgb="FFD00000"/>
          <x14:sparklines>
            <x14:sparkline>
              <xm:f>'1A5 Non-Specified'!F31:R31</xm:f>
              <xm:sqref>X31</xm:sqref>
            </x14:sparkline>
            <x14:sparkline>
              <xm:f>'1A5 Non-Specified'!F33:R33</xm:f>
              <xm:sqref>X33</xm:sqref>
            </x14:sparkline>
          </x14:sparklines>
        </x14:sparklineGroup>
        <x14:sparklineGroup manualMax="0" manualMin="0" displayEmptyCellsAs="gap" xr2:uid="{00000000-0003-0000-1C00-0000AA000000}">
          <x14:colorSeries rgb="FF376092"/>
          <x14:colorNegative rgb="FFD00000"/>
          <x14:colorAxis rgb="FF000000"/>
          <x14:colorMarkers rgb="FFD00000"/>
          <x14:colorFirst rgb="FFD00000"/>
          <x14:colorLast rgb="FFD00000"/>
          <x14:colorHigh rgb="FFD00000"/>
          <x14:colorLow rgb="FFD00000"/>
          <x14:sparklines>
            <x14:sparkline>
              <xm:f>'1A5 Non-Specified'!F30:R30</xm:f>
              <xm:sqref>X30</xm:sqref>
            </x14:sparkline>
          </x14:sparklines>
        </x14:sparklineGroup>
        <x14:sparklineGroup manualMax="0" manualMin="0" displayEmptyCellsAs="gap" xr2:uid="{00000000-0003-0000-1C00-0000A9000000}">
          <x14:colorSeries rgb="FF376092"/>
          <x14:colorNegative rgb="FFD00000"/>
          <x14:colorAxis rgb="FF000000"/>
          <x14:colorMarkers rgb="FFD00000"/>
          <x14:colorFirst rgb="FFD00000"/>
          <x14:colorLast rgb="FFD00000"/>
          <x14:colorHigh rgb="FFD00000"/>
          <x14:colorLow rgb="FFD00000"/>
          <x14:sparklines>
            <x14:sparkline>
              <xm:f>'1A5 Non-Specified'!F38:W38</xm:f>
              <xm:sqref>X38</xm:sqref>
            </x14:sparkline>
            <x14:sparkline>
              <xm:f>'1A5 Non-Specified'!F40:W40</xm:f>
              <xm:sqref>X40</xm:sqref>
            </x14:sparkline>
            <x14:sparkline>
              <xm:f>'1A5 Non-Specified'!F41:W41</xm:f>
              <xm:sqref>X41</xm:sqref>
            </x14:sparkline>
            <x14:sparkline>
              <xm:f>'1A5 Non-Specified'!F42:W42</xm:f>
              <xm:sqref>X42</xm:sqref>
            </x14:sparkline>
            <x14:sparkline>
              <xm:f>'1A5 Non-Specified'!F43:W43</xm:f>
              <xm:sqref>X43</xm:sqref>
            </x14:sparkline>
            <x14:sparkline>
              <xm:f>'1A5 Non-Specified'!F44:W44</xm:f>
              <xm:sqref>X44</xm:sqref>
            </x14:sparkline>
            <x14:sparkline>
              <xm:f>'1A5 Non-Specified'!F46:W46</xm:f>
              <xm:sqref>X46</xm:sqref>
            </x14:sparkline>
            <x14:sparkline>
              <xm:f>'1A5 Non-Specified'!F47:W47</xm:f>
              <xm:sqref>X47</xm:sqref>
            </x14:sparkline>
            <x14:sparkline>
              <xm:f>'1A5 Non-Specified'!F48:W48</xm:f>
              <xm:sqref>X48</xm:sqref>
            </x14:sparkline>
            <x14:sparkline>
              <xm:f>'1A5 Non-Specified'!F49:W49</xm:f>
              <xm:sqref>X49</xm:sqref>
            </x14:sparkline>
            <x14:sparkline>
              <xm:f>'1A5 Non-Specified'!F50:W50</xm:f>
              <xm:sqref>X50</xm:sqref>
            </x14:sparkline>
            <x14:sparkline>
              <xm:f>'1A5 Non-Specified'!F52:W52</xm:f>
              <xm:sqref>X52</xm:sqref>
            </x14:sparkline>
            <x14:sparkline>
              <xm:f>'1A5 Non-Specified'!F53:W53</xm:f>
              <xm:sqref>X53</xm:sqref>
            </x14:sparkline>
            <x14:sparkline>
              <xm:f>'1A5 Non-Specified'!F54:W54</xm:f>
              <xm:sqref>X54</xm:sqref>
            </x14:sparkline>
            <x14:sparkline>
              <xm:f>'1A5 Non-Specified'!F55:W55</xm:f>
              <xm:sqref>X55</xm:sqref>
            </x14:sparkline>
          </x14:sparklines>
        </x14:sparklineGroup>
        <x14:sparklineGroup manualMax="0" manualMin="0" displayEmptyCellsAs="gap" xr2:uid="{00000000-0003-0000-1C00-0000A8000000}">
          <x14:colorSeries rgb="FF376092"/>
          <x14:colorNegative rgb="FFD00000"/>
          <x14:colorAxis rgb="FF000000"/>
          <x14:colorMarkers rgb="FFD00000"/>
          <x14:colorFirst rgb="FFD00000"/>
          <x14:colorLast rgb="FFD00000"/>
          <x14:colorHigh rgb="FFD00000"/>
          <x14:colorLow rgb="FFD00000"/>
          <x14:sparklines>
            <x14:sparkline>
              <xm:f>'1A5 Non-Specified'!F37:R37</xm:f>
              <xm:sqref>X37</xm:sqref>
            </x14:sparkline>
          </x14:sparklines>
        </x14:sparklineGroup>
        <x14:sparklineGroup manualMax="0" manualMin="0" displayEmptyCellsAs="gap" xr2:uid="{00000000-0003-0000-1C00-0000A7000000}">
          <x14:colorSeries rgb="FF376092"/>
          <x14:colorNegative rgb="FFD00000"/>
          <x14:colorAxis rgb="FF000000"/>
          <x14:colorMarkers rgb="FFD00000"/>
          <x14:colorFirst rgb="FFD00000"/>
          <x14:colorLast rgb="FFD00000"/>
          <x14:colorHigh rgb="FFD00000"/>
          <x14:colorLow rgb="FFD00000"/>
          <x14:sparklines>
            <x14:sparkline>
              <xm:f>'1A5 Non-Specified'!F16:W16</xm:f>
              <xm:sqref>X16</xm:sqref>
            </x14:sparkline>
          </x14:sparklines>
        </x14:sparklineGroup>
        <x14:sparklineGroup manualMax="0" manualMin="0" displayEmptyCellsAs="gap" xr2:uid="{00000000-0003-0000-1C00-0000A6000000}">
          <x14:colorSeries rgb="FF376092"/>
          <x14:colorNegative rgb="FFD00000"/>
          <x14:colorAxis rgb="FF000000"/>
          <x14:colorMarkers rgb="FFD00000"/>
          <x14:colorFirst rgb="FFD00000"/>
          <x14:colorLast rgb="FFD00000"/>
          <x14:colorHigh rgb="FFD00000"/>
          <x14:colorLow rgb="FFD00000"/>
          <x14:sparklines>
            <x14:sparkline>
              <xm:f>'1A5 Non-Specified'!F14:W14</xm:f>
              <xm:sqref>X14</xm:sqref>
            </x14:sparkline>
          </x14:sparklines>
        </x14:sparklineGroup>
        <x14:sparklineGroup manualMax="0" manualMin="0" displayEmptyCellsAs="gap" xr2:uid="{00000000-0003-0000-1C00-0000A5000000}">
          <x14:colorSeries rgb="FF376092"/>
          <x14:colorNegative rgb="FFD00000"/>
          <x14:colorAxis rgb="FF000000"/>
          <x14:colorMarkers rgb="FFD00000"/>
          <x14:colorFirst rgb="FFD00000"/>
          <x14:colorLast rgb="FFD00000"/>
          <x14:colorHigh rgb="FFD00000"/>
          <x14:colorLow rgb="FFD00000"/>
          <x14:sparklines>
            <x14:sparkline>
              <xm:f>'1A5 Non-Specified'!F20:R20</xm:f>
              <xm:sqref>X20</xm:sqref>
            </x14:sparkline>
          </x14:sparklines>
        </x14:sparklineGroup>
        <x14:sparklineGroup manualMax="0" manualMin="0" displayEmptyCellsAs="gap" xr2:uid="{00000000-0003-0000-1C00-0000A4000000}">
          <x14:colorSeries rgb="FF376092"/>
          <x14:colorNegative rgb="FFD00000"/>
          <x14:colorAxis rgb="FF000000"/>
          <x14:colorMarkers rgb="FFD00000"/>
          <x14:colorFirst rgb="FFD00000"/>
          <x14:colorLast rgb="FFD00000"/>
          <x14:colorHigh rgb="FFD00000"/>
          <x14:colorLow rgb="FFD00000"/>
          <x14:sparklines>
            <x14:sparkline>
              <xm:f>'1A5 Non-Specified'!F102:R102</xm:f>
              <xm:sqref>V102</xm:sqref>
            </x14:sparkline>
          </x14:sparklines>
        </x14:sparklineGroup>
        <x14:sparklineGroup manualMax="0" manualMin="0" displayEmptyCellsAs="gap" xr2:uid="{00000000-0003-0000-1C00-0000A3000000}">
          <x14:colorSeries rgb="FF376092"/>
          <x14:colorNegative rgb="FFD00000"/>
          <x14:colorAxis rgb="FF000000"/>
          <x14:colorMarkers rgb="FFD00000"/>
          <x14:colorFirst rgb="FFD00000"/>
          <x14:colorLast rgb="FFD00000"/>
          <x14:colorHigh rgb="FFD00000"/>
          <x14:colorLow rgb="FFD00000"/>
          <x14:sparklines>
            <x14:sparkline>
              <xm:f>'1A5 Non-Specified'!F96:U96</xm:f>
              <xm:sqref>V96</xm:sqref>
            </x14:sparkline>
            <x14:sparkline>
              <xm:f>'1A5 Non-Specified'!F97:U97</xm:f>
              <xm:sqref>V97</xm:sqref>
            </x14:sparkline>
          </x14:sparklines>
        </x14:sparklineGroup>
        <x14:sparklineGroup manualMax="0" manualMin="0" displayEmptyCellsAs="gap" xr2:uid="{00000000-0003-0000-1C00-0000A2000000}">
          <x14:colorSeries rgb="FF376092"/>
          <x14:colorNegative rgb="FFD00000"/>
          <x14:colorAxis rgb="FF000000"/>
          <x14:colorMarkers rgb="FFD00000"/>
          <x14:colorFirst rgb="FFD00000"/>
          <x14:colorLast rgb="FFD00000"/>
          <x14:colorHigh rgb="FFD00000"/>
          <x14:colorLow rgb="FFD00000"/>
          <x14:sparklines>
            <x14:sparkline>
              <xm:f>'1A5 Non-Specified'!F98:R98</xm:f>
              <xm:sqref>V98</xm:sqref>
            </x14:sparkline>
          </x14:sparklines>
        </x14:sparklineGroup>
        <x14:sparklineGroup manualMax="0" manualMin="0" displayEmptyCellsAs="gap" xr2:uid="{00000000-0003-0000-1C00-0000A1000000}">
          <x14:colorSeries rgb="FF376092"/>
          <x14:colorNegative rgb="FFD00000"/>
          <x14:colorAxis rgb="FF000000"/>
          <x14:colorMarkers rgb="FFD00000"/>
          <x14:colorFirst rgb="FFD00000"/>
          <x14:colorLast rgb="FFD00000"/>
          <x14:colorHigh rgb="FFD00000"/>
          <x14:colorLow rgb="FFD00000"/>
          <x14:sparklines>
            <x14:sparkline>
              <xm:f>'1A5 Non-Specified'!F119:R119</xm:f>
              <xm:sqref>V119</xm:sqref>
            </x14:sparkline>
          </x14:sparklines>
        </x14:sparklineGroup>
        <x14:sparklineGroup manualMax="0" manualMin="0" displayEmptyCellsAs="gap" xr2:uid="{00000000-0003-0000-1C00-0000A0000000}">
          <x14:colorSeries rgb="FF376092"/>
          <x14:colorNegative rgb="FFD00000"/>
          <x14:colorAxis rgb="FF000000"/>
          <x14:colorMarkers rgb="FFD00000"/>
          <x14:colorFirst rgb="FFD00000"/>
          <x14:colorLast rgb="FFD00000"/>
          <x14:colorHigh rgb="FFD00000"/>
          <x14:colorLow rgb="FFD00000"/>
          <x14:sparklines>
            <x14:sparkline>
              <xm:f>'1A5 Non-Specified'!F104:R104</xm:f>
              <xm:sqref>V104</xm:sqref>
            </x14:sparkline>
            <x14:sparkline>
              <xm:f>'1A5 Non-Specified'!F105:R105</xm:f>
              <xm:sqref>V105</xm:sqref>
            </x14:sparkline>
            <x14:sparkline>
              <xm:f>'1A5 Non-Specified'!F106:R106</xm:f>
              <xm:sqref>V106</xm:sqref>
            </x14:sparkline>
            <x14:sparkline>
              <xm:f>'1A5 Non-Specified'!F111:R111</xm:f>
              <xm:sqref>V111</xm:sqref>
            </x14:sparkline>
          </x14:sparklines>
        </x14:sparklineGroup>
        <x14:sparklineGroup manualMax="0" manualMin="0" displayEmptyCellsAs="gap" xr2:uid="{00000000-0003-0000-1C00-00009F000000}">
          <x14:colorSeries rgb="FF376092"/>
          <x14:colorNegative rgb="FFD00000"/>
          <x14:colorAxis rgb="FF000000"/>
          <x14:colorMarkers rgb="FFD00000"/>
          <x14:colorFirst rgb="FFD00000"/>
          <x14:colorLast rgb="FFD00000"/>
          <x14:colorHigh rgb="FFD00000"/>
          <x14:colorLow rgb="FFD00000"/>
          <x14:sparklines>
            <x14:sparkline>
              <xm:f>'1A5 Non-Specified'!F107:R107</xm:f>
              <xm:sqref>V107</xm:sqref>
            </x14:sparkline>
          </x14:sparklines>
        </x14:sparklineGroup>
        <x14:sparklineGroup manualMax="0" manualMin="0" displayEmptyCellsAs="gap" xr2:uid="{00000000-0003-0000-1C00-00009E000000}">
          <x14:colorSeries rgb="FF376092"/>
          <x14:colorNegative rgb="FFD00000"/>
          <x14:colorAxis rgb="FF000000"/>
          <x14:colorMarkers rgb="FFD00000"/>
          <x14:colorFirst rgb="FFD00000"/>
          <x14:colorLast rgb="FFD00000"/>
          <x14:colorHigh rgb="FFD00000"/>
          <x14:colorLow rgb="FFD00000"/>
          <x14:sparklines>
            <x14:sparkline>
              <xm:f>'1A5 Non-Specified'!F108:R108</xm:f>
              <xm:sqref>V108</xm:sqref>
            </x14:sparkline>
            <x14:sparkline>
              <xm:f>'1A5 Non-Specified'!F109:R109</xm:f>
              <xm:sqref>V109</xm:sqref>
            </x14:sparkline>
            <x14:sparkline>
              <xm:f>'1A5 Non-Specified'!F110:R110</xm:f>
              <xm:sqref>V110</xm:sqref>
            </x14:sparkline>
          </x14:sparklines>
        </x14:sparklineGroup>
        <x14:sparklineGroup manualMax="0" manualMin="0" displayEmptyCellsAs="gap" xr2:uid="{00000000-0003-0000-1C00-00009D000000}">
          <x14:colorSeries rgb="FF376092"/>
          <x14:colorNegative rgb="FFD00000"/>
          <x14:colorAxis rgb="FF000000"/>
          <x14:colorMarkers rgb="FFD00000"/>
          <x14:colorFirst rgb="FFD00000"/>
          <x14:colorLast rgb="FFD00000"/>
          <x14:colorHigh rgb="FFD00000"/>
          <x14:colorLow rgb="FFD00000"/>
          <x14:sparklines>
            <x14:sparkline>
              <xm:f>'1A5 Non-Specified'!F113:R113</xm:f>
              <xm:sqref>V113</xm:sqref>
            </x14:sparkline>
            <x14:sparkline>
              <xm:f>'1A5 Non-Specified'!F114:R114</xm:f>
              <xm:sqref>V114</xm:sqref>
            </x14:sparkline>
            <x14:sparkline>
              <xm:f>'1A5 Non-Specified'!F115:R115</xm:f>
              <xm:sqref>V115</xm:sqref>
            </x14:sparkline>
          </x14:sparklines>
        </x14:sparklineGroup>
        <x14:sparklineGroup manualMax="0" manualMin="0" displayEmptyCellsAs="gap" xr2:uid="{00000000-0003-0000-1C00-00009C000000}">
          <x14:colorSeries rgb="FF376092"/>
          <x14:colorNegative rgb="FFD00000"/>
          <x14:colorAxis rgb="FF000000"/>
          <x14:colorMarkers rgb="FFD00000"/>
          <x14:colorFirst rgb="FFD00000"/>
          <x14:colorLast rgb="FFD00000"/>
          <x14:colorHigh rgb="FFD00000"/>
          <x14:colorLow rgb="FFD00000"/>
          <x14:sparklines>
            <x14:sparkline>
              <xm:f>'1A5 Non-Specified'!F112:R112</xm:f>
              <xm:sqref>V112</xm:sqref>
            </x14:sparkline>
          </x14:sparklines>
        </x14:sparklineGroup>
        <x14:sparklineGroup manualMax="0" manualMin="0" displayEmptyCellsAs="gap" xr2:uid="{00000000-0003-0000-1C00-00009B000000}">
          <x14:colorSeries rgb="FF376092"/>
          <x14:colorNegative rgb="FFD00000"/>
          <x14:colorAxis rgb="FF000000"/>
          <x14:colorMarkers rgb="FFD00000"/>
          <x14:colorFirst rgb="FFD00000"/>
          <x14:colorLast rgb="FFD00000"/>
          <x14:colorHigh rgb="FFD00000"/>
          <x14:colorLow rgb="FFD00000"/>
          <x14:sparklines>
            <x14:sparkline>
              <xm:f>'1A5 Non-Specified'!F132:R132</xm:f>
              <xm:sqref>V132</xm:sqref>
            </x14:sparkline>
            <x14:sparkline>
              <xm:f>'1A5 Non-Specified'!F133:R133</xm:f>
              <xm:sqref>V133</xm:sqref>
            </x14:sparkline>
            <x14:sparkline>
              <xm:f>'1A5 Non-Specified'!F134:R134</xm:f>
              <xm:sqref>V134</xm:sqref>
            </x14:sparkline>
            <x14:sparkline>
              <xm:f>'1A5 Non-Specified'!F135:U135</xm:f>
              <xm:sqref>V135</xm:sqref>
            </x14:sparkline>
            <x14:sparkline>
              <xm:f>'1A5 Non-Specified'!F136:R136</xm:f>
              <xm:sqref>V136</xm:sqref>
            </x14:sparkline>
            <x14:sparkline>
              <xm:f>'1A5 Non-Specified'!F137:U137</xm:f>
              <xm:sqref>V137</xm:sqref>
            </x14:sparkline>
          </x14:sparklines>
        </x14:sparklineGroup>
        <x14:sparklineGroup manualMax="0" manualMin="0" displayEmptyCellsAs="gap" xr2:uid="{00000000-0003-0000-1C00-00009A000000}">
          <x14:colorSeries rgb="FF376092"/>
          <x14:colorNegative rgb="FFD00000"/>
          <x14:colorAxis rgb="FF000000"/>
          <x14:colorMarkers rgb="FFD00000"/>
          <x14:colorFirst rgb="FFD00000"/>
          <x14:colorLast rgb="FFD00000"/>
          <x14:colorHigh rgb="FFD00000"/>
          <x14:colorLow rgb="FFD00000"/>
          <x14:sparklines>
            <x14:sparkline>
              <xm:f>'1A5 Non-Specified'!F131:R131</xm:f>
              <xm:sqref>V131</xm:sqref>
            </x14:sparkline>
          </x14:sparklines>
        </x14:sparklineGroup>
        <x14:sparklineGroup manualMax="0" manualMin="0" displayEmptyCellsAs="gap" xr2:uid="{00000000-0003-0000-1C00-000099000000}">
          <x14:colorSeries rgb="FF376092"/>
          <x14:colorNegative rgb="FFD00000"/>
          <x14:colorAxis rgb="FF000000"/>
          <x14:colorMarkers rgb="FFD00000"/>
          <x14:colorFirst rgb="FFD00000"/>
          <x14:colorLast rgb="FFD00000"/>
          <x14:colorHigh rgb="FFD00000"/>
          <x14:colorLow rgb="FFD00000"/>
          <x14:sparklines>
            <x14:sparkline>
              <xm:f>'1A5 Non-Specified'!F120:U120</xm:f>
              <xm:sqref>V120</xm:sqref>
            </x14:sparkline>
            <x14:sparkline>
              <xm:f>'1A5 Non-Specified'!F121:R121</xm:f>
              <xm:sqref>V121</xm:sqref>
            </x14:sparkline>
            <x14:sparkline>
              <xm:f>'1A5 Non-Specified'!F122:R122</xm:f>
              <xm:sqref>V122</xm:sqref>
            </x14:sparkline>
            <x14:sparkline>
              <xm:f>'1A5 Non-Specified'!F123:U123</xm:f>
              <xm:sqref>V123</xm:sqref>
            </x14:sparkline>
            <x14:sparkline>
              <xm:f>'1A5 Non-Specified'!F124:R124</xm:f>
              <xm:sqref>V124</xm:sqref>
            </x14:sparkline>
            <x14:sparkline>
              <xm:f>'1A5 Non-Specified'!F130:R130</xm:f>
              <xm:sqref>V130</xm:sqref>
            </x14:sparkline>
          </x14:sparklines>
        </x14:sparklineGroup>
        <x14:sparklineGroup manualMax="0" manualMin="0" displayEmptyCellsAs="gap" xr2:uid="{00000000-0003-0000-1C00-000098000000}">
          <x14:colorSeries rgb="FF376092"/>
          <x14:colorNegative rgb="FFD00000"/>
          <x14:colorAxis rgb="FF000000"/>
          <x14:colorMarkers rgb="FFD00000"/>
          <x14:colorFirst rgb="FFD00000"/>
          <x14:colorLast rgb="FFD00000"/>
          <x14:colorHigh rgb="FFD00000"/>
          <x14:colorLow rgb="FFD00000"/>
          <x14:sparklines>
            <x14:sparkline>
              <xm:f>'1A5 Non-Specified'!F126:U126</xm:f>
              <xm:sqref>V126</xm:sqref>
            </x14:sparkline>
            <x14:sparkline>
              <xm:f>'1A5 Non-Specified'!F127:R127</xm:f>
              <xm:sqref>V127</xm:sqref>
            </x14:sparkline>
            <x14:sparkline>
              <xm:f>'1A5 Non-Specified'!F128:R128</xm:f>
              <xm:sqref>V128</xm:sqref>
            </x14:sparkline>
            <x14:sparkline>
              <xm:f>'1A5 Non-Specified'!F132:U132</xm:f>
              <xm:sqref>V129</xm:sqref>
            </x14:sparkline>
          </x14:sparklines>
        </x14:sparklineGroup>
        <x14:sparklineGroup manualMax="0" manualMin="0" displayEmptyCellsAs="gap" xr2:uid="{00000000-0003-0000-1C00-000097000000}">
          <x14:colorSeries rgb="FF376092"/>
          <x14:colorNegative rgb="FFD00000"/>
          <x14:colorAxis rgb="FF000000"/>
          <x14:colorMarkers rgb="FFD00000"/>
          <x14:colorFirst rgb="FFD00000"/>
          <x14:colorLast rgb="FFD00000"/>
          <x14:colorHigh rgb="FFD00000"/>
          <x14:colorLow rgb="FFD00000"/>
          <x14:sparklines>
            <x14:sparkline>
              <xm:f>'1A5 Non-Specified'!F125:R125</xm:f>
              <xm:sqref>V125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2">
    <tabColor rgb="FF00B0F0"/>
  </sheetPr>
  <dimension ref="A1:AC97"/>
  <sheetViews>
    <sheetView workbookViewId="0">
      <selection activeCell="R15" sqref="R15"/>
    </sheetView>
  </sheetViews>
  <sheetFormatPr defaultRowHeight="15" x14ac:dyDescent="0.25"/>
  <cols>
    <col min="1" max="1" width="34.140625" bestFit="1" customWidth="1"/>
    <col min="2" max="2" width="13.28515625" customWidth="1"/>
    <col min="3" max="3" width="51" customWidth="1"/>
    <col min="5" max="5" width="10.7109375" customWidth="1"/>
  </cols>
  <sheetData>
    <row r="1" spans="1:29" s="3" customFormat="1" ht="21" x14ac:dyDescent="0.35">
      <c r="A1" s="3" t="s">
        <v>929</v>
      </c>
      <c r="C1" s="24" t="s">
        <v>930</v>
      </c>
    </row>
    <row r="2" spans="1:29" x14ac:dyDescent="0.25">
      <c r="A2" s="221"/>
      <c r="B2" s="221"/>
      <c r="C2" s="221"/>
      <c r="D2" s="221"/>
      <c r="E2" s="221"/>
      <c r="F2" s="221"/>
      <c r="G2" s="221"/>
      <c r="H2" s="221"/>
      <c r="I2" s="221"/>
      <c r="J2" s="221"/>
      <c r="K2" s="221"/>
      <c r="L2" s="221"/>
      <c r="M2" s="221"/>
      <c r="N2" s="221"/>
      <c r="O2" s="221"/>
      <c r="P2" s="221"/>
      <c r="Q2" s="221"/>
      <c r="R2" s="221"/>
      <c r="S2" s="221"/>
      <c r="T2" s="221"/>
      <c r="U2" s="221"/>
      <c r="V2" s="221"/>
      <c r="W2" s="221">
        <f>W9/W4</f>
        <v>2.1266279290195842E-2</v>
      </c>
      <c r="X2" s="221"/>
      <c r="Y2" s="221"/>
      <c r="Z2" s="221"/>
      <c r="AA2" s="221"/>
      <c r="AB2" s="221"/>
      <c r="AC2" s="221"/>
    </row>
    <row r="3" spans="1:29" x14ac:dyDescent="0.25">
      <c r="A3" s="19" t="s">
        <v>931</v>
      </c>
      <c r="B3" s="19" t="s">
        <v>932</v>
      </c>
      <c r="C3" s="19" t="s">
        <v>933</v>
      </c>
      <c r="D3" s="19" t="s">
        <v>934</v>
      </c>
      <c r="E3" s="19" t="s">
        <v>935</v>
      </c>
      <c r="F3" s="49">
        <v>2000</v>
      </c>
      <c r="G3" s="49">
        <v>2001</v>
      </c>
      <c r="H3" s="49">
        <v>2002</v>
      </c>
      <c r="I3" s="49">
        <v>2003</v>
      </c>
      <c r="J3" s="49">
        <v>2004</v>
      </c>
      <c r="K3" s="49">
        <v>2005</v>
      </c>
      <c r="L3" s="49">
        <v>2006</v>
      </c>
      <c r="M3" s="49">
        <v>2007</v>
      </c>
      <c r="N3" s="49">
        <v>2008</v>
      </c>
      <c r="O3" s="49">
        <v>2009</v>
      </c>
      <c r="P3" s="49">
        <v>2010</v>
      </c>
      <c r="Q3" s="49">
        <v>2011</v>
      </c>
      <c r="R3" s="49">
        <v>2012</v>
      </c>
      <c r="S3" s="49">
        <v>2013</v>
      </c>
      <c r="T3" s="49">
        <v>2014</v>
      </c>
      <c r="U3" s="49">
        <v>2015</v>
      </c>
      <c r="V3" s="49">
        <v>2016</v>
      </c>
      <c r="W3" s="49">
        <v>2017</v>
      </c>
      <c r="X3" s="49" t="s">
        <v>936</v>
      </c>
      <c r="Y3" s="221"/>
      <c r="Z3" s="221"/>
      <c r="AA3" s="221"/>
      <c r="AB3" s="221"/>
      <c r="AC3" s="221"/>
    </row>
    <row r="4" spans="1:29" s="131" customFormat="1" x14ac:dyDescent="0.25">
      <c r="A4" s="130" t="s">
        <v>937</v>
      </c>
      <c r="B4" s="130" t="s">
        <v>860</v>
      </c>
      <c r="C4" s="130" t="s">
        <v>978</v>
      </c>
      <c r="D4" s="131" t="s">
        <v>939</v>
      </c>
      <c r="E4" s="130" t="s">
        <v>940</v>
      </c>
      <c r="F4" s="92">
        <f>+F5+F9+F12</f>
        <v>33047.661594018791</v>
      </c>
      <c r="G4" s="92">
        <f t="shared" ref="G4:W4" si="0">+G5+G9+G12</f>
        <v>33262.781168144276</v>
      </c>
      <c r="H4" s="92">
        <f t="shared" si="0"/>
        <v>33919.26471273441</v>
      </c>
      <c r="I4" s="92">
        <f t="shared" si="0"/>
        <v>32982.965636812434</v>
      </c>
      <c r="J4" s="92">
        <f t="shared" si="0"/>
        <v>34746.89161781031</v>
      </c>
      <c r="K4" s="92">
        <f t="shared" si="0"/>
        <v>30816.57508464561</v>
      </c>
      <c r="L4" s="92">
        <f t="shared" si="0"/>
        <v>30650.564223459485</v>
      </c>
      <c r="M4" s="92">
        <f t="shared" si="0"/>
        <v>31122.027290112557</v>
      </c>
      <c r="N4" s="92">
        <f t="shared" si="0"/>
        <v>29800.385182249956</v>
      </c>
      <c r="O4" s="92">
        <f t="shared" si="0"/>
        <v>30195.247899397389</v>
      </c>
      <c r="P4" s="92">
        <f t="shared" si="0"/>
        <v>29740.237829025613</v>
      </c>
      <c r="Q4" s="92">
        <f t="shared" si="0"/>
        <v>28641.205355576956</v>
      </c>
      <c r="R4" s="92">
        <f t="shared" si="0"/>
        <v>29549.239735179704</v>
      </c>
      <c r="S4" s="92">
        <f t="shared" si="0"/>
        <v>29976.885459647736</v>
      </c>
      <c r="T4" s="92">
        <f t="shared" si="0"/>
        <v>29572.289105312208</v>
      </c>
      <c r="U4" s="92">
        <f>+U5+U9+U12</f>
        <v>29076.078634298152</v>
      </c>
      <c r="V4" s="92">
        <f>+V5+V9+V12</f>
        <v>29269.390628362544</v>
      </c>
      <c r="W4" s="92">
        <f t="shared" si="0"/>
        <v>30180.408676185001</v>
      </c>
      <c r="X4" s="4"/>
      <c r="Z4" s="4">
        <f>+W4-F4</f>
        <v>-2867.25291783379</v>
      </c>
      <c r="AA4" s="4">
        <f>+Z4/F4</f>
        <v>-8.6761143740128541E-2</v>
      </c>
      <c r="AB4" s="4">
        <f>+W4-U4</f>
        <v>1104.3300418868494</v>
      </c>
      <c r="AC4" s="4">
        <f>+AB4/U4</f>
        <v>3.7980707638621575E-2</v>
      </c>
    </row>
    <row r="5" spans="1:29" s="4" customFormat="1" x14ac:dyDescent="0.25">
      <c r="A5" s="4" t="s">
        <v>937</v>
      </c>
      <c r="B5" s="4" t="s">
        <v>950</v>
      </c>
      <c r="C5" s="4" t="s">
        <v>951</v>
      </c>
      <c r="D5" s="4" t="s">
        <v>939</v>
      </c>
      <c r="E5" s="4" t="s">
        <v>940</v>
      </c>
      <c r="F5" s="92">
        <f>SUM(F6:F8)</f>
        <v>1830.4714262424952</v>
      </c>
      <c r="G5" s="92">
        <f t="shared" ref="G5:W5" si="1">SUM(G6:G8)</f>
        <v>1818.9794508712544</v>
      </c>
      <c r="H5" s="92">
        <f t="shared" si="1"/>
        <v>1792.7308303992036</v>
      </c>
      <c r="I5" s="92">
        <f t="shared" si="1"/>
        <v>1935.9944909137207</v>
      </c>
      <c r="J5" s="92">
        <f t="shared" si="1"/>
        <v>1980.7532509402474</v>
      </c>
      <c r="K5" s="92">
        <f t="shared" si="1"/>
        <v>1993.9113860468765</v>
      </c>
      <c r="L5" s="92">
        <f t="shared" si="1"/>
        <v>1992.6432545349915</v>
      </c>
      <c r="M5" s="92">
        <f t="shared" si="1"/>
        <v>2015.7080154652074</v>
      </c>
      <c r="N5" s="92">
        <f t="shared" si="1"/>
        <v>2052.7151585440438</v>
      </c>
      <c r="O5" s="92">
        <f t="shared" si="1"/>
        <v>2038.9495268080559</v>
      </c>
      <c r="P5" s="92">
        <f t="shared" si="1"/>
        <v>2071.5047439436057</v>
      </c>
      <c r="Q5" s="92">
        <f t="shared" si="1"/>
        <v>1535.6157390000001</v>
      </c>
      <c r="R5" s="92">
        <f t="shared" si="1"/>
        <v>1608.7402980000002</v>
      </c>
      <c r="S5" s="92">
        <f t="shared" si="1"/>
        <v>1629.9599616950002</v>
      </c>
      <c r="T5" s="92">
        <f t="shared" si="1"/>
        <v>1663.6920499300002</v>
      </c>
      <c r="U5" s="92">
        <f>SUM(U6:U8)</f>
        <v>1607.68405437</v>
      </c>
      <c r="V5" s="92">
        <f>SUM(V6:V8)</f>
        <v>1594.9549644700003</v>
      </c>
      <c r="W5" s="92">
        <f t="shared" si="1"/>
        <v>1608.2121761850003</v>
      </c>
      <c r="Z5" s="4">
        <f>+W5-F5</f>
        <v>-222.25925005749491</v>
      </c>
      <c r="AA5" s="4">
        <f>+Z5/F5</f>
        <v>-0.12142186262570519</v>
      </c>
      <c r="AB5" s="4">
        <f>+W5-U5</f>
        <v>0.5281218150003042</v>
      </c>
      <c r="AC5" s="4">
        <f>+AB5/U5</f>
        <v>3.2849850912234014E-4</v>
      </c>
    </row>
    <row r="6" spans="1:29" s="93" customFormat="1" x14ac:dyDescent="0.25">
      <c r="A6" s="93" t="s">
        <v>937</v>
      </c>
      <c r="B6" s="94" t="s">
        <v>1180</v>
      </c>
      <c r="C6" s="93" t="s">
        <v>1181</v>
      </c>
      <c r="D6" s="93" t="s">
        <v>939</v>
      </c>
      <c r="E6" s="93" t="s">
        <v>940</v>
      </c>
      <c r="F6" s="241">
        <f>'1B1 Solid Fuels'!F39</f>
        <v>1830.4714262424952</v>
      </c>
      <c r="G6" s="241">
        <f>'1B1 Solid Fuels'!G39</f>
        <v>1818.9794508712544</v>
      </c>
      <c r="H6" s="241">
        <f>'1B1 Solid Fuels'!H39</f>
        <v>1792.7308303992036</v>
      </c>
      <c r="I6" s="241">
        <f>'1B1 Solid Fuels'!I39</f>
        <v>1935.9944909137207</v>
      </c>
      <c r="J6" s="241">
        <f>'1B1 Solid Fuels'!J39</f>
        <v>1980.7532509402474</v>
      </c>
      <c r="K6" s="241">
        <f>'1B1 Solid Fuels'!K39</f>
        <v>1993.9113860468765</v>
      </c>
      <c r="L6" s="241">
        <f>'1B1 Solid Fuels'!L39</f>
        <v>1992.6432545349915</v>
      </c>
      <c r="M6" s="241">
        <f>'1B1 Solid Fuels'!M39</f>
        <v>2015.7080154652074</v>
      </c>
      <c r="N6" s="241">
        <f>'1B1 Solid Fuels'!N39</f>
        <v>2052.7151585440438</v>
      </c>
      <c r="O6" s="241">
        <f>'1B1 Solid Fuels'!O39</f>
        <v>2038.9495268080559</v>
      </c>
      <c r="P6" s="241">
        <f>'1B1 Solid Fuels'!P39</f>
        <v>2071.5047439436057</v>
      </c>
      <c r="Q6" s="241">
        <f>'1B1 Solid Fuels'!Q39</f>
        <v>1535.6157390000001</v>
      </c>
      <c r="R6" s="241">
        <f>'1B1 Solid Fuels'!R39</f>
        <v>1608.7402980000002</v>
      </c>
      <c r="S6" s="241">
        <f>'1B1 Solid Fuels'!S39</f>
        <v>1629.9599616950002</v>
      </c>
      <c r="T6" s="241">
        <f>'1B1 Solid Fuels'!T39</f>
        <v>1663.6920499300002</v>
      </c>
      <c r="U6" s="241">
        <f>'1B1 Solid Fuels'!U39</f>
        <v>1607.68405437</v>
      </c>
      <c r="V6" s="241">
        <f>'1B1 Solid Fuels'!V39</f>
        <v>1594.9549644700003</v>
      </c>
      <c r="W6" s="241">
        <f>'1B1 Solid Fuels'!W39</f>
        <v>1608.2121761850003</v>
      </c>
      <c r="Z6" s="4">
        <f>+W6-F6</f>
        <v>-222.25925005749491</v>
      </c>
      <c r="AA6" s="4">
        <f>+Z6/F6</f>
        <v>-0.12142186262570519</v>
      </c>
      <c r="AB6" s="4">
        <f>+W6-U6</f>
        <v>0.5281218150003042</v>
      </c>
      <c r="AC6" s="4">
        <f>+AB6/U6</f>
        <v>3.2849850912234014E-4</v>
      </c>
    </row>
    <row r="7" spans="1:29" s="93" customFormat="1" x14ac:dyDescent="0.25">
      <c r="A7" s="93" t="s">
        <v>937</v>
      </c>
      <c r="B7" s="94" t="s">
        <v>1182</v>
      </c>
      <c r="C7" s="93" t="s">
        <v>1183</v>
      </c>
      <c r="D7" s="93" t="s">
        <v>939</v>
      </c>
      <c r="E7" s="93" t="s">
        <v>940</v>
      </c>
      <c r="F7" s="95"/>
      <c r="G7" s="95"/>
      <c r="H7" s="95"/>
      <c r="I7" s="95"/>
      <c r="J7" s="95"/>
      <c r="K7" s="95"/>
      <c r="L7" s="95"/>
      <c r="M7" s="95"/>
      <c r="N7" s="95"/>
      <c r="O7" s="95"/>
      <c r="P7" s="95"/>
      <c r="Q7" s="95"/>
      <c r="R7" s="95"/>
      <c r="S7" s="95"/>
      <c r="T7" s="95"/>
      <c r="U7" s="95"/>
      <c r="V7" s="95"/>
      <c r="W7" s="95"/>
    </row>
    <row r="8" spans="1:29" s="93" customFormat="1" x14ac:dyDescent="0.25">
      <c r="A8" s="93" t="s">
        <v>937</v>
      </c>
      <c r="B8" s="94" t="s">
        <v>1184</v>
      </c>
      <c r="C8" s="93" t="s">
        <v>1185</v>
      </c>
      <c r="D8" s="93" t="s">
        <v>939</v>
      </c>
      <c r="E8" s="93" t="s">
        <v>940</v>
      </c>
      <c r="F8" s="95"/>
      <c r="G8" s="95"/>
      <c r="H8" s="95"/>
      <c r="I8" s="95"/>
      <c r="J8" s="95"/>
      <c r="K8" s="95"/>
      <c r="L8" s="95"/>
      <c r="M8" s="95"/>
      <c r="N8" s="95"/>
      <c r="O8" s="95"/>
      <c r="P8" s="95"/>
      <c r="Q8" s="95"/>
      <c r="R8" s="95"/>
      <c r="S8" s="95"/>
      <c r="T8" s="95"/>
      <c r="U8" s="95"/>
      <c r="V8" s="95"/>
      <c r="W8" s="95"/>
    </row>
    <row r="9" spans="1:29" s="4" customFormat="1" x14ac:dyDescent="0.25">
      <c r="A9" s="4" t="s">
        <v>937</v>
      </c>
      <c r="B9" s="97" t="s">
        <v>952</v>
      </c>
      <c r="C9" s="4" t="s">
        <v>953</v>
      </c>
      <c r="D9" s="4" t="s">
        <v>939</v>
      </c>
      <c r="E9" s="4" t="s">
        <v>940</v>
      </c>
      <c r="F9" s="92">
        <f>SUM(F10:F11)</f>
        <v>752.03721950757301</v>
      </c>
      <c r="G9" s="92">
        <f t="shared" ref="G9:T9" si="2">SUM(G10:G11)</f>
        <v>752.90007858079252</v>
      </c>
      <c r="H9" s="92">
        <f t="shared" si="2"/>
        <v>955.12790573957705</v>
      </c>
      <c r="I9" s="92">
        <f t="shared" si="2"/>
        <v>1457.9908444600517</v>
      </c>
      <c r="J9" s="92">
        <f t="shared" si="2"/>
        <v>1378.9071043308404</v>
      </c>
      <c r="K9" s="92">
        <f t="shared" si="2"/>
        <v>1160.1409780868726</v>
      </c>
      <c r="L9" s="92">
        <f t="shared" si="2"/>
        <v>1133.2357036598273</v>
      </c>
      <c r="M9" s="92">
        <f t="shared" si="2"/>
        <v>1132.6890955939482</v>
      </c>
      <c r="N9" s="92">
        <f t="shared" si="2"/>
        <v>1138.1657687257532</v>
      </c>
      <c r="O9" s="92">
        <f t="shared" si="2"/>
        <v>1243.3813478964332</v>
      </c>
      <c r="P9" s="92">
        <f t="shared" si="2"/>
        <v>964.24718415822065</v>
      </c>
      <c r="Q9" s="92">
        <f t="shared" si="2"/>
        <v>785.76407572578159</v>
      </c>
      <c r="R9" s="92">
        <f t="shared" si="2"/>
        <v>641.8246655595708</v>
      </c>
      <c r="S9" s="92">
        <f t="shared" si="2"/>
        <v>641.82500000000005</v>
      </c>
      <c r="T9" s="92">
        <f t="shared" si="2"/>
        <v>641.82500000000005</v>
      </c>
      <c r="U9" s="92">
        <f>SUM(U10:U11)</f>
        <v>641.82500000000005</v>
      </c>
      <c r="V9" s="92">
        <f>SUM(V10:V11)</f>
        <v>641.82500000000005</v>
      </c>
      <c r="W9" s="92">
        <f>SUM(W10:W11)</f>
        <v>641.82500000000005</v>
      </c>
      <c r="Z9" s="4">
        <f>+W9-F9</f>
        <v>-110.21221950757297</v>
      </c>
      <c r="AA9" s="4">
        <f>+Z9/F9</f>
        <v>-0.14655154911048007</v>
      </c>
      <c r="AB9" s="4">
        <f>+W9-U9</f>
        <v>0</v>
      </c>
      <c r="AC9" s="4">
        <f>+AB9/U9</f>
        <v>0</v>
      </c>
    </row>
    <row r="10" spans="1:29" s="93" customFormat="1" x14ac:dyDescent="0.25">
      <c r="A10" s="93" t="s">
        <v>937</v>
      </c>
      <c r="B10" s="94" t="s">
        <v>1186</v>
      </c>
      <c r="C10" s="93" t="s">
        <v>1187</v>
      </c>
      <c r="D10" s="93" t="s">
        <v>939</v>
      </c>
      <c r="E10" s="93" t="s">
        <v>940</v>
      </c>
      <c r="F10" s="241">
        <f>'1B2 Oil and Natural Gas'!F22</f>
        <v>752.03721950757301</v>
      </c>
      <c r="G10" s="241">
        <f>'1B2 Oil and Natural Gas'!G22</f>
        <v>752.90007858079252</v>
      </c>
      <c r="H10" s="241">
        <f>'1B2 Oil and Natural Gas'!H22</f>
        <v>955.12790573957705</v>
      </c>
      <c r="I10" s="241">
        <f>'1B2 Oil and Natural Gas'!I22</f>
        <v>1457.9908444600517</v>
      </c>
      <c r="J10" s="241">
        <f>'1B2 Oil and Natural Gas'!J22</f>
        <v>1378.9071043308404</v>
      </c>
      <c r="K10" s="241">
        <f>'1B2 Oil and Natural Gas'!K22</f>
        <v>1160.1409780868726</v>
      </c>
      <c r="L10" s="241">
        <f>'1B2 Oil and Natural Gas'!L22</f>
        <v>1133.2357036598273</v>
      </c>
      <c r="M10" s="241">
        <f>'1B2 Oil and Natural Gas'!M22</f>
        <v>1132.6890955939482</v>
      </c>
      <c r="N10" s="241">
        <f>'1B2 Oil and Natural Gas'!N22</f>
        <v>1138.1657687257532</v>
      </c>
      <c r="O10" s="241">
        <f>'1B2 Oil and Natural Gas'!O22</f>
        <v>1243.3813478964332</v>
      </c>
      <c r="P10" s="241">
        <f>'1B2 Oil and Natural Gas'!P22</f>
        <v>964.24718415822065</v>
      </c>
      <c r="Q10" s="241">
        <f>'1B2 Oil and Natural Gas'!Q22</f>
        <v>785.76407572578159</v>
      </c>
      <c r="R10" s="241">
        <f>'1B2 Oil and Natural Gas'!R22</f>
        <v>641.8246655595708</v>
      </c>
      <c r="S10" s="241">
        <f>'1B2 Oil and Natural Gas'!S22</f>
        <v>641.82500000000005</v>
      </c>
      <c r="T10" s="241">
        <f>'1B2 Oil and Natural Gas'!T22</f>
        <v>641.82500000000005</v>
      </c>
      <c r="U10" s="241">
        <f>'1B2 Oil and Natural Gas'!U22</f>
        <v>641.82500000000005</v>
      </c>
      <c r="V10" s="241">
        <f>'1B2 Oil and Natural Gas'!V22</f>
        <v>641.82500000000005</v>
      </c>
      <c r="W10" s="241">
        <f>'1B2 Oil and Natural Gas'!W22</f>
        <v>641.82500000000005</v>
      </c>
      <c r="Z10" s="4">
        <f>+W10-F10</f>
        <v>-110.21221950757297</v>
      </c>
      <c r="AA10" s="4">
        <f>+Z10/F10</f>
        <v>-0.14655154911048007</v>
      </c>
      <c r="AB10" s="4">
        <f>+W10-U10</f>
        <v>0</v>
      </c>
      <c r="AC10" s="4">
        <f>+AB10/U10</f>
        <v>0</v>
      </c>
    </row>
    <row r="11" spans="1:29" s="93" customFormat="1" x14ac:dyDescent="0.25">
      <c r="A11" s="93" t="s">
        <v>937</v>
      </c>
      <c r="B11" s="94" t="s">
        <v>1188</v>
      </c>
      <c r="C11" s="93" t="s">
        <v>606</v>
      </c>
      <c r="D11" s="93" t="s">
        <v>939</v>
      </c>
      <c r="E11" s="93" t="s">
        <v>940</v>
      </c>
      <c r="F11" s="95"/>
      <c r="G11" s="95"/>
      <c r="H11" s="95"/>
      <c r="I11" s="95"/>
      <c r="J11" s="95"/>
      <c r="K11" s="95"/>
      <c r="L11" s="95"/>
      <c r="M11" s="95"/>
      <c r="N11" s="95"/>
      <c r="O11" s="95"/>
      <c r="P11" s="95"/>
      <c r="Q11" s="95"/>
      <c r="R11" s="95"/>
      <c r="S11" s="95"/>
      <c r="T11" s="95"/>
      <c r="U11" s="95"/>
      <c r="V11" s="95"/>
      <c r="W11" s="95"/>
    </row>
    <row r="12" spans="1:29" s="4" customFormat="1" x14ac:dyDescent="0.25">
      <c r="A12" s="4" t="s">
        <v>937</v>
      </c>
      <c r="B12" s="97" t="s">
        <v>954</v>
      </c>
      <c r="C12" s="4" t="s">
        <v>1189</v>
      </c>
      <c r="D12" s="4" t="s">
        <v>939</v>
      </c>
      <c r="E12" s="4" t="s">
        <v>940</v>
      </c>
      <c r="F12" s="92">
        <f>'1B3 Other Emissions'!F32</f>
        <v>30465.152948268726</v>
      </c>
      <c r="G12" s="92">
        <f>'1B3 Other Emissions'!G32</f>
        <v>30690.901638692227</v>
      </c>
      <c r="H12" s="92">
        <f>'1B3 Other Emissions'!H32</f>
        <v>31171.405976595626</v>
      </c>
      <c r="I12" s="92">
        <f>'1B3 Other Emissions'!I32</f>
        <v>29588.98030143866</v>
      </c>
      <c r="J12" s="92">
        <f>'1B3 Other Emissions'!J32</f>
        <v>31387.231262539222</v>
      </c>
      <c r="K12" s="92">
        <f>'1B3 Other Emissions'!K32</f>
        <v>27662.522720511861</v>
      </c>
      <c r="L12" s="92">
        <f>'1B3 Other Emissions'!L32</f>
        <v>27524.685265264667</v>
      </c>
      <c r="M12" s="92">
        <f>'1B3 Other Emissions'!M32</f>
        <v>27973.630179053402</v>
      </c>
      <c r="N12" s="92">
        <f>'1B3 Other Emissions'!N32</f>
        <v>26609.504254980158</v>
      </c>
      <c r="O12" s="92">
        <f>'1B3 Other Emissions'!O32</f>
        <v>26912.917024692899</v>
      </c>
      <c r="P12" s="92">
        <f>'1B3 Other Emissions'!P32</f>
        <v>26704.485900923788</v>
      </c>
      <c r="Q12" s="92">
        <f>'1B3 Other Emissions'!Q32</f>
        <v>26319.825540851176</v>
      </c>
      <c r="R12" s="92">
        <f>'1B3 Other Emissions'!R32</f>
        <v>27298.674771620135</v>
      </c>
      <c r="S12" s="92">
        <f>'1B3 Other Emissions'!S32</f>
        <v>27705.100497952735</v>
      </c>
      <c r="T12" s="92">
        <f>'1B3 Other Emissions'!T32</f>
        <v>27266.772055382207</v>
      </c>
      <c r="U12" s="92">
        <f>'1B3 Other Emissions'!U32</f>
        <v>26826.569579928153</v>
      </c>
      <c r="V12" s="92">
        <f>'1B3 Other Emissions'!V32</f>
        <v>27032.610663892545</v>
      </c>
      <c r="W12" s="92">
        <f>'1B3 Other Emissions'!W32</f>
        <v>27930.371500000001</v>
      </c>
      <c r="Z12" s="4">
        <f>+W12-F12</f>
        <v>-2534.7814482687245</v>
      </c>
      <c r="AA12" s="4">
        <f>+Z12/F12</f>
        <v>-8.3202649682176347E-2</v>
      </c>
      <c r="AB12" s="4">
        <f>+W12-U12</f>
        <v>1103.8019200718481</v>
      </c>
      <c r="AC12" s="4">
        <f>+AB12/U12</f>
        <v>4.1145846724201414E-2</v>
      </c>
    </row>
    <row r="14" spans="1:29" s="131" customFormat="1" x14ac:dyDescent="0.25">
      <c r="A14" s="130" t="s">
        <v>937</v>
      </c>
      <c r="B14" s="130" t="s">
        <v>860</v>
      </c>
      <c r="C14" s="130" t="s">
        <v>1030</v>
      </c>
      <c r="E14" s="130" t="s">
        <v>940</v>
      </c>
      <c r="F14" s="92">
        <f t="shared" ref="F14:W14" si="3">+F15+F19+F22</f>
        <v>28922.288794600117</v>
      </c>
      <c r="G14" s="92">
        <f t="shared" si="3"/>
        <v>29147.356387602202</v>
      </c>
      <c r="H14" s="92">
        <f t="shared" si="3"/>
        <v>29783.005535293931</v>
      </c>
      <c r="I14" s="92">
        <f t="shared" si="3"/>
        <v>28791.86773808016</v>
      </c>
      <c r="J14" s="92">
        <f t="shared" si="3"/>
        <v>30378.947476415666</v>
      </c>
      <c r="K14" s="92">
        <f t="shared" si="3"/>
        <v>26650.909331114388</v>
      </c>
      <c r="L14" s="92">
        <f t="shared" si="3"/>
        <v>26543.180224169999</v>
      </c>
      <c r="M14" s="92">
        <f t="shared" si="3"/>
        <v>26934.415299227265</v>
      </c>
      <c r="N14" s="92">
        <f t="shared" si="3"/>
        <v>25656.938741228008</v>
      </c>
      <c r="O14" s="92">
        <f t="shared" si="3"/>
        <v>26076.199265600371</v>
      </c>
      <c r="P14" s="92">
        <f t="shared" si="3"/>
        <v>25615.477178401481</v>
      </c>
      <c r="Q14" s="92">
        <f t="shared" si="3"/>
        <v>25048.555360363316</v>
      </c>
      <c r="R14" s="92">
        <f t="shared" si="3"/>
        <v>25799.058321768742</v>
      </c>
      <c r="S14" s="92">
        <f t="shared" si="3"/>
        <v>26199.466508796118</v>
      </c>
      <c r="T14" s="92">
        <f t="shared" si="3"/>
        <v>25771.391250307599</v>
      </c>
      <c r="U14" s="92">
        <f>+U15+U19+U22</f>
        <v>25320.085178387137</v>
      </c>
      <c r="V14" s="92">
        <f>+V15+V19+V22</f>
        <v>25522.030900362548</v>
      </c>
      <c r="W14" s="92">
        <f t="shared" si="3"/>
        <v>26409.084269685001</v>
      </c>
      <c r="X14" s="4"/>
    </row>
    <row r="15" spans="1:29" s="4" customFormat="1" x14ac:dyDescent="0.25">
      <c r="A15" s="4" t="s">
        <v>937</v>
      </c>
      <c r="B15" s="4" t="s">
        <v>950</v>
      </c>
      <c r="C15" s="4" t="s">
        <v>951</v>
      </c>
      <c r="D15" s="4" t="s">
        <v>588</v>
      </c>
      <c r="E15" s="4" t="s">
        <v>940</v>
      </c>
      <c r="F15" s="92">
        <f>SUM(F16:F18)</f>
        <v>23.666955505110167</v>
      </c>
      <c r="G15" s="92">
        <f t="shared" ref="G15:W15" si="4">SUM(G16:G18)</f>
        <v>23.518370793064005</v>
      </c>
      <c r="H15" s="92">
        <f t="shared" si="4"/>
        <v>23.178991044286512</v>
      </c>
      <c r="I15" s="92">
        <f t="shared" si="4"/>
        <v>25.031308775274738</v>
      </c>
      <c r="J15" s="92">
        <f t="shared" si="4"/>
        <v>25.610014111411125</v>
      </c>
      <c r="K15" s="92">
        <f t="shared" si="4"/>
        <v>25.780141322158183</v>
      </c>
      <c r="L15" s="92">
        <f t="shared" si="4"/>
        <v>25.763745102235738</v>
      </c>
      <c r="M15" s="92">
        <f t="shared" si="4"/>
        <v>26.061959356140793</v>
      </c>
      <c r="N15" s="92">
        <f t="shared" si="4"/>
        <v>26.540440689452812</v>
      </c>
      <c r="O15" s="92">
        <f t="shared" si="4"/>
        <v>26.362458892455241</v>
      </c>
      <c r="P15" s="92">
        <f t="shared" si="4"/>
        <v>26.783379352813292</v>
      </c>
      <c r="Q15" s="92">
        <f t="shared" si="4"/>
        <v>19.854638999999999</v>
      </c>
      <c r="R15" s="92">
        <f t="shared" si="4"/>
        <v>20.800097999999998</v>
      </c>
      <c r="S15" s="92">
        <f t="shared" si="4"/>
        <v>21.074456195</v>
      </c>
      <c r="T15" s="92">
        <f t="shared" si="4"/>
        <v>21.510592930000001</v>
      </c>
      <c r="U15" s="92">
        <f>SUM(U16:U18)</f>
        <v>20.786441369999999</v>
      </c>
      <c r="V15" s="92">
        <f>SUM(V16:V18)</f>
        <v>20.621861470000002</v>
      </c>
      <c r="W15" s="92">
        <f t="shared" si="4"/>
        <v>20.793269684999999</v>
      </c>
    </row>
    <row r="16" spans="1:29" s="93" customFormat="1" x14ac:dyDescent="0.25">
      <c r="A16" s="93" t="s">
        <v>937</v>
      </c>
      <c r="B16" s="94" t="s">
        <v>1180</v>
      </c>
      <c r="C16" s="93" t="s">
        <v>1181</v>
      </c>
      <c r="D16" s="93" t="s">
        <v>588</v>
      </c>
      <c r="E16" s="93" t="s">
        <v>940</v>
      </c>
      <c r="F16" s="241">
        <f>+SUM('1B1 Solid Fuels'!F30:F31,'1B1 Solid Fuels'!F34:F35)</f>
        <v>23.666955505110167</v>
      </c>
      <c r="G16" s="241">
        <f>+SUM('1B1 Solid Fuels'!G30:G31,'1B1 Solid Fuels'!G34:G35)</f>
        <v>23.518370793064005</v>
      </c>
      <c r="H16" s="241">
        <f>+SUM('1B1 Solid Fuels'!H30:H31,'1B1 Solid Fuels'!H34:H35)</f>
        <v>23.178991044286512</v>
      </c>
      <c r="I16" s="241">
        <f>+SUM('1B1 Solid Fuels'!I30:I31,'1B1 Solid Fuels'!I34:I35)</f>
        <v>25.031308775274738</v>
      </c>
      <c r="J16" s="241">
        <f>+SUM('1B1 Solid Fuels'!J30:J31,'1B1 Solid Fuels'!J34:J35)</f>
        <v>25.610014111411125</v>
      </c>
      <c r="K16" s="241">
        <f>+SUM('1B1 Solid Fuels'!K30:K31,'1B1 Solid Fuels'!K34:K35)</f>
        <v>25.780141322158183</v>
      </c>
      <c r="L16" s="241">
        <f>+SUM('1B1 Solid Fuels'!L30:L31,'1B1 Solid Fuels'!L34:L35)</f>
        <v>25.763745102235738</v>
      </c>
      <c r="M16" s="241">
        <f>+SUM('1B1 Solid Fuels'!M30:M31,'1B1 Solid Fuels'!M34:M35)</f>
        <v>26.061959356140793</v>
      </c>
      <c r="N16" s="241">
        <f>+SUM('1B1 Solid Fuels'!N30:N31,'1B1 Solid Fuels'!N34:N35)</f>
        <v>26.540440689452812</v>
      </c>
      <c r="O16" s="241">
        <f>+SUM('1B1 Solid Fuels'!O30:O31,'1B1 Solid Fuels'!O34:O35)</f>
        <v>26.362458892455241</v>
      </c>
      <c r="P16" s="241">
        <f>+SUM('1B1 Solid Fuels'!P30:P31,'1B1 Solid Fuels'!P34:P35)</f>
        <v>26.783379352813292</v>
      </c>
      <c r="Q16" s="241">
        <f>+SUM('1B1 Solid Fuels'!Q30:Q31,'1B1 Solid Fuels'!Q34:Q35)</f>
        <v>19.854638999999999</v>
      </c>
      <c r="R16" s="241">
        <f>+SUM('1B1 Solid Fuels'!R30:R31,'1B1 Solid Fuels'!R34:R35)</f>
        <v>20.800097999999998</v>
      </c>
      <c r="S16" s="241">
        <f>+SUM('1B1 Solid Fuels'!S30:S31,'1B1 Solid Fuels'!S34:S35)</f>
        <v>21.074456195</v>
      </c>
      <c r="T16" s="241">
        <f>+SUM('1B1 Solid Fuels'!T30:T31,'1B1 Solid Fuels'!T34:T35)</f>
        <v>21.510592930000001</v>
      </c>
      <c r="U16" s="241">
        <f>+SUM('1B1 Solid Fuels'!U30:U31,'1B1 Solid Fuels'!U34:U35)</f>
        <v>20.786441369999999</v>
      </c>
      <c r="V16" s="241">
        <f>+SUM('1B1 Solid Fuels'!V30:V31,'1B1 Solid Fuels'!V34:V35)</f>
        <v>20.621861470000002</v>
      </c>
      <c r="W16" s="241">
        <f>+SUM('1B1 Solid Fuels'!W30:W31,'1B1 Solid Fuels'!W34:W35)</f>
        <v>20.793269684999999</v>
      </c>
    </row>
    <row r="17" spans="1:24" s="93" customFormat="1" x14ac:dyDescent="0.25">
      <c r="A17" s="93" t="s">
        <v>937</v>
      </c>
      <c r="B17" s="94" t="s">
        <v>1182</v>
      </c>
      <c r="C17" s="93" t="s">
        <v>1183</v>
      </c>
      <c r="D17" s="93" t="s">
        <v>588</v>
      </c>
      <c r="E17" s="93" t="s">
        <v>940</v>
      </c>
      <c r="F17" s="95"/>
      <c r="G17" s="95"/>
      <c r="H17" s="95"/>
      <c r="I17" s="95"/>
      <c r="J17" s="95"/>
      <c r="K17" s="95"/>
      <c r="L17" s="95"/>
      <c r="M17" s="95"/>
      <c r="N17" s="95"/>
      <c r="O17" s="95"/>
      <c r="P17" s="95"/>
      <c r="Q17" s="95"/>
      <c r="R17" s="95"/>
      <c r="S17" s="95"/>
      <c r="T17" s="95"/>
      <c r="U17" s="95"/>
      <c r="V17" s="95"/>
      <c r="W17" s="95"/>
    </row>
    <row r="18" spans="1:24" s="93" customFormat="1" x14ac:dyDescent="0.25">
      <c r="A18" s="93" t="s">
        <v>937</v>
      </c>
      <c r="B18" s="94" t="s">
        <v>1184</v>
      </c>
      <c r="C18" s="93" t="s">
        <v>1185</v>
      </c>
      <c r="D18" s="93" t="s">
        <v>588</v>
      </c>
      <c r="E18" s="93" t="s">
        <v>940</v>
      </c>
      <c r="F18" s="95"/>
      <c r="G18" s="95"/>
      <c r="H18" s="95"/>
      <c r="I18" s="95"/>
      <c r="J18" s="95"/>
      <c r="K18" s="95"/>
      <c r="L18" s="95"/>
      <c r="M18" s="95"/>
      <c r="N18" s="95"/>
      <c r="O18" s="95"/>
      <c r="P18" s="95"/>
      <c r="Q18" s="95"/>
      <c r="R18" s="95"/>
      <c r="S18" s="95"/>
      <c r="T18" s="95"/>
      <c r="U18" s="95"/>
      <c r="V18" s="95"/>
      <c r="W18" s="95"/>
    </row>
    <row r="19" spans="1:24" s="4" customFormat="1" x14ac:dyDescent="0.25">
      <c r="A19" s="4" t="s">
        <v>937</v>
      </c>
      <c r="B19" s="97" t="s">
        <v>952</v>
      </c>
      <c r="C19" s="4" t="s">
        <v>953</v>
      </c>
      <c r="D19" s="4" t="s">
        <v>588</v>
      </c>
      <c r="E19" s="4" t="s">
        <v>940</v>
      </c>
      <c r="F19" s="92">
        <f>SUM(F20:F21)</f>
        <v>752.03721950757301</v>
      </c>
      <c r="G19" s="92">
        <f t="shared" ref="G19:T19" si="5">SUM(G20:G21)</f>
        <v>752.90007858079252</v>
      </c>
      <c r="H19" s="92">
        <f t="shared" si="5"/>
        <v>955.12790573957705</v>
      </c>
      <c r="I19" s="92">
        <f t="shared" si="5"/>
        <v>1457.9908444600517</v>
      </c>
      <c r="J19" s="92">
        <f t="shared" si="5"/>
        <v>1378.9071043308404</v>
      </c>
      <c r="K19" s="92">
        <f t="shared" si="5"/>
        <v>1160.1409780868726</v>
      </c>
      <c r="L19" s="92">
        <f t="shared" si="5"/>
        <v>1133.2357036598273</v>
      </c>
      <c r="M19" s="92">
        <f t="shared" si="5"/>
        <v>1132.6890955939482</v>
      </c>
      <c r="N19" s="92">
        <f t="shared" si="5"/>
        <v>1138.1657687257532</v>
      </c>
      <c r="O19" s="92">
        <f t="shared" si="5"/>
        <v>1243.3813478964332</v>
      </c>
      <c r="P19" s="92">
        <f t="shared" si="5"/>
        <v>964.24718415822065</v>
      </c>
      <c r="Q19" s="92">
        <f t="shared" si="5"/>
        <v>785.76407572578159</v>
      </c>
      <c r="R19" s="92">
        <f t="shared" si="5"/>
        <v>641.8246655595708</v>
      </c>
      <c r="S19" s="92">
        <f t="shared" si="5"/>
        <v>641.82500000000005</v>
      </c>
      <c r="T19" s="92">
        <f t="shared" si="5"/>
        <v>641.82500000000005</v>
      </c>
      <c r="U19" s="92">
        <f>SUM(U20:U21)</f>
        <v>641.82500000000005</v>
      </c>
      <c r="V19" s="92">
        <f>SUM(V20:V21)</f>
        <v>641.82500000000005</v>
      </c>
      <c r="W19" s="92">
        <f>SUM(W20:W21)</f>
        <v>641.82500000000005</v>
      </c>
    </row>
    <row r="20" spans="1:24" s="93" customFormat="1" x14ac:dyDescent="0.25">
      <c r="A20" s="93" t="s">
        <v>937</v>
      </c>
      <c r="B20" s="94" t="s">
        <v>1186</v>
      </c>
      <c r="C20" s="93" t="s">
        <v>1187</v>
      </c>
      <c r="D20" s="93" t="s">
        <v>588</v>
      </c>
      <c r="E20" s="93" t="s">
        <v>940</v>
      </c>
      <c r="F20" s="241">
        <f>+SUM('1B2 Oil and Natural Gas'!F22)</f>
        <v>752.03721950757301</v>
      </c>
      <c r="G20" s="241">
        <f>+SUM('1B2 Oil and Natural Gas'!G22)</f>
        <v>752.90007858079252</v>
      </c>
      <c r="H20" s="241">
        <f>+SUM('1B2 Oil and Natural Gas'!H22)</f>
        <v>955.12790573957705</v>
      </c>
      <c r="I20" s="241">
        <f>+SUM('1B2 Oil and Natural Gas'!I22)</f>
        <v>1457.9908444600517</v>
      </c>
      <c r="J20" s="241">
        <f>+SUM('1B2 Oil and Natural Gas'!J22)</f>
        <v>1378.9071043308404</v>
      </c>
      <c r="K20" s="241">
        <f>+SUM('1B2 Oil and Natural Gas'!K22)</f>
        <v>1160.1409780868726</v>
      </c>
      <c r="L20" s="241">
        <f>+SUM('1B2 Oil and Natural Gas'!L22)</f>
        <v>1133.2357036598273</v>
      </c>
      <c r="M20" s="241">
        <f>+SUM('1B2 Oil and Natural Gas'!M22)</f>
        <v>1132.6890955939482</v>
      </c>
      <c r="N20" s="241">
        <f>+SUM('1B2 Oil and Natural Gas'!N22)</f>
        <v>1138.1657687257532</v>
      </c>
      <c r="O20" s="241">
        <f>+SUM('1B2 Oil and Natural Gas'!O22)</f>
        <v>1243.3813478964332</v>
      </c>
      <c r="P20" s="241">
        <f>+SUM('1B2 Oil and Natural Gas'!P22)</f>
        <v>964.24718415822065</v>
      </c>
      <c r="Q20" s="241">
        <f>+SUM('1B2 Oil and Natural Gas'!Q22)</f>
        <v>785.76407572578159</v>
      </c>
      <c r="R20" s="241">
        <f>+SUM('1B2 Oil and Natural Gas'!R22)</f>
        <v>641.8246655595708</v>
      </c>
      <c r="S20" s="241">
        <f>+SUM('1B2 Oil and Natural Gas'!S22)</f>
        <v>641.82500000000005</v>
      </c>
      <c r="T20" s="241">
        <f>+SUM('1B2 Oil and Natural Gas'!T22)</f>
        <v>641.82500000000005</v>
      </c>
      <c r="U20" s="241">
        <f>+SUM('1B2 Oil and Natural Gas'!U22)</f>
        <v>641.82500000000005</v>
      </c>
      <c r="V20" s="241">
        <f>+SUM('1B2 Oil and Natural Gas'!V22)</f>
        <v>641.82500000000005</v>
      </c>
      <c r="W20" s="241">
        <f>+SUM('1B2 Oil and Natural Gas'!W22)</f>
        <v>641.82500000000005</v>
      </c>
    </row>
    <row r="21" spans="1:24" s="93" customFormat="1" x14ac:dyDescent="0.25">
      <c r="A21" s="93" t="s">
        <v>937</v>
      </c>
      <c r="B21" s="94" t="s">
        <v>1188</v>
      </c>
      <c r="C21" s="93" t="s">
        <v>606</v>
      </c>
      <c r="D21" s="93" t="s">
        <v>588</v>
      </c>
      <c r="E21" s="93" t="s">
        <v>940</v>
      </c>
      <c r="F21" s="95"/>
      <c r="G21" s="95"/>
      <c r="H21" s="95"/>
      <c r="I21" s="95"/>
      <c r="J21" s="95"/>
      <c r="K21" s="95"/>
      <c r="L21" s="95"/>
      <c r="M21" s="95"/>
      <c r="N21" s="95"/>
      <c r="O21" s="95"/>
      <c r="P21" s="95"/>
      <c r="Q21" s="95"/>
      <c r="R21" s="95"/>
      <c r="S21" s="95"/>
      <c r="T21" s="95"/>
      <c r="U21" s="95"/>
      <c r="V21" s="95"/>
      <c r="W21" s="95"/>
    </row>
    <row r="22" spans="1:24" s="4" customFormat="1" x14ac:dyDescent="0.25">
      <c r="A22" s="4" t="s">
        <v>937</v>
      </c>
      <c r="B22" s="97" t="s">
        <v>954</v>
      </c>
      <c r="C22" s="4" t="s">
        <v>1189</v>
      </c>
      <c r="D22" s="4" t="s">
        <v>588</v>
      </c>
      <c r="E22" s="4" t="s">
        <v>940</v>
      </c>
      <c r="F22" s="92">
        <f>+SUM('1B3 Other Emissions'!F27:F28)</f>
        <v>28146.584619587433</v>
      </c>
      <c r="G22" s="92">
        <f>+SUM('1B3 Other Emissions'!G27:G28)</f>
        <v>28370.937938228344</v>
      </c>
      <c r="H22" s="92">
        <f>+SUM('1B3 Other Emissions'!H27:H28)</f>
        <v>28804.698638510068</v>
      </c>
      <c r="I22" s="92">
        <f>+SUM('1B3 Other Emissions'!I27:I28)</f>
        <v>27308.845584844832</v>
      </c>
      <c r="J22" s="92">
        <f>+SUM('1B3 Other Emissions'!J27:J28)</f>
        <v>28974.430357973415</v>
      </c>
      <c r="K22" s="92">
        <f>+SUM('1B3 Other Emissions'!K27:K28)</f>
        <v>25464.988211705357</v>
      </c>
      <c r="L22" s="92">
        <f>+SUM('1B3 Other Emissions'!L27:L28)</f>
        <v>25384.180775407935</v>
      </c>
      <c r="M22" s="92">
        <f>+SUM('1B3 Other Emissions'!M27:M28)</f>
        <v>25775.664244277177</v>
      </c>
      <c r="N22" s="92">
        <f>+SUM('1B3 Other Emissions'!N27:N28)</f>
        <v>24492.232531812802</v>
      </c>
      <c r="O22" s="92">
        <f>+SUM('1B3 Other Emissions'!O27:O28)</f>
        <v>24806.455458811484</v>
      </c>
      <c r="P22" s="92">
        <f>+SUM('1B3 Other Emissions'!P27:P28)</f>
        <v>24624.446614890447</v>
      </c>
      <c r="Q22" s="92">
        <f>+SUM('1B3 Other Emissions'!Q27:Q28)</f>
        <v>24242.936645637536</v>
      </c>
      <c r="R22" s="92">
        <f>+SUM('1B3 Other Emissions'!R27:R28)</f>
        <v>25136.43355820917</v>
      </c>
      <c r="S22" s="92">
        <f>+SUM('1B3 Other Emissions'!S27:S28)</f>
        <v>25536.56705260112</v>
      </c>
      <c r="T22" s="92">
        <f>+SUM('1B3 Other Emissions'!T27:T28)</f>
        <v>25108.055657377598</v>
      </c>
      <c r="U22" s="92">
        <f>+SUM('1B3 Other Emissions'!U27:U28)</f>
        <v>24657.473737017135</v>
      </c>
      <c r="V22" s="92">
        <f>+SUM('1B3 Other Emissions'!V27:V28)</f>
        <v>24859.584038892546</v>
      </c>
      <c r="W22" s="92">
        <f>+SUM('1B3 Other Emissions'!W27:W28)</f>
        <v>25746.466</v>
      </c>
    </row>
    <row r="24" spans="1:24" s="131" customFormat="1" x14ac:dyDescent="0.25">
      <c r="A24" s="130" t="s">
        <v>937</v>
      </c>
      <c r="B24" s="130" t="s">
        <v>860</v>
      </c>
      <c r="C24" s="130" t="s">
        <v>1031</v>
      </c>
      <c r="E24" s="130" t="s">
        <v>940</v>
      </c>
      <c r="F24" s="92">
        <f t="shared" ref="F24:W24" si="6">+F25+F29+F32</f>
        <v>4125.3727994186775</v>
      </c>
      <c r="G24" s="92">
        <f t="shared" si="6"/>
        <v>4115.4247805420728</v>
      </c>
      <c r="H24" s="92">
        <f t="shared" si="6"/>
        <v>4136.2591774404755</v>
      </c>
      <c r="I24" s="92">
        <f t="shared" si="6"/>
        <v>4191.0978987322724</v>
      </c>
      <c r="J24" s="92">
        <f t="shared" si="6"/>
        <v>4367.9441413946424</v>
      </c>
      <c r="K24" s="92">
        <f t="shared" si="6"/>
        <v>4165.6657535312224</v>
      </c>
      <c r="L24" s="92">
        <f t="shared" si="6"/>
        <v>4107.38399928949</v>
      </c>
      <c r="M24" s="92">
        <f t="shared" si="6"/>
        <v>4187.6119908852888</v>
      </c>
      <c r="N24" s="92">
        <f t="shared" si="6"/>
        <v>4143.446441021948</v>
      </c>
      <c r="O24" s="92">
        <f t="shared" si="6"/>
        <v>4119.0486337970169</v>
      </c>
      <c r="P24" s="92">
        <f t="shared" si="6"/>
        <v>4124.7606506241318</v>
      </c>
      <c r="Q24" s="92">
        <f t="shared" si="6"/>
        <v>3592.6499952136423</v>
      </c>
      <c r="R24" s="92">
        <f t="shared" si="6"/>
        <v>3750.1814134109645</v>
      </c>
      <c r="S24" s="92">
        <f t="shared" si="6"/>
        <v>3777.4189508516147</v>
      </c>
      <c r="T24" s="92">
        <f t="shared" si="6"/>
        <v>3800.8978550046099</v>
      </c>
      <c r="U24" s="92">
        <f>+U25+U29+U32</f>
        <v>3755.9934559110175</v>
      </c>
      <c r="V24" s="92">
        <f>+V25+V29+V32</f>
        <v>3747.3597279999999</v>
      </c>
      <c r="W24" s="92">
        <f t="shared" si="6"/>
        <v>3771.3244064999999</v>
      </c>
      <c r="X24" s="4"/>
    </row>
    <row r="25" spans="1:24" s="4" customFormat="1" x14ac:dyDescent="0.25">
      <c r="A25" s="4" t="s">
        <v>937</v>
      </c>
      <c r="B25" s="4" t="s">
        <v>950</v>
      </c>
      <c r="C25" s="4" t="s">
        <v>951</v>
      </c>
      <c r="D25" s="4" t="s">
        <v>590</v>
      </c>
      <c r="E25" s="4" t="s">
        <v>940</v>
      </c>
      <c r="F25" s="92">
        <f>SUM(F26:F28)</f>
        <v>1806.8044707373854</v>
      </c>
      <c r="G25" s="92">
        <f t="shared" ref="G25:W25" si="7">SUM(G26:G28)</f>
        <v>1795.4610800781907</v>
      </c>
      <c r="H25" s="92">
        <f t="shared" si="7"/>
        <v>1769.5518393549171</v>
      </c>
      <c r="I25" s="92">
        <f t="shared" si="7"/>
        <v>1910.9631821384462</v>
      </c>
      <c r="J25" s="92">
        <f t="shared" si="7"/>
        <v>1955.1432368288363</v>
      </c>
      <c r="K25" s="92">
        <f t="shared" si="7"/>
        <v>1968.1312447247185</v>
      </c>
      <c r="L25" s="92">
        <f t="shared" si="7"/>
        <v>1966.8795094327556</v>
      </c>
      <c r="M25" s="92">
        <f t="shared" si="7"/>
        <v>1989.6460561090666</v>
      </c>
      <c r="N25" s="92">
        <f t="shared" si="7"/>
        <v>2026.1747178545909</v>
      </c>
      <c r="O25" s="92">
        <f t="shared" si="7"/>
        <v>2012.5870679156008</v>
      </c>
      <c r="P25" s="92">
        <f t="shared" si="7"/>
        <v>2044.7213645907927</v>
      </c>
      <c r="Q25" s="92">
        <f t="shared" si="7"/>
        <v>1515.7611000000002</v>
      </c>
      <c r="R25" s="92">
        <f t="shared" si="7"/>
        <v>1587.9402000000002</v>
      </c>
      <c r="S25" s="92">
        <f t="shared" si="7"/>
        <v>1608.8855055000001</v>
      </c>
      <c r="T25" s="92">
        <f t="shared" si="7"/>
        <v>1642.1814570000001</v>
      </c>
      <c r="U25" s="92">
        <f>SUM(U26:U28)</f>
        <v>1586.8976130000001</v>
      </c>
      <c r="V25" s="92">
        <f>SUM(V26:V28)</f>
        <v>1574.3331029999999</v>
      </c>
      <c r="W25" s="92">
        <f t="shared" si="7"/>
        <v>1587.4189065000003</v>
      </c>
    </row>
    <row r="26" spans="1:24" s="93" customFormat="1" x14ac:dyDescent="0.25">
      <c r="A26" s="93" t="s">
        <v>937</v>
      </c>
      <c r="B26" s="94" t="s">
        <v>1180</v>
      </c>
      <c r="C26" s="93" t="s">
        <v>1181</v>
      </c>
      <c r="D26" s="93" t="s">
        <v>590</v>
      </c>
      <c r="E26" s="93" t="s">
        <v>940</v>
      </c>
      <c r="F26" s="241">
        <f>+SUM('1B1 Solid Fuels'!F32:F33,'1B1 Solid Fuels'!F36:F37)*'Conversion Factors'!$I$4</f>
        <v>1806.8044707373854</v>
      </c>
      <c r="G26" s="241">
        <f>+SUM('1B1 Solid Fuels'!G32:G33,'1B1 Solid Fuels'!G36:G37)*'Conversion Factors'!$I$4</f>
        <v>1795.4610800781907</v>
      </c>
      <c r="H26" s="241">
        <f>+SUM('1B1 Solid Fuels'!H32:H33,'1B1 Solid Fuels'!H36:H37)*'Conversion Factors'!$I$4</f>
        <v>1769.5518393549171</v>
      </c>
      <c r="I26" s="241">
        <f>+SUM('1B1 Solid Fuels'!I32:I33,'1B1 Solid Fuels'!I36:I37)*'Conversion Factors'!$I$4</f>
        <v>1910.9631821384462</v>
      </c>
      <c r="J26" s="241">
        <f>+SUM('1B1 Solid Fuels'!J32:J33,'1B1 Solid Fuels'!J36:J37)*'Conversion Factors'!$I$4</f>
        <v>1955.1432368288363</v>
      </c>
      <c r="K26" s="241">
        <f>+SUM('1B1 Solid Fuels'!K32:K33,'1B1 Solid Fuels'!K36:K37)*'Conversion Factors'!$I$4</f>
        <v>1968.1312447247185</v>
      </c>
      <c r="L26" s="241">
        <f>+SUM('1B1 Solid Fuels'!L32:L33,'1B1 Solid Fuels'!L36:L37)*'Conversion Factors'!$I$4</f>
        <v>1966.8795094327556</v>
      </c>
      <c r="M26" s="241">
        <f>+SUM('1B1 Solid Fuels'!M32:M33,'1B1 Solid Fuels'!M36:M37)*'Conversion Factors'!$I$4</f>
        <v>1989.6460561090666</v>
      </c>
      <c r="N26" s="241">
        <f>+SUM('1B1 Solid Fuels'!N32:N33,'1B1 Solid Fuels'!N36:N37)*'Conversion Factors'!$I$4</f>
        <v>2026.1747178545909</v>
      </c>
      <c r="O26" s="241">
        <f>+SUM('1B1 Solid Fuels'!O32:O33,'1B1 Solid Fuels'!O36:O37)*'Conversion Factors'!$I$4</f>
        <v>2012.5870679156008</v>
      </c>
      <c r="P26" s="241">
        <f>+SUM('1B1 Solid Fuels'!P32:P33,'1B1 Solid Fuels'!P36:P37)*'Conversion Factors'!$I$4</f>
        <v>2044.7213645907927</v>
      </c>
      <c r="Q26" s="241">
        <f>+SUM('1B1 Solid Fuels'!Q32:Q33,'1B1 Solid Fuels'!Q36:Q37)*'Conversion Factors'!$I$4</f>
        <v>1515.7611000000002</v>
      </c>
      <c r="R26" s="241">
        <f>+SUM('1B1 Solid Fuels'!R32:R33,'1B1 Solid Fuels'!R36:R37)*'Conversion Factors'!$I$4</f>
        <v>1587.9402000000002</v>
      </c>
      <c r="S26" s="241">
        <f>+SUM('1B1 Solid Fuels'!S32:S33,'1B1 Solid Fuels'!S36:S37)*'Conversion Factors'!$I$4</f>
        <v>1608.8855055000001</v>
      </c>
      <c r="T26" s="241">
        <f>+SUM('1B1 Solid Fuels'!T32:T33,'1B1 Solid Fuels'!T36:T37)*'Conversion Factors'!$I$4</f>
        <v>1642.1814570000001</v>
      </c>
      <c r="U26" s="241">
        <f>+SUM('1B1 Solid Fuels'!U32:U33,'1B1 Solid Fuels'!U36:U37)*'Conversion Factors'!$I$4</f>
        <v>1586.8976130000001</v>
      </c>
      <c r="V26" s="241">
        <f>+SUM('1B1 Solid Fuels'!V32:V33,'1B1 Solid Fuels'!V36:V37)*'Conversion Factors'!$I$4</f>
        <v>1574.3331029999999</v>
      </c>
      <c r="W26" s="241">
        <f>+SUM('1B1 Solid Fuels'!W32:W33,'1B1 Solid Fuels'!W36:W37)*'Conversion Factors'!$I$4</f>
        <v>1587.4189065000003</v>
      </c>
    </row>
    <row r="27" spans="1:24" s="93" customFormat="1" x14ac:dyDescent="0.25">
      <c r="A27" s="93" t="s">
        <v>937</v>
      </c>
      <c r="B27" s="94" t="s">
        <v>1182</v>
      </c>
      <c r="C27" s="93" t="s">
        <v>1183</v>
      </c>
      <c r="D27" s="93" t="s">
        <v>590</v>
      </c>
      <c r="E27" s="93" t="s">
        <v>940</v>
      </c>
      <c r="F27" s="95"/>
      <c r="G27" s="95"/>
      <c r="H27" s="95"/>
      <c r="I27" s="95"/>
      <c r="J27" s="95"/>
      <c r="K27" s="95"/>
      <c r="L27" s="95"/>
      <c r="M27" s="95"/>
      <c r="N27" s="95"/>
      <c r="O27" s="95"/>
      <c r="P27" s="95"/>
      <c r="Q27" s="95"/>
      <c r="R27" s="95"/>
      <c r="S27" s="95"/>
      <c r="T27" s="95"/>
      <c r="U27" s="95"/>
      <c r="V27" s="95"/>
      <c r="W27" s="95"/>
    </row>
    <row r="28" spans="1:24" s="93" customFormat="1" x14ac:dyDescent="0.25">
      <c r="A28" s="93" t="s">
        <v>937</v>
      </c>
      <c r="B28" s="94" t="s">
        <v>1184</v>
      </c>
      <c r="C28" s="93" t="s">
        <v>1185</v>
      </c>
      <c r="D28" s="93" t="s">
        <v>590</v>
      </c>
      <c r="E28" s="93" t="s">
        <v>940</v>
      </c>
      <c r="F28" s="95"/>
      <c r="G28" s="95"/>
      <c r="H28" s="95"/>
      <c r="I28" s="95"/>
      <c r="J28" s="95"/>
      <c r="K28" s="95"/>
      <c r="L28" s="95"/>
      <c r="M28" s="95"/>
      <c r="N28" s="95"/>
      <c r="O28" s="95"/>
      <c r="P28" s="95"/>
      <c r="Q28" s="95"/>
      <c r="R28" s="95"/>
      <c r="S28" s="95"/>
      <c r="T28" s="95"/>
      <c r="U28" s="95"/>
      <c r="V28" s="95"/>
      <c r="W28" s="95"/>
    </row>
    <row r="29" spans="1:24" s="4" customFormat="1" x14ac:dyDescent="0.25">
      <c r="A29" s="4" t="s">
        <v>937</v>
      </c>
      <c r="B29" s="97" t="s">
        <v>952</v>
      </c>
      <c r="C29" s="4" t="s">
        <v>953</v>
      </c>
      <c r="D29" s="4" t="s">
        <v>590</v>
      </c>
      <c r="E29" s="4" t="s">
        <v>940</v>
      </c>
      <c r="F29" s="92">
        <f>SUM(F30:F31)</f>
        <v>0</v>
      </c>
      <c r="G29" s="92">
        <f t="shared" ref="G29:T29" si="8">SUM(G30:G31)</f>
        <v>0</v>
      </c>
      <c r="H29" s="92">
        <f t="shared" si="8"/>
        <v>0</v>
      </c>
      <c r="I29" s="92">
        <f t="shared" si="8"/>
        <v>0</v>
      </c>
      <c r="J29" s="92">
        <f t="shared" si="8"/>
        <v>0</v>
      </c>
      <c r="K29" s="92">
        <f t="shared" si="8"/>
        <v>0</v>
      </c>
      <c r="L29" s="92">
        <f t="shared" si="8"/>
        <v>0</v>
      </c>
      <c r="M29" s="92">
        <f t="shared" si="8"/>
        <v>0</v>
      </c>
      <c r="N29" s="92">
        <f t="shared" si="8"/>
        <v>0</v>
      </c>
      <c r="O29" s="92">
        <f t="shared" si="8"/>
        <v>0</v>
      </c>
      <c r="P29" s="92">
        <f t="shared" si="8"/>
        <v>0</v>
      </c>
      <c r="Q29" s="92">
        <f t="shared" si="8"/>
        <v>0</v>
      </c>
      <c r="R29" s="92">
        <f t="shared" si="8"/>
        <v>0</v>
      </c>
      <c r="S29" s="92">
        <f t="shared" si="8"/>
        <v>0</v>
      </c>
      <c r="T29" s="92">
        <f t="shared" si="8"/>
        <v>0</v>
      </c>
      <c r="U29" s="92">
        <f>SUM(U30:U31)</f>
        <v>0</v>
      </c>
      <c r="V29" s="92">
        <f>SUM(V30:V31)</f>
        <v>0</v>
      </c>
      <c r="W29" s="92">
        <f>SUM(W30:W31)</f>
        <v>0</v>
      </c>
    </row>
    <row r="30" spans="1:24" s="93" customFormat="1" x14ac:dyDescent="0.25">
      <c r="A30" s="93" t="s">
        <v>937</v>
      </c>
      <c r="B30" s="94" t="s">
        <v>1186</v>
      </c>
      <c r="C30" s="93" t="s">
        <v>1187</v>
      </c>
      <c r="D30" s="93" t="s">
        <v>590</v>
      </c>
      <c r="E30" s="93" t="s">
        <v>940</v>
      </c>
      <c r="F30" s="95"/>
      <c r="G30" s="95"/>
      <c r="H30" s="95"/>
      <c r="I30" s="95"/>
      <c r="J30" s="95"/>
      <c r="K30" s="95"/>
      <c r="L30" s="95"/>
      <c r="M30" s="95"/>
      <c r="N30" s="95"/>
      <c r="O30" s="95"/>
      <c r="P30" s="95"/>
      <c r="Q30" s="95"/>
      <c r="R30" s="95"/>
      <c r="S30" s="95"/>
      <c r="T30" s="95"/>
      <c r="U30" s="95"/>
      <c r="V30" s="95"/>
      <c r="W30" s="95"/>
    </row>
    <row r="31" spans="1:24" s="93" customFormat="1" x14ac:dyDescent="0.25">
      <c r="A31" s="93" t="s">
        <v>937</v>
      </c>
      <c r="B31" s="94" t="s">
        <v>1188</v>
      </c>
      <c r="C31" s="93" t="s">
        <v>606</v>
      </c>
      <c r="D31" s="93" t="s">
        <v>590</v>
      </c>
      <c r="E31" s="93" t="s">
        <v>940</v>
      </c>
      <c r="F31" s="95"/>
      <c r="G31" s="95"/>
      <c r="H31" s="95"/>
      <c r="I31" s="95"/>
      <c r="J31" s="95"/>
      <c r="K31" s="95"/>
      <c r="L31" s="95"/>
      <c r="M31" s="95"/>
      <c r="N31" s="95"/>
      <c r="O31" s="95"/>
      <c r="P31" s="95"/>
      <c r="Q31" s="95"/>
      <c r="R31" s="95"/>
      <c r="S31" s="95"/>
      <c r="T31" s="95"/>
      <c r="U31" s="95"/>
      <c r="V31" s="95"/>
      <c r="W31" s="95"/>
    </row>
    <row r="32" spans="1:24" s="4" customFormat="1" x14ac:dyDescent="0.25">
      <c r="A32" s="4" t="s">
        <v>937</v>
      </c>
      <c r="B32" s="97" t="s">
        <v>954</v>
      </c>
      <c r="C32" s="4" t="s">
        <v>1189</v>
      </c>
      <c r="D32" s="4" t="s">
        <v>590</v>
      </c>
      <c r="E32" s="4" t="s">
        <v>940</v>
      </c>
      <c r="F32" s="92">
        <f>+SUM('1B3 Other Emissions'!F29:F30)*'Conversion Factors'!$I$4</f>
        <v>2318.5683286812919</v>
      </c>
      <c r="G32" s="92">
        <f>+SUM('1B3 Other Emissions'!G29:G30)*'Conversion Factors'!$I$4</f>
        <v>2319.9637004638826</v>
      </c>
      <c r="H32" s="92">
        <f>+SUM('1B3 Other Emissions'!H29:H30)*'Conversion Factors'!$I$4</f>
        <v>2366.7073380855581</v>
      </c>
      <c r="I32" s="92">
        <f>+SUM('1B3 Other Emissions'!I29:I30)*'Conversion Factors'!$I$4</f>
        <v>2280.1347165938264</v>
      </c>
      <c r="J32" s="92">
        <f>+SUM('1B3 Other Emissions'!J29:J30)*'Conversion Factors'!$I$4</f>
        <v>2412.8009045658064</v>
      </c>
      <c r="K32" s="92">
        <f>+SUM('1B3 Other Emissions'!K29:K30)*'Conversion Factors'!$I$4</f>
        <v>2197.5345088065037</v>
      </c>
      <c r="L32" s="92">
        <f>+SUM('1B3 Other Emissions'!L29:L30)*'Conversion Factors'!$I$4</f>
        <v>2140.5044898567339</v>
      </c>
      <c r="M32" s="92">
        <f>+SUM('1B3 Other Emissions'!M29:M30)*'Conversion Factors'!$I$4</f>
        <v>2197.9659347762222</v>
      </c>
      <c r="N32" s="92">
        <f>+SUM('1B3 Other Emissions'!N29:N30)*'Conversion Factors'!$I$4</f>
        <v>2117.2717231673573</v>
      </c>
      <c r="O32" s="92">
        <f>+SUM('1B3 Other Emissions'!O29:O30)*'Conversion Factors'!$I$4</f>
        <v>2106.4615658814159</v>
      </c>
      <c r="P32" s="92">
        <f>+SUM('1B3 Other Emissions'!P29:P30)*'Conversion Factors'!$I$4</f>
        <v>2080.0392860333395</v>
      </c>
      <c r="Q32" s="92">
        <f>+SUM('1B3 Other Emissions'!Q29:Q30)*'Conversion Factors'!$I$4</f>
        <v>2076.8888952136422</v>
      </c>
      <c r="R32" s="92">
        <f>+SUM('1B3 Other Emissions'!R29:R30)*'Conversion Factors'!$I$4</f>
        <v>2162.2412134109641</v>
      </c>
      <c r="S32" s="92">
        <f>+SUM('1B3 Other Emissions'!S29:S30)*'Conversion Factors'!$I$4</f>
        <v>2168.5334453516143</v>
      </c>
      <c r="T32" s="92">
        <f>+SUM('1B3 Other Emissions'!T29:T30)*'Conversion Factors'!$I$4</f>
        <v>2158.7163980046098</v>
      </c>
      <c r="U32" s="92">
        <f>+SUM('1B3 Other Emissions'!U29:U30)*'Conversion Factors'!$I$4</f>
        <v>2169.0958429110174</v>
      </c>
      <c r="V32" s="92">
        <f>+SUM('1B3 Other Emissions'!V29:V30)*'Conversion Factors'!$I$4</f>
        <v>2173.026625</v>
      </c>
      <c r="W32" s="92">
        <f>+SUM('1B3 Other Emissions'!W29:W30)*'Conversion Factors'!$I$4</f>
        <v>2183.9054999999998</v>
      </c>
    </row>
    <row r="34" spans="1:23" s="3" customFormat="1" ht="21" x14ac:dyDescent="0.35">
      <c r="A34" s="3" t="s">
        <v>331</v>
      </c>
      <c r="C34" s="24"/>
    </row>
    <row r="35" spans="1:23" s="19" customFormat="1" x14ac:dyDescent="0.25">
      <c r="A35" s="49" t="s">
        <v>975</v>
      </c>
    </row>
    <row r="36" spans="1:23" s="4" customFormat="1" x14ac:dyDescent="0.25">
      <c r="A36" s="59" t="s">
        <v>931</v>
      </c>
      <c r="B36" s="59" t="s">
        <v>932</v>
      </c>
      <c r="C36" s="59" t="s">
        <v>933</v>
      </c>
      <c r="D36" s="59" t="s">
        <v>934</v>
      </c>
      <c r="E36" s="59" t="s">
        <v>935</v>
      </c>
      <c r="F36" s="59">
        <v>2000</v>
      </c>
      <c r="G36" s="59">
        <v>2001</v>
      </c>
      <c r="H36" s="59">
        <v>2002</v>
      </c>
      <c r="I36" s="59">
        <v>2003</v>
      </c>
      <c r="J36" s="59">
        <v>2004</v>
      </c>
      <c r="K36" s="59">
        <v>2005</v>
      </c>
      <c r="L36" s="59">
        <v>2006</v>
      </c>
      <c r="M36" s="59">
        <v>2007</v>
      </c>
      <c r="N36" s="59">
        <v>2008</v>
      </c>
      <c r="O36" s="59">
        <v>2009</v>
      </c>
      <c r="P36" s="59">
        <v>2010</v>
      </c>
      <c r="Q36" s="59">
        <v>2011</v>
      </c>
      <c r="R36" s="59">
        <v>2012</v>
      </c>
      <c r="S36" s="59">
        <v>2013</v>
      </c>
      <c r="T36" s="59">
        <v>2014</v>
      </c>
      <c r="U36" s="59">
        <v>2015</v>
      </c>
      <c r="V36" s="59"/>
      <c r="W36" s="59"/>
    </row>
    <row r="37" spans="1:23" s="4" customFormat="1" x14ac:dyDescent="0.25">
      <c r="A37" s="59" t="s">
        <v>937</v>
      </c>
      <c r="B37" s="59" t="s">
        <v>860</v>
      </c>
      <c r="C37" s="59" t="s">
        <v>978</v>
      </c>
      <c r="D37" s="59" t="s">
        <v>939</v>
      </c>
      <c r="E37" s="59" t="s">
        <v>940</v>
      </c>
      <c r="F37" s="54">
        <v>32966.583139056798</v>
      </c>
      <c r="G37" s="54">
        <v>33183.631094033757</v>
      </c>
      <c r="H37" s="54">
        <v>33846.655467537596</v>
      </c>
      <c r="I37" s="54">
        <v>32988.051904293498</v>
      </c>
      <c r="J37" s="54">
        <v>34702.385492900881</v>
      </c>
      <c r="K37" s="54">
        <v>30800.14363464561</v>
      </c>
      <c r="L37" s="54">
        <v>30631.989898459487</v>
      </c>
      <c r="M37" s="54">
        <v>31101.310090112558</v>
      </c>
      <c r="N37" s="54">
        <v>30095.080807249957</v>
      </c>
      <c r="O37" s="54">
        <v>30488.982035897388</v>
      </c>
      <c r="P37" s="54">
        <v>30033.04083252561</v>
      </c>
      <c r="Q37" s="54">
        <v>28931.865484076956</v>
      </c>
      <c r="R37" s="54">
        <v>29837.756988679706</v>
      </c>
      <c r="S37" s="54">
        <v>33793.187459647736</v>
      </c>
      <c r="T37" s="54">
        <v>29457.485255312207</v>
      </c>
      <c r="U37" s="54">
        <v>28959.13190929815</v>
      </c>
      <c r="V37" s="54">
        <v>29150.301028362544</v>
      </c>
      <c r="W37" s="54">
        <v>30059.176201185001</v>
      </c>
    </row>
    <row r="38" spans="1:23" s="4" customFormat="1" x14ac:dyDescent="0.25">
      <c r="A38" s="59" t="s">
        <v>937</v>
      </c>
      <c r="B38" s="59" t="s">
        <v>950</v>
      </c>
      <c r="C38" s="59" t="s">
        <v>951</v>
      </c>
      <c r="D38" s="59" t="s">
        <v>939</v>
      </c>
      <c r="E38" s="59" t="s">
        <v>940</v>
      </c>
      <c r="F38" s="54">
        <v>1830.4714262424952</v>
      </c>
      <c r="G38" s="54">
        <v>1818.9794508712544</v>
      </c>
      <c r="H38" s="54">
        <v>1792.7308303992036</v>
      </c>
      <c r="I38" s="54">
        <v>1935.9944909137207</v>
      </c>
      <c r="J38" s="54">
        <v>1980.7532509402474</v>
      </c>
      <c r="K38" s="54">
        <v>1993.9113860468765</v>
      </c>
      <c r="L38" s="54">
        <v>1992.6432545349915</v>
      </c>
      <c r="M38" s="54">
        <v>2015.7080154652074</v>
      </c>
      <c r="N38" s="54">
        <v>2052.7151585440438</v>
      </c>
      <c r="O38" s="54">
        <v>2038.9495268080559</v>
      </c>
      <c r="P38" s="54">
        <v>2071.5047439436057</v>
      </c>
      <c r="Q38" s="54">
        <v>1535.6157390000001</v>
      </c>
      <c r="R38" s="54">
        <v>1608.7402980000002</v>
      </c>
      <c r="S38" s="54">
        <v>1629.9599616950002</v>
      </c>
      <c r="T38" s="54">
        <v>1663.6920499300002</v>
      </c>
      <c r="U38" s="54">
        <v>1607.68405437</v>
      </c>
      <c r="V38" s="54">
        <v>1594.9549644700003</v>
      </c>
      <c r="W38" s="54">
        <v>1608.2121761850003</v>
      </c>
    </row>
    <row r="39" spans="1:23" s="93" customFormat="1" x14ac:dyDescent="0.25">
      <c r="A39" s="99" t="s">
        <v>937</v>
      </c>
      <c r="B39" s="99" t="s">
        <v>1180</v>
      </c>
      <c r="C39" s="99" t="s">
        <v>1181</v>
      </c>
      <c r="D39" s="99" t="s">
        <v>939</v>
      </c>
      <c r="E39" s="99" t="s">
        <v>940</v>
      </c>
      <c r="F39" s="100">
        <v>1830.4714262424952</v>
      </c>
      <c r="G39" s="100">
        <v>1818.9794508712544</v>
      </c>
      <c r="H39" s="100">
        <v>1792.7308303992036</v>
      </c>
      <c r="I39" s="100">
        <v>1935.9944909137207</v>
      </c>
      <c r="J39" s="100">
        <v>1980.7532509402474</v>
      </c>
      <c r="K39" s="100">
        <v>1993.9113860468765</v>
      </c>
      <c r="L39" s="100">
        <v>1992.6432545349915</v>
      </c>
      <c r="M39" s="100">
        <v>2015.7080154652074</v>
      </c>
      <c r="N39" s="100">
        <v>2052.7151585440438</v>
      </c>
      <c r="O39" s="100">
        <v>2038.9495268080559</v>
      </c>
      <c r="P39" s="100">
        <v>2071.5047439436057</v>
      </c>
      <c r="Q39" s="100">
        <v>1535.6157390000001</v>
      </c>
      <c r="R39" s="100">
        <v>1608.7402980000002</v>
      </c>
      <c r="S39" s="100">
        <v>1629.9599616950002</v>
      </c>
      <c r="T39" s="100">
        <v>1663.6920499300002</v>
      </c>
      <c r="U39" s="100">
        <v>1607.68405437</v>
      </c>
      <c r="V39" s="100">
        <v>1594.9549644700003</v>
      </c>
      <c r="W39" s="100">
        <v>1608.2121761850003</v>
      </c>
    </row>
    <row r="40" spans="1:23" s="93" customFormat="1" x14ac:dyDescent="0.25">
      <c r="A40" s="99" t="s">
        <v>937</v>
      </c>
      <c r="B40" s="99" t="s">
        <v>1182</v>
      </c>
      <c r="C40" s="99" t="s">
        <v>1183</v>
      </c>
      <c r="D40" s="99" t="s">
        <v>939</v>
      </c>
      <c r="E40" s="99" t="s">
        <v>940</v>
      </c>
      <c r="F40" s="100"/>
      <c r="G40" s="100"/>
      <c r="H40" s="100"/>
      <c r="I40" s="100"/>
      <c r="J40" s="100"/>
      <c r="K40" s="100"/>
      <c r="L40" s="100"/>
      <c r="M40" s="100"/>
      <c r="N40" s="100"/>
      <c r="O40" s="100"/>
      <c r="P40" s="100"/>
      <c r="Q40" s="100"/>
      <c r="R40" s="100"/>
      <c r="S40" s="100"/>
      <c r="T40" s="100"/>
      <c r="U40" s="100"/>
      <c r="V40" s="100"/>
      <c r="W40" s="100"/>
    </row>
    <row r="41" spans="1:23" s="93" customFormat="1" x14ac:dyDescent="0.25">
      <c r="A41" s="99" t="s">
        <v>937</v>
      </c>
      <c r="B41" s="99" t="s">
        <v>1184</v>
      </c>
      <c r="C41" s="99" t="s">
        <v>1185</v>
      </c>
      <c r="D41" s="99" t="s">
        <v>939</v>
      </c>
      <c r="E41" s="99" t="s">
        <v>940</v>
      </c>
      <c r="F41" s="100"/>
      <c r="G41" s="100"/>
      <c r="H41" s="100"/>
      <c r="I41" s="100"/>
      <c r="J41" s="100"/>
      <c r="K41" s="100"/>
      <c r="L41" s="100"/>
      <c r="M41" s="100"/>
      <c r="N41" s="100"/>
      <c r="O41" s="100"/>
      <c r="P41" s="100"/>
      <c r="Q41" s="100"/>
      <c r="R41" s="100"/>
      <c r="S41" s="100"/>
      <c r="T41" s="100"/>
      <c r="U41" s="100"/>
      <c r="V41" s="100"/>
      <c r="W41" s="100"/>
    </row>
    <row r="42" spans="1:23" s="4" customFormat="1" x14ac:dyDescent="0.25">
      <c r="A42" s="59" t="s">
        <v>937</v>
      </c>
      <c r="B42" s="59" t="s">
        <v>952</v>
      </c>
      <c r="C42" s="59" t="s">
        <v>953</v>
      </c>
      <c r="D42" s="59" t="s">
        <v>939</v>
      </c>
      <c r="E42" s="59" t="s">
        <v>940</v>
      </c>
      <c r="F42" s="54">
        <v>752.03721950757301</v>
      </c>
      <c r="G42" s="54">
        <v>752.90007858079252</v>
      </c>
      <c r="H42" s="54">
        <v>955.12790573957705</v>
      </c>
      <c r="I42" s="54">
        <v>1457.9908444600517</v>
      </c>
      <c r="J42" s="54">
        <v>1378.9071043308404</v>
      </c>
      <c r="K42" s="54">
        <v>1160.1409780868726</v>
      </c>
      <c r="L42" s="54">
        <v>1133.2357036598273</v>
      </c>
      <c r="M42" s="54">
        <v>1132.6890955939482</v>
      </c>
      <c r="N42" s="54">
        <v>1138.1657687257532</v>
      </c>
      <c r="O42" s="54">
        <v>1243.3813478964332</v>
      </c>
      <c r="P42" s="54">
        <v>964.24718415822065</v>
      </c>
      <c r="Q42" s="54">
        <v>785.76407572578159</v>
      </c>
      <c r="R42" s="54">
        <v>641.8246655595708</v>
      </c>
      <c r="S42" s="54">
        <v>641.82500000000005</v>
      </c>
      <c r="T42" s="54">
        <v>641.82500000000005</v>
      </c>
      <c r="U42" s="54">
        <v>641.82500000000005</v>
      </c>
      <c r="V42" s="54">
        <v>641.82500000000005</v>
      </c>
      <c r="W42" s="54">
        <v>641.82500000000005</v>
      </c>
    </row>
    <row r="43" spans="1:23" s="93" customFormat="1" x14ac:dyDescent="0.25">
      <c r="A43" s="99" t="s">
        <v>937</v>
      </c>
      <c r="B43" s="99" t="s">
        <v>1186</v>
      </c>
      <c r="C43" s="99" t="s">
        <v>1187</v>
      </c>
      <c r="D43" s="99" t="s">
        <v>939</v>
      </c>
      <c r="E43" s="99" t="s">
        <v>940</v>
      </c>
      <c r="F43" s="100">
        <v>752.03721950757301</v>
      </c>
      <c r="G43" s="100">
        <v>752.90007858079252</v>
      </c>
      <c r="H43" s="100">
        <v>955.12790573957705</v>
      </c>
      <c r="I43" s="100">
        <v>1457.9908444600517</v>
      </c>
      <c r="J43" s="100">
        <v>1378.9071043308404</v>
      </c>
      <c r="K43" s="100">
        <v>1160.1409780868726</v>
      </c>
      <c r="L43" s="100">
        <v>1133.2357036598273</v>
      </c>
      <c r="M43" s="100">
        <v>1132.6890955939482</v>
      </c>
      <c r="N43" s="100">
        <v>1138.1657687257532</v>
      </c>
      <c r="O43" s="100">
        <v>1243.3813478964332</v>
      </c>
      <c r="P43" s="100">
        <v>964.24718415822065</v>
      </c>
      <c r="Q43" s="100">
        <v>785.76407572578159</v>
      </c>
      <c r="R43" s="100">
        <v>641.8246655595708</v>
      </c>
      <c r="S43" s="100">
        <v>641.82500000000005</v>
      </c>
      <c r="T43" s="100">
        <v>641.82500000000005</v>
      </c>
      <c r="U43" s="100">
        <v>641.82500000000005</v>
      </c>
      <c r="V43" s="100">
        <v>641.82500000000005</v>
      </c>
      <c r="W43" s="100">
        <v>641.82500000000005</v>
      </c>
    </row>
    <row r="44" spans="1:23" s="93" customFormat="1" x14ac:dyDescent="0.25">
      <c r="A44" s="99" t="s">
        <v>937</v>
      </c>
      <c r="B44" s="99" t="s">
        <v>1188</v>
      </c>
      <c r="C44" s="99" t="s">
        <v>606</v>
      </c>
      <c r="D44" s="99" t="s">
        <v>939</v>
      </c>
      <c r="E44" s="99" t="s">
        <v>940</v>
      </c>
      <c r="F44" s="100"/>
      <c r="G44" s="100"/>
      <c r="H44" s="100"/>
      <c r="I44" s="100"/>
      <c r="J44" s="100"/>
      <c r="K44" s="100"/>
      <c r="L44" s="100"/>
      <c r="M44" s="100"/>
      <c r="N44" s="100"/>
      <c r="O44" s="100"/>
      <c r="P44" s="100"/>
      <c r="Q44" s="100"/>
      <c r="R44" s="100"/>
      <c r="S44" s="100"/>
      <c r="T44" s="100"/>
      <c r="U44" s="100"/>
      <c r="V44" s="100"/>
      <c r="W44" s="100"/>
    </row>
    <row r="45" spans="1:23" s="4" customFormat="1" x14ac:dyDescent="0.25">
      <c r="A45" s="59" t="s">
        <v>937</v>
      </c>
      <c r="B45" s="59" t="s">
        <v>954</v>
      </c>
      <c r="C45" s="59" t="s">
        <v>1189</v>
      </c>
      <c r="D45" s="59" t="s">
        <v>939</v>
      </c>
      <c r="E45" s="59" t="s">
        <v>940</v>
      </c>
      <c r="F45" s="54">
        <v>30384.074493306769</v>
      </c>
      <c r="G45" s="54">
        <v>30611.751564581711</v>
      </c>
      <c r="H45" s="54">
        <v>31098.796731398812</v>
      </c>
      <c r="I45" s="54">
        <v>29594.066568919723</v>
      </c>
      <c r="J45" s="54">
        <v>31342.725137629797</v>
      </c>
      <c r="K45" s="54">
        <v>27646.091270511861</v>
      </c>
      <c r="L45" s="54">
        <v>27506.110940264669</v>
      </c>
      <c r="M45" s="54">
        <v>27952.912979053403</v>
      </c>
      <c r="N45" s="54">
        <v>26904.199879980159</v>
      </c>
      <c r="O45" s="54">
        <v>27206.651161192898</v>
      </c>
      <c r="P45" s="54">
        <v>26997.288904423785</v>
      </c>
      <c r="Q45" s="54">
        <v>26610.485669351176</v>
      </c>
      <c r="R45" s="54">
        <v>27587.192025120134</v>
      </c>
      <c r="S45" s="54">
        <v>31521.402497952735</v>
      </c>
      <c r="T45" s="54">
        <v>27151.968205382207</v>
      </c>
      <c r="U45" s="54">
        <v>26709.622854928151</v>
      </c>
      <c r="V45" s="54">
        <v>26913.521063892545</v>
      </c>
      <c r="W45" s="54">
        <v>27809.139025</v>
      </c>
    </row>
    <row r="46" spans="1:23" s="20" customFormat="1" x14ac:dyDescent="0.25"/>
    <row r="47" spans="1:23" s="4" customFormat="1" x14ac:dyDescent="0.25">
      <c r="A47" s="59" t="s">
        <v>937</v>
      </c>
      <c r="B47" s="59" t="s">
        <v>860</v>
      </c>
      <c r="C47" s="59" t="s">
        <v>1030</v>
      </c>
      <c r="D47" s="59" t="s">
        <v>588</v>
      </c>
      <c r="E47" s="59" t="s">
        <v>940</v>
      </c>
      <c r="F47" s="54">
        <v>28922.288794600117</v>
      </c>
      <c r="G47" s="54">
        <v>29147.356387602202</v>
      </c>
      <c r="H47" s="54">
        <v>29783.005535293931</v>
      </c>
      <c r="I47" s="54">
        <v>28791.86773808016</v>
      </c>
      <c r="J47" s="54">
        <v>30378.947476415666</v>
      </c>
      <c r="K47" s="54">
        <v>26650.909331114388</v>
      </c>
      <c r="L47" s="54">
        <v>26543.180224169999</v>
      </c>
      <c r="M47" s="54">
        <v>26934.415299227265</v>
      </c>
      <c r="N47" s="54">
        <v>25656.938741228008</v>
      </c>
      <c r="O47" s="54">
        <v>26076.199265600371</v>
      </c>
      <c r="P47" s="54">
        <v>25615.477178401481</v>
      </c>
      <c r="Q47" s="54">
        <v>25048.555360363316</v>
      </c>
      <c r="R47" s="54">
        <v>25799.058321768742</v>
      </c>
      <c r="S47" s="54">
        <v>26199.466508796118</v>
      </c>
      <c r="T47" s="54">
        <v>25771.391250307599</v>
      </c>
      <c r="U47" s="54">
        <v>25320.085178387137</v>
      </c>
      <c r="V47" s="54">
        <v>25522.030900362548</v>
      </c>
      <c r="W47" s="54">
        <v>26409.084269685001</v>
      </c>
    </row>
    <row r="48" spans="1:23" s="4" customFormat="1" x14ac:dyDescent="0.25">
      <c r="A48" s="59" t="s">
        <v>937</v>
      </c>
      <c r="B48" s="59" t="s">
        <v>950</v>
      </c>
      <c r="C48" s="59" t="s">
        <v>951</v>
      </c>
      <c r="D48" s="59" t="s">
        <v>588</v>
      </c>
      <c r="E48" s="59" t="s">
        <v>940</v>
      </c>
      <c r="F48" s="54">
        <v>23.666955505110167</v>
      </c>
      <c r="G48" s="54">
        <v>23.518370793064005</v>
      </c>
      <c r="H48" s="54">
        <v>23.178991044286512</v>
      </c>
      <c r="I48" s="54">
        <v>25.031308775274738</v>
      </c>
      <c r="J48" s="54">
        <v>25.610014111411125</v>
      </c>
      <c r="K48" s="54">
        <v>25.780141322158183</v>
      </c>
      <c r="L48" s="54">
        <v>25.763745102235738</v>
      </c>
      <c r="M48" s="54">
        <v>26.061959356140793</v>
      </c>
      <c r="N48" s="54">
        <v>26.540440689452812</v>
      </c>
      <c r="O48" s="54">
        <v>26.362458892455241</v>
      </c>
      <c r="P48" s="54">
        <v>26.783379352813292</v>
      </c>
      <c r="Q48" s="54">
        <v>19.854638999999999</v>
      </c>
      <c r="R48" s="54">
        <v>20.800097999999998</v>
      </c>
      <c r="S48" s="54">
        <v>21.074456195</v>
      </c>
      <c r="T48" s="54">
        <v>21.510592930000001</v>
      </c>
      <c r="U48" s="54">
        <v>20.786441369999999</v>
      </c>
      <c r="V48" s="54">
        <v>20.621861470000002</v>
      </c>
      <c r="W48" s="54">
        <v>20.793269684999999</v>
      </c>
    </row>
    <row r="49" spans="1:23" s="93" customFormat="1" x14ac:dyDescent="0.25">
      <c r="A49" s="99" t="s">
        <v>937</v>
      </c>
      <c r="B49" s="99" t="s">
        <v>1180</v>
      </c>
      <c r="C49" s="99" t="s">
        <v>1181</v>
      </c>
      <c r="D49" s="99" t="s">
        <v>588</v>
      </c>
      <c r="E49" s="99" t="s">
        <v>940</v>
      </c>
      <c r="F49" s="100">
        <v>23.666955505110167</v>
      </c>
      <c r="G49" s="100">
        <v>23.518370793064005</v>
      </c>
      <c r="H49" s="100">
        <v>23.178991044286512</v>
      </c>
      <c r="I49" s="100">
        <v>25.031308775274738</v>
      </c>
      <c r="J49" s="100">
        <v>25.610014111411125</v>
      </c>
      <c r="K49" s="100">
        <v>25.780141322158183</v>
      </c>
      <c r="L49" s="100">
        <v>25.763745102235738</v>
      </c>
      <c r="M49" s="100">
        <v>26.061959356140793</v>
      </c>
      <c r="N49" s="100">
        <v>26.540440689452812</v>
      </c>
      <c r="O49" s="100">
        <v>26.362458892455241</v>
      </c>
      <c r="P49" s="100">
        <v>26.783379352813292</v>
      </c>
      <c r="Q49" s="100">
        <v>19.854638999999999</v>
      </c>
      <c r="R49" s="100">
        <v>20.800097999999998</v>
      </c>
      <c r="S49" s="100">
        <v>21.074456195</v>
      </c>
      <c r="T49" s="100">
        <v>21.510592930000001</v>
      </c>
      <c r="U49" s="100">
        <v>20.786441369999999</v>
      </c>
      <c r="V49" s="100">
        <v>20.621861470000002</v>
      </c>
      <c r="W49" s="100">
        <v>20.793269684999999</v>
      </c>
    </row>
    <row r="50" spans="1:23" s="93" customFormat="1" x14ac:dyDescent="0.25">
      <c r="A50" s="99" t="s">
        <v>937</v>
      </c>
      <c r="B50" s="99" t="s">
        <v>1182</v>
      </c>
      <c r="C50" s="99" t="s">
        <v>1183</v>
      </c>
      <c r="D50" s="99" t="s">
        <v>588</v>
      </c>
      <c r="E50" s="99" t="s">
        <v>940</v>
      </c>
      <c r="F50" s="100"/>
      <c r="G50" s="100"/>
      <c r="H50" s="100"/>
      <c r="I50" s="100"/>
      <c r="J50" s="100"/>
      <c r="K50" s="100"/>
      <c r="L50" s="100"/>
      <c r="M50" s="100"/>
      <c r="N50" s="100"/>
      <c r="O50" s="100"/>
      <c r="P50" s="100"/>
      <c r="Q50" s="100"/>
      <c r="R50" s="100"/>
      <c r="S50" s="100"/>
      <c r="T50" s="100"/>
      <c r="U50" s="100"/>
      <c r="V50" s="100"/>
      <c r="W50" s="100"/>
    </row>
    <row r="51" spans="1:23" s="93" customFormat="1" x14ac:dyDescent="0.25">
      <c r="A51" s="99" t="s">
        <v>937</v>
      </c>
      <c r="B51" s="99" t="s">
        <v>1184</v>
      </c>
      <c r="C51" s="99" t="s">
        <v>1185</v>
      </c>
      <c r="D51" s="99" t="s">
        <v>588</v>
      </c>
      <c r="E51" s="99" t="s">
        <v>940</v>
      </c>
      <c r="F51" s="100"/>
      <c r="G51" s="100"/>
      <c r="H51" s="100"/>
      <c r="I51" s="100"/>
      <c r="J51" s="100"/>
      <c r="K51" s="100"/>
      <c r="L51" s="100"/>
      <c r="M51" s="100"/>
      <c r="N51" s="100"/>
      <c r="O51" s="100"/>
      <c r="P51" s="100"/>
      <c r="Q51" s="100"/>
      <c r="R51" s="100"/>
      <c r="S51" s="100"/>
      <c r="T51" s="100"/>
      <c r="U51" s="100"/>
      <c r="V51" s="100"/>
      <c r="W51" s="100"/>
    </row>
    <row r="52" spans="1:23" s="4" customFormat="1" x14ac:dyDescent="0.25">
      <c r="A52" s="59" t="s">
        <v>937</v>
      </c>
      <c r="B52" s="59" t="s">
        <v>952</v>
      </c>
      <c r="C52" s="59" t="s">
        <v>953</v>
      </c>
      <c r="D52" s="59" t="s">
        <v>588</v>
      </c>
      <c r="E52" s="59" t="s">
        <v>940</v>
      </c>
      <c r="F52" s="54">
        <v>752.03721950757301</v>
      </c>
      <c r="G52" s="54">
        <v>752.90007858079252</v>
      </c>
      <c r="H52" s="54">
        <v>955.12790573957705</v>
      </c>
      <c r="I52" s="54">
        <v>1457.9908444600517</v>
      </c>
      <c r="J52" s="54">
        <v>1378.9071043308404</v>
      </c>
      <c r="K52" s="54">
        <v>1160.1409780868726</v>
      </c>
      <c r="L52" s="54">
        <v>1133.2357036598273</v>
      </c>
      <c r="M52" s="54">
        <v>1132.6890955939482</v>
      </c>
      <c r="N52" s="54">
        <v>1138.1657687257532</v>
      </c>
      <c r="O52" s="54">
        <v>1243.3813478964332</v>
      </c>
      <c r="P52" s="54">
        <v>964.24718415822065</v>
      </c>
      <c r="Q52" s="54">
        <v>785.76407572578159</v>
      </c>
      <c r="R52" s="54">
        <v>641.8246655595708</v>
      </c>
      <c r="S52" s="54">
        <v>641.82500000000005</v>
      </c>
      <c r="T52" s="54">
        <v>641.82500000000005</v>
      </c>
      <c r="U52" s="54">
        <v>641.82500000000005</v>
      </c>
      <c r="V52" s="54">
        <v>641.82500000000005</v>
      </c>
      <c r="W52" s="54">
        <v>641.82500000000005</v>
      </c>
    </row>
    <row r="53" spans="1:23" s="93" customFormat="1" x14ac:dyDescent="0.25">
      <c r="A53" s="99" t="s">
        <v>937</v>
      </c>
      <c r="B53" s="99" t="s">
        <v>1186</v>
      </c>
      <c r="C53" s="99" t="s">
        <v>1187</v>
      </c>
      <c r="D53" s="99" t="s">
        <v>588</v>
      </c>
      <c r="E53" s="99" t="s">
        <v>940</v>
      </c>
      <c r="F53" s="100">
        <v>752.03721950757301</v>
      </c>
      <c r="G53" s="100">
        <v>752.90007858079252</v>
      </c>
      <c r="H53" s="100">
        <v>955.12790573957705</v>
      </c>
      <c r="I53" s="100">
        <v>1457.9908444600517</v>
      </c>
      <c r="J53" s="100">
        <v>1378.9071043308404</v>
      </c>
      <c r="K53" s="100">
        <v>1160.1409780868726</v>
      </c>
      <c r="L53" s="100">
        <v>1133.2357036598273</v>
      </c>
      <c r="M53" s="100">
        <v>1132.6890955939482</v>
      </c>
      <c r="N53" s="100">
        <v>1138.1657687257532</v>
      </c>
      <c r="O53" s="100">
        <v>1243.3813478964332</v>
      </c>
      <c r="P53" s="100">
        <v>964.24718415822065</v>
      </c>
      <c r="Q53" s="100">
        <v>785.76407572578159</v>
      </c>
      <c r="R53" s="100">
        <v>641.8246655595708</v>
      </c>
      <c r="S53" s="100">
        <v>641.82500000000005</v>
      </c>
      <c r="T53" s="100">
        <v>641.82500000000005</v>
      </c>
      <c r="U53" s="100">
        <v>641.82500000000005</v>
      </c>
      <c r="V53" s="100">
        <v>641.82500000000005</v>
      </c>
      <c r="W53" s="100">
        <v>641.82500000000005</v>
      </c>
    </row>
    <row r="54" spans="1:23" s="93" customFormat="1" x14ac:dyDescent="0.25">
      <c r="A54" s="99" t="s">
        <v>937</v>
      </c>
      <c r="B54" s="99" t="s">
        <v>1188</v>
      </c>
      <c r="C54" s="99" t="s">
        <v>606</v>
      </c>
      <c r="D54" s="99" t="s">
        <v>588</v>
      </c>
      <c r="E54" s="99" t="s">
        <v>940</v>
      </c>
      <c r="F54" s="100"/>
      <c r="G54" s="100"/>
      <c r="H54" s="100"/>
      <c r="I54" s="100"/>
      <c r="J54" s="100"/>
      <c r="K54" s="100"/>
      <c r="L54" s="100"/>
      <c r="M54" s="100"/>
      <c r="N54" s="100"/>
      <c r="O54" s="100"/>
      <c r="P54" s="100"/>
      <c r="Q54" s="100"/>
      <c r="R54" s="100"/>
      <c r="S54" s="100"/>
      <c r="T54" s="100"/>
      <c r="U54" s="100"/>
      <c r="V54" s="100"/>
      <c r="W54" s="100"/>
    </row>
    <row r="55" spans="1:23" s="4" customFormat="1" x14ac:dyDescent="0.25">
      <c r="A55" s="59" t="s">
        <v>937</v>
      </c>
      <c r="B55" s="59" t="s">
        <v>954</v>
      </c>
      <c r="C55" s="59" t="s">
        <v>1189</v>
      </c>
      <c r="D55" s="59" t="s">
        <v>588</v>
      </c>
      <c r="E55" s="59" t="s">
        <v>940</v>
      </c>
      <c r="F55" s="54">
        <v>28146.584619587433</v>
      </c>
      <c r="G55" s="54">
        <v>28370.937938228344</v>
      </c>
      <c r="H55" s="54">
        <v>28804.698638510068</v>
      </c>
      <c r="I55" s="54">
        <v>27308.845584844832</v>
      </c>
      <c r="J55" s="54">
        <v>28974.430357973415</v>
      </c>
      <c r="K55" s="54">
        <v>25464.988211705357</v>
      </c>
      <c r="L55" s="54">
        <v>25384.180775407935</v>
      </c>
      <c r="M55" s="54">
        <v>25775.664244277177</v>
      </c>
      <c r="N55" s="54">
        <v>24492.232531812802</v>
      </c>
      <c r="O55" s="54">
        <v>24806.455458811484</v>
      </c>
      <c r="P55" s="54">
        <v>24624.446614890447</v>
      </c>
      <c r="Q55" s="54">
        <v>24242.936645637536</v>
      </c>
      <c r="R55" s="54">
        <v>25136.43355820917</v>
      </c>
      <c r="S55" s="54">
        <v>25536.56705260112</v>
      </c>
      <c r="T55" s="54">
        <v>25108.055657377598</v>
      </c>
      <c r="U55" s="54">
        <v>24657.473737017135</v>
      </c>
      <c r="V55" s="54">
        <v>24859.584038892546</v>
      </c>
      <c r="W55" s="54">
        <v>25746.466</v>
      </c>
    </row>
    <row r="56" spans="1:23" s="20" customFormat="1" x14ac:dyDescent="0.25"/>
    <row r="57" spans="1:23" s="4" customFormat="1" x14ac:dyDescent="0.25">
      <c r="A57" s="59" t="s">
        <v>937</v>
      </c>
      <c r="B57" s="59" t="s">
        <v>860</v>
      </c>
      <c r="C57" s="59" t="s">
        <v>1031</v>
      </c>
      <c r="D57" s="59" t="s">
        <v>590</v>
      </c>
      <c r="E57" s="59" t="s">
        <v>940</v>
      </c>
      <c r="F57" s="54">
        <v>4044.2943444567227</v>
      </c>
      <c r="G57" s="54">
        <v>4036.2747064315599</v>
      </c>
      <c r="H57" s="54">
        <v>4063.6499322436612</v>
      </c>
      <c r="I57" s="54">
        <v>4196.1841662133347</v>
      </c>
      <c r="J57" s="54">
        <v>4323.4380164852173</v>
      </c>
      <c r="K57" s="54">
        <v>4149.2343035312215</v>
      </c>
      <c r="L57" s="54">
        <v>4088.8096742894891</v>
      </c>
      <c r="M57" s="54">
        <v>4166.8947908852888</v>
      </c>
      <c r="N57" s="54">
        <v>4438.1420660219483</v>
      </c>
      <c r="O57" s="54">
        <v>4412.7827702970171</v>
      </c>
      <c r="P57" s="54">
        <v>4417.5636541241329</v>
      </c>
      <c r="Q57" s="54">
        <v>3883.3101237136425</v>
      </c>
      <c r="R57" s="54">
        <v>4038.6986669109647</v>
      </c>
      <c r="S57" s="54">
        <v>7593.7209508516144</v>
      </c>
      <c r="T57" s="54">
        <v>3686.0940050046102</v>
      </c>
      <c r="U57" s="54">
        <v>3639.0467309110172</v>
      </c>
      <c r="V57" s="54">
        <v>3628.2701279999997</v>
      </c>
      <c r="W57" s="54">
        <v>3650.0919315000001</v>
      </c>
    </row>
    <row r="58" spans="1:23" s="4" customFormat="1" x14ac:dyDescent="0.25">
      <c r="A58" s="59" t="s">
        <v>937</v>
      </c>
      <c r="B58" s="59" t="s">
        <v>950</v>
      </c>
      <c r="C58" s="59" t="s">
        <v>951</v>
      </c>
      <c r="D58" s="59" t="s">
        <v>590</v>
      </c>
      <c r="E58" s="59" t="s">
        <v>940</v>
      </c>
      <c r="F58" s="54">
        <v>1806.8044707373854</v>
      </c>
      <c r="G58" s="54">
        <v>1795.4610800781907</v>
      </c>
      <c r="H58" s="54">
        <v>1769.5518393549171</v>
      </c>
      <c r="I58" s="54">
        <v>1910.9631821384462</v>
      </c>
      <c r="J58" s="54">
        <v>1955.1432368288363</v>
      </c>
      <c r="K58" s="54">
        <v>1968.1312447247185</v>
      </c>
      <c r="L58" s="54">
        <v>1966.8795094327556</v>
      </c>
      <c r="M58" s="54">
        <v>1989.6460561090666</v>
      </c>
      <c r="N58" s="54">
        <v>2026.1747178545909</v>
      </c>
      <c r="O58" s="54">
        <v>2012.5870679156008</v>
      </c>
      <c r="P58" s="54">
        <v>2044.7213645907927</v>
      </c>
      <c r="Q58" s="54">
        <v>1515.7611000000002</v>
      </c>
      <c r="R58" s="54">
        <v>1587.9402000000002</v>
      </c>
      <c r="S58" s="54">
        <v>1608.8855055000001</v>
      </c>
      <c r="T58" s="54">
        <v>1642.1814570000001</v>
      </c>
      <c r="U58" s="54">
        <v>1586.8976130000001</v>
      </c>
      <c r="V58" s="54">
        <v>1574.3331029999999</v>
      </c>
      <c r="W58" s="54">
        <v>1587.4189065000003</v>
      </c>
    </row>
    <row r="59" spans="1:23" s="93" customFormat="1" x14ac:dyDescent="0.25">
      <c r="A59" s="99" t="s">
        <v>937</v>
      </c>
      <c r="B59" s="99" t="s">
        <v>1180</v>
      </c>
      <c r="C59" s="99" t="s">
        <v>1181</v>
      </c>
      <c r="D59" s="99" t="s">
        <v>590</v>
      </c>
      <c r="E59" s="99" t="s">
        <v>940</v>
      </c>
      <c r="F59" s="100">
        <v>1806.8044707373854</v>
      </c>
      <c r="G59" s="100">
        <v>1795.4610800781907</v>
      </c>
      <c r="H59" s="100">
        <v>1769.5518393549171</v>
      </c>
      <c r="I59" s="100">
        <v>1910.9631821384462</v>
      </c>
      <c r="J59" s="100">
        <v>1955.1432368288363</v>
      </c>
      <c r="K59" s="100">
        <v>1968.1312447247185</v>
      </c>
      <c r="L59" s="100">
        <v>1966.8795094327556</v>
      </c>
      <c r="M59" s="100">
        <v>1989.6460561090666</v>
      </c>
      <c r="N59" s="100">
        <v>2026.1747178545909</v>
      </c>
      <c r="O59" s="100">
        <v>2012.5870679156008</v>
      </c>
      <c r="P59" s="100">
        <v>2044.7213645907927</v>
      </c>
      <c r="Q59" s="100">
        <v>1515.7611000000002</v>
      </c>
      <c r="R59" s="100">
        <v>1587.9402000000002</v>
      </c>
      <c r="S59" s="100">
        <v>1608.8855055000001</v>
      </c>
      <c r="T59" s="100">
        <v>1642.1814570000001</v>
      </c>
      <c r="U59" s="100">
        <v>1586.8976130000001</v>
      </c>
      <c r="V59" s="100">
        <v>1574.3331029999999</v>
      </c>
      <c r="W59" s="100">
        <v>1587.4189065000003</v>
      </c>
    </row>
    <row r="60" spans="1:23" s="93" customFormat="1" x14ac:dyDescent="0.25">
      <c r="A60" s="99" t="s">
        <v>937</v>
      </c>
      <c r="B60" s="99" t="s">
        <v>1182</v>
      </c>
      <c r="C60" s="99" t="s">
        <v>1183</v>
      </c>
      <c r="D60" s="99" t="s">
        <v>590</v>
      </c>
      <c r="E60" s="99" t="s">
        <v>940</v>
      </c>
      <c r="F60" s="100"/>
      <c r="G60" s="100"/>
      <c r="H60" s="100"/>
      <c r="I60" s="100"/>
      <c r="J60" s="100"/>
      <c r="K60" s="100"/>
      <c r="L60" s="100"/>
      <c r="M60" s="100"/>
      <c r="N60" s="100"/>
      <c r="O60" s="100"/>
      <c r="P60" s="100"/>
      <c r="Q60" s="100"/>
      <c r="R60" s="100"/>
      <c r="S60" s="100"/>
      <c r="T60" s="100"/>
      <c r="U60" s="100"/>
      <c r="V60" s="100"/>
      <c r="W60" s="100"/>
    </row>
    <row r="61" spans="1:23" s="93" customFormat="1" x14ac:dyDescent="0.25">
      <c r="A61" s="99" t="s">
        <v>937</v>
      </c>
      <c r="B61" s="99" t="s">
        <v>1184</v>
      </c>
      <c r="C61" s="99" t="s">
        <v>1185</v>
      </c>
      <c r="D61" s="99" t="s">
        <v>590</v>
      </c>
      <c r="E61" s="99" t="s">
        <v>940</v>
      </c>
      <c r="F61" s="100"/>
      <c r="G61" s="100"/>
      <c r="H61" s="100"/>
      <c r="I61" s="100"/>
      <c r="J61" s="100"/>
      <c r="K61" s="100"/>
      <c r="L61" s="100"/>
      <c r="M61" s="100"/>
      <c r="N61" s="100"/>
      <c r="O61" s="100"/>
      <c r="P61" s="100"/>
      <c r="Q61" s="100"/>
      <c r="R61" s="100"/>
      <c r="S61" s="100"/>
      <c r="T61" s="100"/>
      <c r="U61" s="100"/>
      <c r="V61" s="100"/>
      <c r="W61" s="100"/>
    </row>
    <row r="62" spans="1:23" s="4" customFormat="1" x14ac:dyDescent="0.25">
      <c r="A62" s="59" t="s">
        <v>937</v>
      </c>
      <c r="B62" s="59" t="s">
        <v>952</v>
      </c>
      <c r="C62" s="59" t="s">
        <v>953</v>
      </c>
      <c r="D62" s="59" t="s">
        <v>590</v>
      </c>
      <c r="E62" s="59" t="s">
        <v>940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row>
    <row r="63" spans="1:23" s="93" customFormat="1" x14ac:dyDescent="0.25">
      <c r="A63" s="99" t="s">
        <v>937</v>
      </c>
      <c r="B63" s="99" t="s">
        <v>1186</v>
      </c>
      <c r="C63" s="99" t="s">
        <v>1187</v>
      </c>
      <c r="D63" s="99" t="s">
        <v>590</v>
      </c>
      <c r="E63" s="99" t="s">
        <v>940</v>
      </c>
      <c r="F63" s="100"/>
      <c r="G63" s="100"/>
      <c r="H63" s="100"/>
      <c r="I63" s="100"/>
      <c r="J63" s="100"/>
      <c r="K63" s="100"/>
      <c r="L63" s="100"/>
      <c r="M63" s="100"/>
      <c r="N63" s="100"/>
      <c r="O63" s="100"/>
      <c r="P63" s="100"/>
      <c r="Q63" s="100"/>
      <c r="R63" s="100"/>
      <c r="S63" s="100"/>
      <c r="T63" s="100"/>
      <c r="U63" s="100"/>
      <c r="V63" s="100"/>
      <c r="W63" s="100"/>
    </row>
    <row r="64" spans="1:23" s="93" customFormat="1" x14ac:dyDescent="0.25">
      <c r="A64" s="99" t="s">
        <v>937</v>
      </c>
      <c r="B64" s="99" t="s">
        <v>1188</v>
      </c>
      <c r="C64" s="99" t="s">
        <v>606</v>
      </c>
      <c r="D64" s="99" t="s">
        <v>590</v>
      </c>
      <c r="E64" s="99" t="s">
        <v>940</v>
      </c>
      <c r="F64" s="100"/>
      <c r="G64" s="100"/>
      <c r="H64" s="100"/>
      <c r="I64" s="100"/>
      <c r="J64" s="100"/>
      <c r="K64" s="100"/>
      <c r="L64" s="100"/>
      <c r="M64" s="100"/>
      <c r="N64" s="100"/>
      <c r="O64" s="100"/>
      <c r="P64" s="100"/>
      <c r="Q64" s="100"/>
      <c r="R64" s="100"/>
      <c r="S64" s="100"/>
      <c r="T64" s="100"/>
      <c r="U64" s="100"/>
      <c r="V64" s="100"/>
      <c r="W64" s="100"/>
    </row>
    <row r="65" spans="1:23" s="4" customFormat="1" x14ac:dyDescent="0.25">
      <c r="A65" s="59" t="s">
        <v>937</v>
      </c>
      <c r="B65" s="59" t="s">
        <v>954</v>
      </c>
      <c r="C65" s="59" t="s">
        <v>1189</v>
      </c>
      <c r="D65" s="59" t="s">
        <v>590</v>
      </c>
      <c r="E65" s="59" t="s">
        <v>940</v>
      </c>
      <c r="F65" s="54">
        <v>2237.4898737193375</v>
      </c>
      <c r="G65" s="54">
        <v>2240.8136263533693</v>
      </c>
      <c r="H65" s="54">
        <v>2294.0980928887438</v>
      </c>
      <c r="I65" s="54">
        <v>2285.2209840748883</v>
      </c>
      <c r="J65" s="54">
        <v>2368.2947796563813</v>
      </c>
      <c r="K65" s="54">
        <v>2181.1030588065032</v>
      </c>
      <c r="L65" s="54">
        <v>2121.9301648567334</v>
      </c>
      <c r="M65" s="54">
        <v>2177.2487347762221</v>
      </c>
      <c r="N65" s="54">
        <v>2411.9673481673576</v>
      </c>
      <c r="O65" s="54">
        <v>2400.1957023814161</v>
      </c>
      <c r="P65" s="54">
        <v>2372.8422895333401</v>
      </c>
      <c r="Q65" s="54">
        <v>2367.5490237136423</v>
      </c>
      <c r="R65" s="54">
        <v>2450.7584669109642</v>
      </c>
      <c r="S65" s="54">
        <v>5984.835445351614</v>
      </c>
      <c r="T65" s="54">
        <v>2043.9125480046098</v>
      </c>
      <c r="U65" s="54">
        <v>2052.1491179110171</v>
      </c>
      <c r="V65" s="54">
        <v>2053.9370249999997</v>
      </c>
      <c r="W65" s="54">
        <v>2062.6730249999996</v>
      </c>
    </row>
    <row r="66" spans="1:23" s="20" customFormat="1" x14ac:dyDescent="0.25"/>
    <row r="67" spans="1:23" s="19" customFormat="1" x14ac:dyDescent="0.25">
      <c r="A67" s="49" t="s">
        <v>331</v>
      </c>
      <c r="C67" s="19" t="s">
        <v>977</v>
      </c>
    </row>
    <row r="68" spans="1:23" s="4" customFormat="1" x14ac:dyDescent="0.25">
      <c r="A68" s="59" t="s">
        <v>931</v>
      </c>
      <c r="B68" s="59" t="s">
        <v>932</v>
      </c>
      <c r="C68" s="59" t="s">
        <v>933</v>
      </c>
      <c r="D68" s="59" t="s">
        <v>934</v>
      </c>
      <c r="E68" s="59" t="s">
        <v>935</v>
      </c>
      <c r="F68" s="59">
        <v>2000</v>
      </c>
      <c r="G68" s="59">
        <v>2001</v>
      </c>
      <c r="H68" s="59">
        <v>2002</v>
      </c>
      <c r="I68" s="59">
        <v>2003</v>
      </c>
      <c r="J68" s="59">
        <v>2004</v>
      </c>
      <c r="K68" s="59">
        <v>2005</v>
      </c>
      <c r="L68" s="59">
        <v>2006</v>
      </c>
      <c r="M68" s="59">
        <v>2007</v>
      </c>
      <c r="N68" s="59">
        <v>2008</v>
      </c>
      <c r="O68" s="59">
        <v>2009</v>
      </c>
      <c r="P68" s="59">
        <v>2010</v>
      </c>
      <c r="Q68" s="59">
        <v>2011</v>
      </c>
      <c r="R68" s="59">
        <v>2012</v>
      </c>
      <c r="S68" s="59">
        <v>2013</v>
      </c>
      <c r="T68" s="59">
        <v>2014</v>
      </c>
      <c r="U68" s="59">
        <v>2015</v>
      </c>
      <c r="V68" s="59"/>
      <c r="W68" s="59"/>
    </row>
    <row r="69" spans="1:23" s="4" customFormat="1" x14ac:dyDescent="0.25">
      <c r="A69" s="59" t="s">
        <v>937</v>
      </c>
      <c r="B69" s="59" t="s">
        <v>860</v>
      </c>
      <c r="C69" s="59" t="s">
        <v>978</v>
      </c>
      <c r="D69" s="59" t="s">
        <v>939</v>
      </c>
      <c r="E69" s="59" t="s">
        <v>940</v>
      </c>
      <c r="F69" s="102">
        <f t="shared" ref="F69:F77" si="9">IFERROR(((F4/F37)-1),"CHECK")</f>
        <v>2.4594133586728351E-3</v>
      </c>
      <c r="G69" s="102">
        <f t="shared" ref="G69:T70" si="10">IFERROR(((G4/G37)-1),"CHECK")</f>
        <v>2.3852143813385407E-3</v>
      </c>
      <c r="H69" s="102">
        <f t="shared" si="10"/>
        <v>2.1452413597098374E-3</v>
      </c>
      <c r="I69" s="102">
        <f t="shared" si="10"/>
        <v>-1.5418514242127035E-4</v>
      </c>
      <c r="J69" s="102">
        <f t="shared" si="10"/>
        <v>1.282509092020101E-3</v>
      </c>
      <c r="K69" s="102">
        <f t="shared" si="10"/>
        <v>5.3348614847092968E-4</v>
      </c>
      <c r="L69" s="102">
        <f t="shared" si="10"/>
        <v>6.0637017254072667E-4</v>
      </c>
      <c r="M69" s="102">
        <f t="shared" si="10"/>
        <v>6.6611984961317816E-4</v>
      </c>
      <c r="N69" s="102">
        <f t="shared" si="10"/>
        <v>-9.7921526407401815E-3</v>
      </c>
      <c r="O69" s="102">
        <f t="shared" si="10"/>
        <v>-9.6341076968119443E-3</v>
      </c>
      <c r="P69" s="102">
        <f t="shared" si="10"/>
        <v>-9.7493625481603896E-3</v>
      </c>
      <c r="Q69" s="102">
        <f t="shared" si="10"/>
        <v>-1.0046366649256289E-2</v>
      </c>
      <c r="R69" s="102">
        <f t="shared" si="10"/>
        <v>-9.6695356024738555E-3</v>
      </c>
      <c r="S69" s="102">
        <f t="shared" si="10"/>
        <v>-0.11293110496182179</v>
      </c>
      <c r="T69" s="102">
        <f t="shared" si="10"/>
        <v>3.8972725948931419E-3</v>
      </c>
      <c r="U69" s="102">
        <f t="shared" ref="U69:U77" si="11">IFERROR(((U4/U37)-1),"CHECK")</f>
        <v>4.0383366934577669E-3</v>
      </c>
      <c r="V69" s="102"/>
      <c r="W69" s="102"/>
    </row>
    <row r="70" spans="1:23" s="4" customFormat="1" x14ac:dyDescent="0.25">
      <c r="A70" s="59" t="s">
        <v>937</v>
      </c>
      <c r="B70" s="59" t="s">
        <v>950</v>
      </c>
      <c r="C70" s="59" t="s">
        <v>951</v>
      </c>
      <c r="D70" s="59" t="s">
        <v>939</v>
      </c>
      <c r="E70" s="59" t="s">
        <v>940</v>
      </c>
      <c r="F70" s="102">
        <f t="shared" si="9"/>
        <v>0</v>
      </c>
      <c r="G70" s="102">
        <f t="shared" si="10"/>
        <v>0</v>
      </c>
      <c r="H70" s="102">
        <f t="shared" si="10"/>
        <v>0</v>
      </c>
      <c r="I70" s="102">
        <f t="shared" si="10"/>
        <v>0</v>
      </c>
      <c r="J70" s="102">
        <f t="shared" si="10"/>
        <v>0</v>
      </c>
      <c r="K70" s="102">
        <f t="shared" si="10"/>
        <v>0</v>
      </c>
      <c r="L70" s="102">
        <f t="shared" si="10"/>
        <v>0</v>
      </c>
      <c r="M70" s="102">
        <f t="shared" si="10"/>
        <v>0</v>
      </c>
      <c r="N70" s="102">
        <f t="shared" si="10"/>
        <v>0</v>
      </c>
      <c r="O70" s="102">
        <f t="shared" si="10"/>
        <v>0</v>
      </c>
      <c r="P70" s="102">
        <f t="shared" si="10"/>
        <v>0</v>
      </c>
      <c r="Q70" s="102">
        <f t="shared" si="10"/>
        <v>0</v>
      </c>
      <c r="R70" s="102">
        <f t="shared" si="10"/>
        <v>0</v>
      </c>
      <c r="S70" s="102">
        <f t="shared" si="10"/>
        <v>0</v>
      </c>
      <c r="T70" s="102">
        <f t="shared" si="10"/>
        <v>0</v>
      </c>
      <c r="U70" s="102">
        <f t="shared" si="11"/>
        <v>0</v>
      </c>
      <c r="V70" s="102"/>
      <c r="W70" s="102"/>
    </row>
    <row r="71" spans="1:23" s="93" customFormat="1" x14ac:dyDescent="0.25">
      <c r="A71" s="99" t="s">
        <v>937</v>
      </c>
      <c r="B71" s="99" t="s">
        <v>1180</v>
      </c>
      <c r="C71" s="99" t="s">
        <v>1181</v>
      </c>
      <c r="D71" s="99" t="s">
        <v>939</v>
      </c>
      <c r="E71" s="99" t="s">
        <v>940</v>
      </c>
      <c r="F71" s="103">
        <f t="shared" si="9"/>
        <v>0</v>
      </c>
      <c r="G71" s="103">
        <f t="shared" ref="G71:T71" si="12">IFERROR(((G6/G39)-1),"CHECK")</f>
        <v>0</v>
      </c>
      <c r="H71" s="103">
        <f t="shared" si="12"/>
        <v>0</v>
      </c>
      <c r="I71" s="103">
        <f t="shared" si="12"/>
        <v>0</v>
      </c>
      <c r="J71" s="103">
        <f t="shared" si="12"/>
        <v>0</v>
      </c>
      <c r="K71" s="103">
        <f t="shared" si="12"/>
        <v>0</v>
      </c>
      <c r="L71" s="103">
        <f t="shared" si="12"/>
        <v>0</v>
      </c>
      <c r="M71" s="103">
        <f t="shared" si="12"/>
        <v>0</v>
      </c>
      <c r="N71" s="103">
        <f t="shared" si="12"/>
        <v>0</v>
      </c>
      <c r="O71" s="103">
        <f t="shared" si="12"/>
        <v>0</v>
      </c>
      <c r="P71" s="103">
        <f t="shared" si="12"/>
        <v>0</v>
      </c>
      <c r="Q71" s="103">
        <f t="shared" si="12"/>
        <v>0</v>
      </c>
      <c r="R71" s="103">
        <f t="shared" si="12"/>
        <v>0</v>
      </c>
      <c r="S71" s="103">
        <f t="shared" si="12"/>
        <v>0</v>
      </c>
      <c r="T71" s="103">
        <f t="shared" si="12"/>
        <v>0</v>
      </c>
      <c r="U71" s="103">
        <f t="shared" si="11"/>
        <v>0</v>
      </c>
      <c r="V71" s="103"/>
      <c r="W71" s="103"/>
    </row>
    <row r="72" spans="1:23" s="93" customFormat="1" x14ac:dyDescent="0.25">
      <c r="A72" s="99" t="s">
        <v>937</v>
      </c>
      <c r="B72" s="99" t="s">
        <v>1182</v>
      </c>
      <c r="C72" s="99" t="s">
        <v>1183</v>
      </c>
      <c r="D72" s="99" t="s">
        <v>939</v>
      </c>
      <c r="E72" s="99" t="s">
        <v>940</v>
      </c>
      <c r="F72" s="103" t="str">
        <f t="shared" si="9"/>
        <v>CHECK</v>
      </c>
      <c r="G72" s="103" t="str">
        <f t="shared" ref="G72:T72" si="13">IFERROR(((G7/G40)-1),"CHECK")</f>
        <v>CHECK</v>
      </c>
      <c r="H72" s="103" t="str">
        <f t="shared" si="13"/>
        <v>CHECK</v>
      </c>
      <c r="I72" s="103" t="str">
        <f t="shared" si="13"/>
        <v>CHECK</v>
      </c>
      <c r="J72" s="103" t="str">
        <f t="shared" si="13"/>
        <v>CHECK</v>
      </c>
      <c r="K72" s="103" t="str">
        <f t="shared" si="13"/>
        <v>CHECK</v>
      </c>
      <c r="L72" s="103" t="str">
        <f t="shared" si="13"/>
        <v>CHECK</v>
      </c>
      <c r="M72" s="103" t="str">
        <f t="shared" si="13"/>
        <v>CHECK</v>
      </c>
      <c r="N72" s="103" t="str">
        <f t="shared" si="13"/>
        <v>CHECK</v>
      </c>
      <c r="O72" s="103" t="str">
        <f t="shared" si="13"/>
        <v>CHECK</v>
      </c>
      <c r="P72" s="103" t="str">
        <f t="shared" si="13"/>
        <v>CHECK</v>
      </c>
      <c r="Q72" s="103" t="str">
        <f t="shared" si="13"/>
        <v>CHECK</v>
      </c>
      <c r="R72" s="103" t="str">
        <f t="shared" si="13"/>
        <v>CHECK</v>
      </c>
      <c r="S72" s="103" t="str">
        <f t="shared" si="13"/>
        <v>CHECK</v>
      </c>
      <c r="T72" s="103" t="str">
        <f t="shared" si="13"/>
        <v>CHECK</v>
      </c>
      <c r="U72" s="103" t="str">
        <f t="shared" si="11"/>
        <v>CHECK</v>
      </c>
      <c r="V72" s="103"/>
      <c r="W72" s="103"/>
    </row>
    <row r="73" spans="1:23" s="93" customFormat="1" x14ac:dyDescent="0.25">
      <c r="A73" s="99" t="s">
        <v>937</v>
      </c>
      <c r="B73" s="99" t="s">
        <v>1184</v>
      </c>
      <c r="C73" s="99" t="s">
        <v>1185</v>
      </c>
      <c r="D73" s="99" t="s">
        <v>939</v>
      </c>
      <c r="E73" s="99" t="s">
        <v>940</v>
      </c>
      <c r="F73" s="103" t="str">
        <f t="shared" si="9"/>
        <v>CHECK</v>
      </c>
      <c r="G73" s="103" t="str">
        <f t="shared" ref="G73:T73" si="14">IFERROR(((G8/G41)-1),"CHECK")</f>
        <v>CHECK</v>
      </c>
      <c r="H73" s="103" t="str">
        <f t="shared" si="14"/>
        <v>CHECK</v>
      </c>
      <c r="I73" s="103" t="str">
        <f t="shared" si="14"/>
        <v>CHECK</v>
      </c>
      <c r="J73" s="103" t="str">
        <f t="shared" si="14"/>
        <v>CHECK</v>
      </c>
      <c r="K73" s="103" t="str">
        <f t="shared" si="14"/>
        <v>CHECK</v>
      </c>
      <c r="L73" s="103" t="str">
        <f t="shared" si="14"/>
        <v>CHECK</v>
      </c>
      <c r="M73" s="103" t="str">
        <f t="shared" si="14"/>
        <v>CHECK</v>
      </c>
      <c r="N73" s="103" t="str">
        <f t="shared" si="14"/>
        <v>CHECK</v>
      </c>
      <c r="O73" s="103" t="str">
        <f t="shared" si="14"/>
        <v>CHECK</v>
      </c>
      <c r="P73" s="103" t="str">
        <f t="shared" si="14"/>
        <v>CHECK</v>
      </c>
      <c r="Q73" s="103" t="str">
        <f t="shared" si="14"/>
        <v>CHECK</v>
      </c>
      <c r="R73" s="103" t="str">
        <f t="shared" si="14"/>
        <v>CHECK</v>
      </c>
      <c r="S73" s="103" t="str">
        <f t="shared" si="14"/>
        <v>CHECK</v>
      </c>
      <c r="T73" s="103" t="str">
        <f t="shared" si="14"/>
        <v>CHECK</v>
      </c>
      <c r="U73" s="103" t="str">
        <f t="shared" si="11"/>
        <v>CHECK</v>
      </c>
      <c r="V73" s="103"/>
      <c r="W73" s="103"/>
    </row>
    <row r="74" spans="1:23" s="4" customFormat="1" x14ac:dyDescent="0.25">
      <c r="A74" s="59" t="s">
        <v>937</v>
      </c>
      <c r="B74" s="59" t="s">
        <v>952</v>
      </c>
      <c r="C74" s="59" t="s">
        <v>953</v>
      </c>
      <c r="D74" s="59" t="s">
        <v>939</v>
      </c>
      <c r="E74" s="59" t="s">
        <v>940</v>
      </c>
      <c r="F74" s="102">
        <f t="shared" si="9"/>
        <v>0</v>
      </c>
      <c r="G74" s="102">
        <f t="shared" ref="G74:T74" si="15">IFERROR(((G9/G42)-1),"CHECK")</f>
        <v>0</v>
      </c>
      <c r="H74" s="102">
        <f t="shared" si="15"/>
        <v>0</v>
      </c>
      <c r="I74" s="102">
        <f t="shared" si="15"/>
        <v>0</v>
      </c>
      <c r="J74" s="102">
        <f t="shared" si="15"/>
        <v>0</v>
      </c>
      <c r="K74" s="102">
        <f t="shared" si="15"/>
        <v>0</v>
      </c>
      <c r="L74" s="102">
        <f t="shared" si="15"/>
        <v>0</v>
      </c>
      <c r="M74" s="102">
        <f t="shared" si="15"/>
        <v>0</v>
      </c>
      <c r="N74" s="102">
        <f t="shared" si="15"/>
        <v>0</v>
      </c>
      <c r="O74" s="102">
        <f t="shared" si="15"/>
        <v>0</v>
      </c>
      <c r="P74" s="102">
        <f t="shared" si="15"/>
        <v>0</v>
      </c>
      <c r="Q74" s="102">
        <f t="shared" si="15"/>
        <v>0</v>
      </c>
      <c r="R74" s="102">
        <f t="shared" si="15"/>
        <v>0</v>
      </c>
      <c r="S74" s="102">
        <f t="shared" si="15"/>
        <v>0</v>
      </c>
      <c r="T74" s="102">
        <f t="shared" si="15"/>
        <v>0</v>
      </c>
      <c r="U74" s="102">
        <f t="shared" si="11"/>
        <v>0</v>
      </c>
      <c r="V74" s="102"/>
      <c r="W74" s="102"/>
    </row>
    <row r="75" spans="1:23" s="93" customFormat="1" x14ac:dyDescent="0.25">
      <c r="A75" s="99" t="s">
        <v>937</v>
      </c>
      <c r="B75" s="99" t="s">
        <v>1186</v>
      </c>
      <c r="C75" s="99" t="s">
        <v>1187</v>
      </c>
      <c r="D75" s="101" t="s">
        <v>939</v>
      </c>
      <c r="E75" s="101" t="s">
        <v>940</v>
      </c>
      <c r="F75" s="103">
        <f t="shared" si="9"/>
        <v>0</v>
      </c>
      <c r="G75" s="103">
        <f t="shared" ref="G75:T75" si="16">IFERROR(((G10/G43)-1),"CHECK")</f>
        <v>0</v>
      </c>
      <c r="H75" s="103">
        <f t="shared" si="16"/>
        <v>0</v>
      </c>
      <c r="I75" s="103">
        <f t="shared" si="16"/>
        <v>0</v>
      </c>
      <c r="J75" s="103">
        <f t="shared" si="16"/>
        <v>0</v>
      </c>
      <c r="K75" s="103">
        <f t="shared" si="16"/>
        <v>0</v>
      </c>
      <c r="L75" s="103">
        <f t="shared" si="16"/>
        <v>0</v>
      </c>
      <c r="M75" s="103">
        <f t="shared" si="16"/>
        <v>0</v>
      </c>
      <c r="N75" s="103">
        <f t="shared" si="16"/>
        <v>0</v>
      </c>
      <c r="O75" s="103">
        <f t="shared" si="16"/>
        <v>0</v>
      </c>
      <c r="P75" s="103">
        <f t="shared" si="16"/>
        <v>0</v>
      </c>
      <c r="Q75" s="103">
        <f t="shared" si="16"/>
        <v>0</v>
      </c>
      <c r="R75" s="103">
        <f t="shared" si="16"/>
        <v>0</v>
      </c>
      <c r="S75" s="103">
        <f t="shared" si="16"/>
        <v>0</v>
      </c>
      <c r="T75" s="103">
        <f t="shared" si="16"/>
        <v>0</v>
      </c>
      <c r="U75" s="103">
        <f t="shared" si="11"/>
        <v>0</v>
      </c>
      <c r="V75" s="103"/>
      <c r="W75" s="103"/>
    </row>
    <row r="76" spans="1:23" s="93" customFormat="1" x14ac:dyDescent="0.25">
      <c r="A76" s="99" t="s">
        <v>937</v>
      </c>
      <c r="B76" s="99" t="s">
        <v>1188</v>
      </c>
      <c r="C76" s="99" t="s">
        <v>606</v>
      </c>
      <c r="D76" s="101" t="s">
        <v>939</v>
      </c>
      <c r="E76" s="101" t="s">
        <v>940</v>
      </c>
      <c r="F76" s="103" t="str">
        <f t="shared" si="9"/>
        <v>CHECK</v>
      </c>
      <c r="G76" s="103" t="str">
        <f t="shared" ref="G76:T76" si="17">IFERROR(((G11/G44)-1),"CHECK")</f>
        <v>CHECK</v>
      </c>
      <c r="H76" s="103" t="str">
        <f t="shared" si="17"/>
        <v>CHECK</v>
      </c>
      <c r="I76" s="103" t="str">
        <f t="shared" si="17"/>
        <v>CHECK</v>
      </c>
      <c r="J76" s="103" t="str">
        <f t="shared" si="17"/>
        <v>CHECK</v>
      </c>
      <c r="K76" s="103" t="str">
        <f t="shared" si="17"/>
        <v>CHECK</v>
      </c>
      <c r="L76" s="103" t="str">
        <f t="shared" si="17"/>
        <v>CHECK</v>
      </c>
      <c r="M76" s="103" t="str">
        <f t="shared" si="17"/>
        <v>CHECK</v>
      </c>
      <c r="N76" s="103" t="str">
        <f t="shared" si="17"/>
        <v>CHECK</v>
      </c>
      <c r="O76" s="103" t="str">
        <f t="shared" si="17"/>
        <v>CHECK</v>
      </c>
      <c r="P76" s="103" t="str">
        <f t="shared" si="17"/>
        <v>CHECK</v>
      </c>
      <c r="Q76" s="103" t="str">
        <f t="shared" si="17"/>
        <v>CHECK</v>
      </c>
      <c r="R76" s="103" t="str">
        <f t="shared" si="17"/>
        <v>CHECK</v>
      </c>
      <c r="S76" s="103" t="str">
        <f t="shared" si="17"/>
        <v>CHECK</v>
      </c>
      <c r="T76" s="103" t="str">
        <f t="shared" si="17"/>
        <v>CHECK</v>
      </c>
      <c r="U76" s="103" t="str">
        <f t="shared" si="11"/>
        <v>CHECK</v>
      </c>
      <c r="V76" s="103"/>
      <c r="W76" s="103"/>
    </row>
    <row r="77" spans="1:23" s="4" customFormat="1" x14ac:dyDescent="0.25">
      <c r="A77" s="59" t="s">
        <v>937</v>
      </c>
      <c r="B77" s="59" t="s">
        <v>954</v>
      </c>
      <c r="C77" s="59" t="s">
        <v>1189</v>
      </c>
      <c r="D77" s="7" t="s">
        <v>939</v>
      </c>
      <c r="E77" s="7" t="s">
        <v>940</v>
      </c>
      <c r="F77" s="102">
        <f t="shared" si="9"/>
        <v>2.6684523492666035E-3</v>
      </c>
      <c r="G77" s="102">
        <f t="shared" ref="G77:T77" si="18">IFERROR(((G12/G45)-1),"CHECK")</f>
        <v>2.5856107561677E-3</v>
      </c>
      <c r="H77" s="102">
        <f t="shared" si="18"/>
        <v>2.3347927517562983E-3</v>
      </c>
      <c r="I77" s="102">
        <f t="shared" si="18"/>
        <v>-1.7186781239464377E-4</v>
      </c>
      <c r="J77" s="102">
        <f t="shared" si="18"/>
        <v>1.4199826184224662E-3</v>
      </c>
      <c r="K77" s="102">
        <f t="shared" si="18"/>
        <v>5.9434984277606517E-4</v>
      </c>
      <c r="L77" s="102">
        <f t="shared" si="18"/>
        <v>6.7527994198579577E-4</v>
      </c>
      <c r="M77" s="102">
        <f t="shared" si="18"/>
        <v>7.4114637052402621E-4</v>
      </c>
      <c r="N77" s="102">
        <f t="shared" si="18"/>
        <v>-1.0953517529405765E-2</v>
      </c>
      <c r="O77" s="102">
        <f t="shared" si="18"/>
        <v>-1.0796409111863636E-2</v>
      </c>
      <c r="P77" s="102">
        <f t="shared" si="18"/>
        <v>-1.0845644706643842E-2</v>
      </c>
      <c r="Q77" s="102">
        <f t="shared" si="18"/>
        <v>-1.0922766766138681E-2</v>
      </c>
      <c r="R77" s="102">
        <f t="shared" si="18"/>
        <v>-1.0458376961210214E-2</v>
      </c>
      <c r="S77" s="102">
        <f t="shared" si="18"/>
        <v>-0.12107018398841429</v>
      </c>
      <c r="T77" s="102">
        <f t="shared" si="18"/>
        <v>4.228196244618676E-3</v>
      </c>
      <c r="U77" s="102">
        <f t="shared" si="11"/>
        <v>4.3784491318050733E-3</v>
      </c>
      <c r="V77" s="102"/>
      <c r="W77" s="102"/>
    </row>
    <row r="79" spans="1:23" s="4" customFormat="1" x14ac:dyDescent="0.25">
      <c r="A79" s="59" t="s">
        <v>937</v>
      </c>
      <c r="B79" s="59" t="s">
        <v>860</v>
      </c>
      <c r="C79" s="59" t="s">
        <v>1030</v>
      </c>
      <c r="D79" s="59" t="s">
        <v>588</v>
      </c>
      <c r="E79" s="59" t="s">
        <v>940</v>
      </c>
      <c r="F79" s="102">
        <f t="shared" ref="F79:F87" si="19">IFERROR(((F14/F47)-1),"CHECK")</f>
        <v>0</v>
      </c>
      <c r="G79" s="102">
        <f t="shared" ref="G79:T79" si="20">IFERROR(((G14/G47)-1),"CHECK")</f>
        <v>0</v>
      </c>
      <c r="H79" s="102">
        <f t="shared" si="20"/>
        <v>0</v>
      </c>
      <c r="I79" s="102">
        <f t="shared" si="20"/>
        <v>0</v>
      </c>
      <c r="J79" s="102">
        <f t="shared" si="20"/>
        <v>0</v>
      </c>
      <c r="K79" s="102">
        <f t="shared" si="20"/>
        <v>0</v>
      </c>
      <c r="L79" s="102">
        <f t="shared" si="20"/>
        <v>0</v>
      </c>
      <c r="M79" s="102">
        <f t="shared" si="20"/>
        <v>0</v>
      </c>
      <c r="N79" s="102">
        <f t="shared" si="20"/>
        <v>0</v>
      </c>
      <c r="O79" s="102">
        <f t="shared" si="20"/>
        <v>0</v>
      </c>
      <c r="P79" s="102">
        <f t="shared" si="20"/>
        <v>0</v>
      </c>
      <c r="Q79" s="102">
        <f t="shared" si="20"/>
        <v>0</v>
      </c>
      <c r="R79" s="102">
        <f t="shared" si="20"/>
        <v>0</v>
      </c>
      <c r="S79" s="102">
        <f t="shared" si="20"/>
        <v>0</v>
      </c>
      <c r="T79" s="102">
        <f t="shared" si="20"/>
        <v>0</v>
      </c>
      <c r="U79" s="102">
        <f t="shared" ref="U79:U87" si="21">IFERROR(((U14/U47)-1),"CHECK")</f>
        <v>0</v>
      </c>
      <c r="V79" s="102"/>
      <c r="W79" s="102"/>
    </row>
    <row r="80" spans="1:23" s="4" customFormat="1" x14ac:dyDescent="0.25">
      <c r="A80" s="59" t="s">
        <v>937</v>
      </c>
      <c r="B80" s="59" t="s">
        <v>950</v>
      </c>
      <c r="C80" s="59" t="s">
        <v>951</v>
      </c>
      <c r="D80" s="59" t="s">
        <v>588</v>
      </c>
      <c r="E80" s="59" t="s">
        <v>940</v>
      </c>
      <c r="F80" s="102">
        <f t="shared" si="19"/>
        <v>0</v>
      </c>
      <c r="G80" s="102">
        <f t="shared" ref="G80:T80" si="22">IFERROR(((G15/G48)-1),"CHECK")</f>
        <v>0</v>
      </c>
      <c r="H80" s="102">
        <f t="shared" si="22"/>
        <v>0</v>
      </c>
      <c r="I80" s="102">
        <f t="shared" si="22"/>
        <v>0</v>
      </c>
      <c r="J80" s="102">
        <f t="shared" si="22"/>
        <v>0</v>
      </c>
      <c r="K80" s="102">
        <f t="shared" si="22"/>
        <v>0</v>
      </c>
      <c r="L80" s="102">
        <f t="shared" si="22"/>
        <v>0</v>
      </c>
      <c r="M80" s="102">
        <f t="shared" si="22"/>
        <v>0</v>
      </c>
      <c r="N80" s="102">
        <f t="shared" si="22"/>
        <v>0</v>
      </c>
      <c r="O80" s="102">
        <f t="shared" si="22"/>
        <v>0</v>
      </c>
      <c r="P80" s="102">
        <f t="shared" si="22"/>
        <v>0</v>
      </c>
      <c r="Q80" s="102">
        <f t="shared" si="22"/>
        <v>0</v>
      </c>
      <c r="R80" s="102">
        <f t="shared" si="22"/>
        <v>0</v>
      </c>
      <c r="S80" s="102">
        <f t="shared" si="22"/>
        <v>0</v>
      </c>
      <c r="T80" s="102">
        <f t="shared" si="22"/>
        <v>0</v>
      </c>
      <c r="U80" s="102">
        <f t="shared" si="21"/>
        <v>0</v>
      </c>
      <c r="V80" s="102"/>
      <c r="W80" s="102"/>
    </row>
    <row r="81" spans="1:23" s="93" customFormat="1" x14ac:dyDescent="0.25">
      <c r="A81" s="99" t="s">
        <v>937</v>
      </c>
      <c r="B81" s="99" t="s">
        <v>1180</v>
      </c>
      <c r="C81" s="99" t="s">
        <v>1181</v>
      </c>
      <c r="D81" s="99" t="s">
        <v>588</v>
      </c>
      <c r="E81" s="99" t="s">
        <v>940</v>
      </c>
      <c r="F81" s="103">
        <f t="shared" si="19"/>
        <v>0</v>
      </c>
      <c r="G81" s="103">
        <f t="shared" ref="G81:T81" si="23">IFERROR(((G16/G49)-1),"CHECK")</f>
        <v>0</v>
      </c>
      <c r="H81" s="103">
        <f t="shared" si="23"/>
        <v>0</v>
      </c>
      <c r="I81" s="103">
        <f t="shared" si="23"/>
        <v>0</v>
      </c>
      <c r="J81" s="103">
        <f t="shared" si="23"/>
        <v>0</v>
      </c>
      <c r="K81" s="103">
        <f t="shared" si="23"/>
        <v>0</v>
      </c>
      <c r="L81" s="103">
        <f t="shared" si="23"/>
        <v>0</v>
      </c>
      <c r="M81" s="103">
        <f t="shared" si="23"/>
        <v>0</v>
      </c>
      <c r="N81" s="103">
        <f t="shared" si="23"/>
        <v>0</v>
      </c>
      <c r="O81" s="103">
        <f t="shared" si="23"/>
        <v>0</v>
      </c>
      <c r="P81" s="103">
        <f t="shared" si="23"/>
        <v>0</v>
      </c>
      <c r="Q81" s="103">
        <f t="shared" si="23"/>
        <v>0</v>
      </c>
      <c r="R81" s="103">
        <f t="shared" si="23"/>
        <v>0</v>
      </c>
      <c r="S81" s="103">
        <f t="shared" si="23"/>
        <v>0</v>
      </c>
      <c r="T81" s="103">
        <f t="shared" si="23"/>
        <v>0</v>
      </c>
      <c r="U81" s="103">
        <f t="shared" si="21"/>
        <v>0</v>
      </c>
      <c r="V81" s="103"/>
      <c r="W81" s="103"/>
    </row>
    <row r="82" spans="1:23" s="93" customFormat="1" x14ac:dyDescent="0.25">
      <c r="A82" s="99" t="s">
        <v>937</v>
      </c>
      <c r="B82" s="99" t="s">
        <v>1182</v>
      </c>
      <c r="C82" s="99" t="s">
        <v>1183</v>
      </c>
      <c r="D82" s="99" t="s">
        <v>588</v>
      </c>
      <c r="E82" s="99" t="s">
        <v>940</v>
      </c>
      <c r="F82" s="103" t="str">
        <f t="shared" si="19"/>
        <v>CHECK</v>
      </c>
      <c r="G82" s="103" t="str">
        <f t="shared" ref="G82:T82" si="24">IFERROR(((G17/G50)-1),"CHECK")</f>
        <v>CHECK</v>
      </c>
      <c r="H82" s="103" t="str">
        <f t="shared" si="24"/>
        <v>CHECK</v>
      </c>
      <c r="I82" s="103" t="str">
        <f t="shared" si="24"/>
        <v>CHECK</v>
      </c>
      <c r="J82" s="103" t="str">
        <f t="shared" si="24"/>
        <v>CHECK</v>
      </c>
      <c r="K82" s="103" t="str">
        <f t="shared" si="24"/>
        <v>CHECK</v>
      </c>
      <c r="L82" s="103" t="str">
        <f t="shared" si="24"/>
        <v>CHECK</v>
      </c>
      <c r="M82" s="103" t="str">
        <f t="shared" si="24"/>
        <v>CHECK</v>
      </c>
      <c r="N82" s="103" t="str">
        <f t="shared" si="24"/>
        <v>CHECK</v>
      </c>
      <c r="O82" s="103" t="str">
        <f t="shared" si="24"/>
        <v>CHECK</v>
      </c>
      <c r="P82" s="103" t="str">
        <f t="shared" si="24"/>
        <v>CHECK</v>
      </c>
      <c r="Q82" s="103" t="str">
        <f t="shared" si="24"/>
        <v>CHECK</v>
      </c>
      <c r="R82" s="103" t="str">
        <f t="shared" si="24"/>
        <v>CHECK</v>
      </c>
      <c r="S82" s="103" t="str">
        <f t="shared" si="24"/>
        <v>CHECK</v>
      </c>
      <c r="T82" s="103" t="str">
        <f t="shared" si="24"/>
        <v>CHECK</v>
      </c>
      <c r="U82" s="103" t="str">
        <f t="shared" si="21"/>
        <v>CHECK</v>
      </c>
      <c r="V82" s="103"/>
      <c r="W82" s="103"/>
    </row>
    <row r="83" spans="1:23" s="93" customFormat="1" x14ac:dyDescent="0.25">
      <c r="A83" s="99" t="s">
        <v>937</v>
      </c>
      <c r="B83" s="99" t="s">
        <v>1184</v>
      </c>
      <c r="C83" s="99" t="s">
        <v>1185</v>
      </c>
      <c r="D83" s="99" t="s">
        <v>588</v>
      </c>
      <c r="E83" s="99" t="s">
        <v>940</v>
      </c>
      <c r="F83" s="103" t="str">
        <f t="shared" si="19"/>
        <v>CHECK</v>
      </c>
      <c r="G83" s="103" t="str">
        <f t="shared" ref="G83:T83" si="25">IFERROR(((G18/G51)-1),"CHECK")</f>
        <v>CHECK</v>
      </c>
      <c r="H83" s="103" t="str">
        <f t="shared" si="25"/>
        <v>CHECK</v>
      </c>
      <c r="I83" s="103" t="str">
        <f t="shared" si="25"/>
        <v>CHECK</v>
      </c>
      <c r="J83" s="103" t="str">
        <f t="shared" si="25"/>
        <v>CHECK</v>
      </c>
      <c r="K83" s="103" t="str">
        <f t="shared" si="25"/>
        <v>CHECK</v>
      </c>
      <c r="L83" s="103" t="str">
        <f t="shared" si="25"/>
        <v>CHECK</v>
      </c>
      <c r="M83" s="103" t="str">
        <f t="shared" si="25"/>
        <v>CHECK</v>
      </c>
      <c r="N83" s="103" t="str">
        <f t="shared" si="25"/>
        <v>CHECK</v>
      </c>
      <c r="O83" s="103" t="str">
        <f t="shared" si="25"/>
        <v>CHECK</v>
      </c>
      <c r="P83" s="103" t="str">
        <f t="shared" si="25"/>
        <v>CHECK</v>
      </c>
      <c r="Q83" s="103" t="str">
        <f t="shared" si="25"/>
        <v>CHECK</v>
      </c>
      <c r="R83" s="103" t="str">
        <f t="shared" si="25"/>
        <v>CHECK</v>
      </c>
      <c r="S83" s="103" t="str">
        <f t="shared" si="25"/>
        <v>CHECK</v>
      </c>
      <c r="T83" s="103" t="str">
        <f t="shared" si="25"/>
        <v>CHECK</v>
      </c>
      <c r="U83" s="103" t="str">
        <f t="shared" si="21"/>
        <v>CHECK</v>
      </c>
      <c r="V83" s="103"/>
      <c r="W83" s="103"/>
    </row>
    <row r="84" spans="1:23" s="4" customFormat="1" x14ac:dyDescent="0.25">
      <c r="A84" s="59" t="s">
        <v>937</v>
      </c>
      <c r="B84" s="59" t="s">
        <v>952</v>
      </c>
      <c r="C84" s="59" t="s">
        <v>953</v>
      </c>
      <c r="D84" s="59" t="s">
        <v>588</v>
      </c>
      <c r="E84" s="59" t="s">
        <v>940</v>
      </c>
      <c r="F84" s="102">
        <f t="shared" si="19"/>
        <v>0</v>
      </c>
      <c r="G84" s="102">
        <f t="shared" ref="G84:T84" si="26">IFERROR(((G19/G52)-1),"CHECK")</f>
        <v>0</v>
      </c>
      <c r="H84" s="102">
        <f t="shared" si="26"/>
        <v>0</v>
      </c>
      <c r="I84" s="102">
        <f t="shared" si="26"/>
        <v>0</v>
      </c>
      <c r="J84" s="102">
        <f t="shared" si="26"/>
        <v>0</v>
      </c>
      <c r="K84" s="102">
        <f t="shared" si="26"/>
        <v>0</v>
      </c>
      <c r="L84" s="102">
        <f t="shared" si="26"/>
        <v>0</v>
      </c>
      <c r="M84" s="102">
        <f t="shared" si="26"/>
        <v>0</v>
      </c>
      <c r="N84" s="102">
        <f t="shared" si="26"/>
        <v>0</v>
      </c>
      <c r="O84" s="102">
        <f t="shared" si="26"/>
        <v>0</v>
      </c>
      <c r="P84" s="102">
        <f t="shared" si="26"/>
        <v>0</v>
      </c>
      <c r="Q84" s="102">
        <f t="shared" si="26"/>
        <v>0</v>
      </c>
      <c r="R84" s="102">
        <f t="shared" si="26"/>
        <v>0</v>
      </c>
      <c r="S84" s="102">
        <f t="shared" si="26"/>
        <v>0</v>
      </c>
      <c r="T84" s="102">
        <f t="shared" si="26"/>
        <v>0</v>
      </c>
      <c r="U84" s="102">
        <f t="shared" si="21"/>
        <v>0</v>
      </c>
      <c r="V84" s="102"/>
      <c r="W84" s="102"/>
    </row>
    <row r="85" spans="1:23" s="93" customFormat="1" x14ac:dyDescent="0.25">
      <c r="A85" s="99" t="s">
        <v>937</v>
      </c>
      <c r="B85" s="99" t="s">
        <v>1186</v>
      </c>
      <c r="C85" s="99" t="s">
        <v>1187</v>
      </c>
      <c r="D85" s="101" t="s">
        <v>588</v>
      </c>
      <c r="E85" s="101" t="s">
        <v>940</v>
      </c>
      <c r="F85" s="103">
        <f t="shared" si="19"/>
        <v>0</v>
      </c>
      <c r="G85" s="103">
        <f t="shared" ref="G85:T85" si="27">IFERROR(((G20/G53)-1),"CHECK")</f>
        <v>0</v>
      </c>
      <c r="H85" s="103">
        <f t="shared" si="27"/>
        <v>0</v>
      </c>
      <c r="I85" s="103">
        <f t="shared" si="27"/>
        <v>0</v>
      </c>
      <c r="J85" s="103">
        <f t="shared" si="27"/>
        <v>0</v>
      </c>
      <c r="K85" s="103">
        <f t="shared" si="27"/>
        <v>0</v>
      </c>
      <c r="L85" s="103">
        <f t="shared" si="27"/>
        <v>0</v>
      </c>
      <c r="M85" s="103">
        <f t="shared" si="27"/>
        <v>0</v>
      </c>
      <c r="N85" s="103">
        <f t="shared" si="27"/>
        <v>0</v>
      </c>
      <c r="O85" s="103">
        <f t="shared" si="27"/>
        <v>0</v>
      </c>
      <c r="P85" s="103">
        <f t="shared" si="27"/>
        <v>0</v>
      </c>
      <c r="Q85" s="103">
        <f t="shared" si="27"/>
        <v>0</v>
      </c>
      <c r="R85" s="103">
        <f t="shared" si="27"/>
        <v>0</v>
      </c>
      <c r="S85" s="103">
        <f t="shared" si="27"/>
        <v>0</v>
      </c>
      <c r="T85" s="103">
        <f t="shared" si="27"/>
        <v>0</v>
      </c>
      <c r="U85" s="103">
        <f t="shared" si="21"/>
        <v>0</v>
      </c>
      <c r="V85" s="103"/>
      <c r="W85" s="103"/>
    </row>
    <row r="86" spans="1:23" s="93" customFormat="1" x14ac:dyDescent="0.25">
      <c r="A86" s="99" t="s">
        <v>937</v>
      </c>
      <c r="B86" s="99" t="s">
        <v>1188</v>
      </c>
      <c r="C86" s="99" t="s">
        <v>606</v>
      </c>
      <c r="D86" s="101" t="s">
        <v>588</v>
      </c>
      <c r="E86" s="101" t="s">
        <v>940</v>
      </c>
      <c r="F86" s="103" t="str">
        <f t="shared" si="19"/>
        <v>CHECK</v>
      </c>
      <c r="G86" s="103" t="str">
        <f t="shared" ref="G86:T86" si="28">IFERROR(((G21/G54)-1),"CHECK")</f>
        <v>CHECK</v>
      </c>
      <c r="H86" s="103" t="str">
        <f t="shared" si="28"/>
        <v>CHECK</v>
      </c>
      <c r="I86" s="103" t="str">
        <f t="shared" si="28"/>
        <v>CHECK</v>
      </c>
      <c r="J86" s="103" t="str">
        <f t="shared" si="28"/>
        <v>CHECK</v>
      </c>
      <c r="K86" s="103" t="str">
        <f t="shared" si="28"/>
        <v>CHECK</v>
      </c>
      <c r="L86" s="103" t="str">
        <f t="shared" si="28"/>
        <v>CHECK</v>
      </c>
      <c r="M86" s="103" t="str">
        <f t="shared" si="28"/>
        <v>CHECK</v>
      </c>
      <c r="N86" s="103" t="str">
        <f t="shared" si="28"/>
        <v>CHECK</v>
      </c>
      <c r="O86" s="103" t="str">
        <f t="shared" si="28"/>
        <v>CHECK</v>
      </c>
      <c r="P86" s="103" t="str">
        <f t="shared" si="28"/>
        <v>CHECK</v>
      </c>
      <c r="Q86" s="103" t="str">
        <f t="shared" si="28"/>
        <v>CHECK</v>
      </c>
      <c r="R86" s="103" t="str">
        <f t="shared" si="28"/>
        <v>CHECK</v>
      </c>
      <c r="S86" s="103" t="str">
        <f t="shared" si="28"/>
        <v>CHECK</v>
      </c>
      <c r="T86" s="103" t="str">
        <f t="shared" si="28"/>
        <v>CHECK</v>
      </c>
      <c r="U86" s="103" t="str">
        <f t="shared" si="21"/>
        <v>CHECK</v>
      </c>
      <c r="V86" s="103"/>
      <c r="W86" s="103"/>
    </row>
    <row r="87" spans="1:23" s="4" customFormat="1" x14ac:dyDescent="0.25">
      <c r="A87" s="59" t="s">
        <v>937</v>
      </c>
      <c r="B87" s="59" t="s">
        <v>954</v>
      </c>
      <c r="C87" s="59" t="s">
        <v>1189</v>
      </c>
      <c r="D87" s="7" t="s">
        <v>588</v>
      </c>
      <c r="E87" s="7" t="s">
        <v>940</v>
      </c>
      <c r="F87" s="102">
        <f t="shared" si="19"/>
        <v>0</v>
      </c>
      <c r="G87" s="102">
        <f t="shared" ref="G87:T87" si="29">IFERROR(((G22/G55)-1),"CHECK")</f>
        <v>0</v>
      </c>
      <c r="H87" s="102">
        <f t="shared" si="29"/>
        <v>0</v>
      </c>
      <c r="I87" s="102">
        <f t="shared" si="29"/>
        <v>0</v>
      </c>
      <c r="J87" s="102">
        <f t="shared" si="29"/>
        <v>0</v>
      </c>
      <c r="K87" s="102">
        <f t="shared" si="29"/>
        <v>0</v>
      </c>
      <c r="L87" s="102">
        <f t="shared" si="29"/>
        <v>0</v>
      </c>
      <c r="M87" s="102">
        <f t="shared" si="29"/>
        <v>0</v>
      </c>
      <c r="N87" s="102">
        <f t="shared" si="29"/>
        <v>0</v>
      </c>
      <c r="O87" s="102">
        <f t="shared" si="29"/>
        <v>0</v>
      </c>
      <c r="P87" s="102">
        <f t="shared" si="29"/>
        <v>0</v>
      </c>
      <c r="Q87" s="102">
        <f t="shared" si="29"/>
        <v>0</v>
      </c>
      <c r="R87" s="102">
        <f t="shared" si="29"/>
        <v>0</v>
      </c>
      <c r="S87" s="102">
        <f t="shared" si="29"/>
        <v>0</v>
      </c>
      <c r="T87" s="102">
        <f t="shared" si="29"/>
        <v>0</v>
      </c>
      <c r="U87" s="102">
        <f t="shared" si="21"/>
        <v>0</v>
      </c>
      <c r="V87" s="102"/>
      <c r="W87" s="102"/>
    </row>
    <row r="89" spans="1:23" s="4" customFormat="1" x14ac:dyDescent="0.25">
      <c r="A89" s="59" t="s">
        <v>937</v>
      </c>
      <c r="B89" s="59" t="s">
        <v>860</v>
      </c>
      <c r="C89" s="59" t="s">
        <v>1031</v>
      </c>
      <c r="D89" s="59" t="s">
        <v>590</v>
      </c>
      <c r="E89" s="59" t="s">
        <v>940</v>
      </c>
      <c r="F89" s="102">
        <f t="shared" ref="F89:F97" si="30">IFERROR(((F24/F57)-1),"CHECK")</f>
        <v>2.0047614752146892E-2</v>
      </c>
      <c r="G89" s="102">
        <f t="shared" ref="G89:T89" si="31">IFERROR(((G24/G57)-1),"CHECK")</f>
        <v>1.9609684639252167E-2</v>
      </c>
      <c r="H89" s="102">
        <f t="shared" si="31"/>
        <v>1.7867987254680751E-2</v>
      </c>
      <c r="I89" s="102">
        <f t="shared" si="31"/>
        <v>-1.2121173141101949E-3</v>
      </c>
      <c r="J89" s="102">
        <f t="shared" si="31"/>
        <v>1.0294151261039053E-2</v>
      </c>
      <c r="K89" s="102">
        <f t="shared" si="31"/>
        <v>3.9601162040949767E-3</v>
      </c>
      <c r="L89" s="102">
        <f t="shared" si="31"/>
        <v>4.5427218382887435E-3</v>
      </c>
      <c r="M89" s="102">
        <f t="shared" si="31"/>
        <v>4.971855791827684E-3</v>
      </c>
      <c r="N89" s="102">
        <f t="shared" si="31"/>
        <v>-6.6400674114550307E-2</v>
      </c>
      <c r="O89" s="102">
        <f t="shared" si="31"/>
        <v>-6.6564377126642316E-2</v>
      </c>
      <c r="P89" s="102">
        <f t="shared" si="31"/>
        <v>-6.6281558439264865E-2</v>
      </c>
      <c r="Q89" s="102">
        <f t="shared" si="31"/>
        <v>-7.4848549108933793E-2</v>
      </c>
      <c r="R89" s="102">
        <f t="shared" si="31"/>
        <v>-7.1438172860931792E-2</v>
      </c>
      <c r="S89" s="102">
        <f t="shared" si="31"/>
        <v>-0.50256021056080713</v>
      </c>
      <c r="T89" s="102">
        <f t="shared" si="31"/>
        <v>3.1145122681117243E-2</v>
      </c>
      <c r="U89" s="102">
        <f t="shared" ref="U89:U97" si="32">IFERROR(((U24/U57)-1),"CHECK")</f>
        <v>3.2136637324996054E-2</v>
      </c>
      <c r="V89" s="102"/>
      <c r="W89" s="102"/>
    </row>
    <row r="90" spans="1:23" s="4" customFormat="1" x14ac:dyDescent="0.25">
      <c r="A90" s="59" t="s">
        <v>937</v>
      </c>
      <c r="B90" s="59" t="s">
        <v>950</v>
      </c>
      <c r="C90" s="59" t="s">
        <v>951</v>
      </c>
      <c r="D90" s="59" t="s">
        <v>590</v>
      </c>
      <c r="E90" s="59" t="s">
        <v>940</v>
      </c>
      <c r="F90" s="102">
        <f t="shared" si="30"/>
        <v>0</v>
      </c>
      <c r="G90" s="102">
        <f t="shared" ref="G90:T90" si="33">IFERROR(((G25/G58)-1),"CHECK")</f>
        <v>0</v>
      </c>
      <c r="H90" s="102">
        <f t="shared" si="33"/>
        <v>0</v>
      </c>
      <c r="I90" s="102">
        <f t="shared" si="33"/>
        <v>0</v>
      </c>
      <c r="J90" s="102">
        <f t="shared" si="33"/>
        <v>0</v>
      </c>
      <c r="K90" s="102">
        <f t="shared" si="33"/>
        <v>0</v>
      </c>
      <c r="L90" s="102">
        <f t="shared" si="33"/>
        <v>0</v>
      </c>
      <c r="M90" s="102">
        <f t="shared" si="33"/>
        <v>0</v>
      </c>
      <c r="N90" s="102">
        <f t="shared" si="33"/>
        <v>0</v>
      </c>
      <c r="O90" s="102">
        <f t="shared" si="33"/>
        <v>0</v>
      </c>
      <c r="P90" s="102">
        <f t="shared" si="33"/>
        <v>0</v>
      </c>
      <c r="Q90" s="102">
        <f t="shared" si="33"/>
        <v>0</v>
      </c>
      <c r="R90" s="102">
        <f t="shared" si="33"/>
        <v>0</v>
      </c>
      <c r="S90" s="102">
        <f t="shared" si="33"/>
        <v>0</v>
      </c>
      <c r="T90" s="102">
        <f t="shared" si="33"/>
        <v>0</v>
      </c>
      <c r="U90" s="102">
        <f t="shared" si="32"/>
        <v>0</v>
      </c>
      <c r="V90" s="102"/>
      <c r="W90" s="102"/>
    </row>
    <row r="91" spans="1:23" s="93" customFormat="1" x14ac:dyDescent="0.25">
      <c r="A91" s="99" t="s">
        <v>937</v>
      </c>
      <c r="B91" s="99" t="s">
        <v>1180</v>
      </c>
      <c r="C91" s="99" t="s">
        <v>1181</v>
      </c>
      <c r="D91" s="99" t="s">
        <v>590</v>
      </c>
      <c r="E91" s="99" t="s">
        <v>940</v>
      </c>
      <c r="F91" s="103">
        <f t="shared" si="30"/>
        <v>0</v>
      </c>
      <c r="G91" s="103">
        <f t="shared" ref="G91:T91" si="34">IFERROR(((G26/G59)-1),"CHECK")</f>
        <v>0</v>
      </c>
      <c r="H91" s="103">
        <f t="shared" si="34"/>
        <v>0</v>
      </c>
      <c r="I91" s="103">
        <f t="shared" si="34"/>
        <v>0</v>
      </c>
      <c r="J91" s="103">
        <f t="shared" si="34"/>
        <v>0</v>
      </c>
      <c r="K91" s="103">
        <f t="shared" si="34"/>
        <v>0</v>
      </c>
      <c r="L91" s="103">
        <f t="shared" si="34"/>
        <v>0</v>
      </c>
      <c r="M91" s="103">
        <f t="shared" si="34"/>
        <v>0</v>
      </c>
      <c r="N91" s="103">
        <f t="shared" si="34"/>
        <v>0</v>
      </c>
      <c r="O91" s="103">
        <f t="shared" si="34"/>
        <v>0</v>
      </c>
      <c r="P91" s="103">
        <f t="shared" si="34"/>
        <v>0</v>
      </c>
      <c r="Q91" s="103">
        <f t="shared" si="34"/>
        <v>0</v>
      </c>
      <c r="R91" s="103">
        <f t="shared" si="34"/>
        <v>0</v>
      </c>
      <c r="S91" s="103">
        <f t="shared" si="34"/>
        <v>0</v>
      </c>
      <c r="T91" s="103">
        <f t="shared" si="34"/>
        <v>0</v>
      </c>
      <c r="U91" s="103">
        <f t="shared" si="32"/>
        <v>0</v>
      </c>
      <c r="V91" s="103"/>
      <c r="W91" s="103"/>
    </row>
    <row r="92" spans="1:23" s="93" customFormat="1" x14ac:dyDescent="0.25">
      <c r="A92" s="99" t="s">
        <v>937</v>
      </c>
      <c r="B92" s="99" t="s">
        <v>1182</v>
      </c>
      <c r="C92" s="99" t="s">
        <v>1183</v>
      </c>
      <c r="D92" s="99" t="s">
        <v>590</v>
      </c>
      <c r="E92" s="99" t="s">
        <v>940</v>
      </c>
      <c r="F92" s="103" t="str">
        <f t="shared" si="30"/>
        <v>CHECK</v>
      </c>
      <c r="G92" s="103" t="str">
        <f t="shared" ref="G92:T92" si="35">IFERROR(((G27/G60)-1),"CHECK")</f>
        <v>CHECK</v>
      </c>
      <c r="H92" s="103" t="str">
        <f t="shared" si="35"/>
        <v>CHECK</v>
      </c>
      <c r="I92" s="103" t="str">
        <f t="shared" si="35"/>
        <v>CHECK</v>
      </c>
      <c r="J92" s="103" t="str">
        <f t="shared" si="35"/>
        <v>CHECK</v>
      </c>
      <c r="K92" s="103" t="str">
        <f t="shared" si="35"/>
        <v>CHECK</v>
      </c>
      <c r="L92" s="103" t="str">
        <f t="shared" si="35"/>
        <v>CHECK</v>
      </c>
      <c r="M92" s="103" t="str">
        <f t="shared" si="35"/>
        <v>CHECK</v>
      </c>
      <c r="N92" s="103" t="str">
        <f t="shared" si="35"/>
        <v>CHECK</v>
      </c>
      <c r="O92" s="103" t="str">
        <f t="shared" si="35"/>
        <v>CHECK</v>
      </c>
      <c r="P92" s="103" t="str">
        <f t="shared" si="35"/>
        <v>CHECK</v>
      </c>
      <c r="Q92" s="103" t="str">
        <f t="shared" si="35"/>
        <v>CHECK</v>
      </c>
      <c r="R92" s="103" t="str">
        <f t="shared" si="35"/>
        <v>CHECK</v>
      </c>
      <c r="S92" s="103" t="str">
        <f t="shared" si="35"/>
        <v>CHECK</v>
      </c>
      <c r="T92" s="103" t="str">
        <f t="shared" si="35"/>
        <v>CHECK</v>
      </c>
      <c r="U92" s="103" t="str">
        <f t="shared" si="32"/>
        <v>CHECK</v>
      </c>
      <c r="V92" s="103"/>
      <c r="W92" s="103"/>
    </row>
    <row r="93" spans="1:23" s="93" customFormat="1" x14ac:dyDescent="0.25">
      <c r="A93" s="99" t="s">
        <v>937</v>
      </c>
      <c r="B93" s="99" t="s">
        <v>1184</v>
      </c>
      <c r="C93" s="99" t="s">
        <v>1185</v>
      </c>
      <c r="D93" s="99" t="s">
        <v>590</v>
      </c>
      <c r="E93" s="99" t="s">
        <v>940</v>
      </c>
      <c r="F93" s="103" t="str">
        <f t="shared" si="30"/>
        <v>CHECK</v>
      </c>
      <c r="G93" s="103" t="str">
        <f t="shared" ref="G93:T93" si="36">IFERROR(((G28/G61)-1),"CHECK")</f>
        <v>CHECK</v>
      </c>
      <c r="H93" s="103" t="str">
        <f t="shared" si="36"/>
        <v>CHECK</v>
      </c>
      <c r="I93" s="103" t="str">
        <f t="shared" si="36"/>
        <v>CHECK</v>
      </c>
      <c r="J93" s="103" t="str">
        <f t="shared" si="36"/>
        <v>CHECK</v>
      </c>
      <c r="K93" s="103" t="str">
        <f t="shared" si="36"/>
        <v>CHECK</v>
      </c>
      <c r="L93" s="103" t="str">
        <f t="shared" si="36"/>
        <v>CHECK</v>
      </c>
      <c r="M93" s="103" t="str">
        <f t="shared" si="36"/>
        <v>CHECK</v>
      </c>
      <c r="N93" s="103" t="str">
        <f t="shared" si="36"/>
        <v>CHECK</v>
      </c>
      <c r="O93" s="103" t="str">
        <f t="shared" si="36"/>
        <v>CHECK</v>
      </c>
      <c r="P93" s="103" t="str">
        <f t="shared" si="36"/>
        <v>CHECK</v>
      </c>
      <c r="Q93" s="103" t="str">
        <f t="shared" si="36"/>
        <v>CHECK</v>
      </c>
      <c r="R93" s="103" t="str">
        <f t="shared" si="36"/>
        <v>CHECK</v>
      </c>
      <c r="S93" s="103" t="str">
        <f t="shared" si="36"/>
        <v>CHECK</v>
      </c>
      <c r="T93" s="103" t="str">
        <f t="shared" si="36"/>
        <v>CHECK</v>
      </c>
      <c r="U93" s="103" t="str">
        <f t="shared" si="32"/>
        <v>CHECK</v>
      </c>
      <c r="V93" s="103"/>
      <c r="W93" s="103"/>
    </row>
    <row r="94" spans="1:23" s="4" customFormat="1" x14ac:dyDescent="0.25">
      <c r="A94" s="59" t="s">
        <v>937</v>
      </c>
      <c r="B94" s="59" t="s">
        <v>952</v>
      </c>
      <c r="C94" s="59" t="s">
        <v>953</v>
      </c>
      <c r="D94" s="59" t="s">
        <v>590</v>
      </c>
      <c r="E94" s="59" t="s">
        <v>940</v>
      </c>
      <c r="F94" s="102" t="str">
        <f t="shared" si="30"/>
        <v>CHECK</v>
      </c>
      <c r="G94" s="102" t="str">
        <f t="shared" ref="G94:T94" si="37">IFERROR(((G29/G62)-1),"CHECK")</f>
        <v>CHECK</v>
      </c>
      <c r="H94" s="102" t="str">
        <f t="shared" si="37"/>
        <v>CHECK</v>
      </c>
      <c r="I94" s="102" t="str">
        <f t="shared" si="37"/>
        <v>CHECK</v>
      </c>
      <c r="J94" s="102" t="str">
        <f t="shared" si="37"/>
        <v>CHECK</v>
      </c>
      <c r="K94" s="102" t="str">
        <f t="shared" si="37"/>
        <v>CHECK</v>
      </c>
      <c r="L94" s="102" t="str">
        <f t="shared" si="37"/>
        <v>CHECK</v>
      </c>
      <c r="M94" s="102" t="str">
        <f t="shared" si="37"/>
        <v>CHECK</v>
      </c>
      <c r="N94" s="102" t="str">
        <f t="shared" si="37"/>
        <v>CHECK</v>
      </c>
      <c r="O94" s="102" t="str">
        <f t="shared" si="37"/>
        <v>CHECK</v>
      </c>
      <c r="P94" s="102" t="str">
        <f t="shared" si="37"/>
        <v>CHECK</v>
      </c>
      <c r="Q94" s="102" t="str">
        <f t="shared" si="37"/>
        <v>CHECK</v>
      </c>
      <c r="R94" s="102" t="str">
        <f t="shared" si="37"/>
        <v>CHECK</v>
      </c>
      <c r="S94" s="102" t="str">
        <f t="shared" si="37"/>
        <v>CHECK</v>
      </c>
      <c r="T94" s="102" t="str">
        <f t="shared" si="37"/>
        <v>CHECK</v>
      </c>
      <c r="U94" s="102" t="str">
        <f t="shared" si="32"/>
        <v>CHECK</v>
      </c>
      <c r="V94" s="102"/>
      <c r="W94" s="102"/>
    </row>
    <row r="95" spans="1:23" s="93" customFormat="1" x14ac:dyDescent="0.25">
      <c r="A95" s="99" t="s">
        <v>937</v>
      </c>
      <c r="B95" s="99" t="s">
        <v>1186</v>
      </c>
      <c r="C95" s="99" t="s">
        <v>1187</v>
      </c>
      <c r="D95" s="101" t="s">
        <v>590</v>
      </c>
      <c r="E95" s="101" t="s">
        <v>940</v>
      </c>
      <c r="F95" s="103" t="str">
        <f t="shared" si="30"/>
        <v>CHECK</v>
      </c>
      <c r="G95" s="103" t="str">
        <f t="shared" ref="G95:T95" si="38">IFERROR(((G30/G63)-1),"CHECK")</f>
        <v>CHECK</v>
      </c>
      <c r="H95" s="103" t="str">
        <f t="shared" si="38"/>
        <v>CHECK</v>
      </c>
      <c r="I95" s="103" t="str">
        <f t="shared" si="38"/>
        <v>CHECK</v>
      </c>
      <c r="J95" s="103" t="str">
        <f t="shared" si="38"/>
        <v>CHECK</v>
      </c>
      <c r="K95" s="103" t="str">
        <f t="shared" si="38"/>
        <v>CHECK</v>
      </c>
      <c r="L95" s="103" t="str">
        <f t="shared" si="38"/>
        <v>CHECK</v>
      </c>
      <c r="M95" s="103" t="str">
        <f t="shared" si="38"/>
        <v>CHECK</v>
      </c>
      <c r="N95" s="103" t="str">
        <f t="shared" si="38"/>
        <v>CHECK</v>
      </c>
      <c r="O95" s="103" t="str">
        <f t="shared" si="38"/>
        <v>CHECK</v>
      </c>
      <c r="P95" s="103" t="str">
        <f t="shared" si="38"/>
        <v>CHECK</v>
      </c>
      <c r="Q95" s="103" t="str">
        <f t="shared" si="38"/>
        <v>CHECK</v>
      </c>
      <c r="R95" s="103" t="str">
        <f t="shared" si="38"/>
        <v>CHECK</v>
      </c>
      <c r="S95" s="103" t="str">
        <f t="shared" si="38"/>
        <v>CHECK</v>
      </c>
      <c r="T95" s="103" t="str">
        <f t="shared" si="38"/>
        <v>CHECK</v>
      </c>
      <c r="U95" s="103" t="str">
        <f t="shared" si="32"/>
        <v>CHECK</v>
      </c>
      <c r="V95" s="103"/>
      <c r="W95" s="103"/>
    </row>
    <row r="96" spans="1:23" s="93" customFormat="1" x14ac:dyDescent="0.25">
      <c r="A96" s="99" t="s">
        <v>937</v>
      </c>
      <c r="B96" s="99" t="s">
        <v>1188</v>
      </c>
      <c r="C96" s="99" t="s">
        <v>606</v>
      </c>
      <c r="D96" s="101" t="s">
        <v>590</v>
      </c>
      <c r="E96" s="101" t="s">
        <v>940</v>
      </c>
      <c r="F96" s="103" t="str">
        <f t="shared" si="30"/>
        <v>CHECK</v>
      </c>
      <c r="G96" s="103" t="str">
        <f t="shared" ref="G96:T96" si="39">IFERROR(((G31/G64)-1),"CHECK")</f>
        <v>CHECK</v>
      </c>
      <c r="H96" s="103" t="str">
        <f t="shared" si="39"/>
        <v>CHECK</v>
      </c>
      <c r="I96" s="103" t="str">
        <f t="shared" si="39"/>
        <v>CHECK</v>
      </c>
      <c r="J96" s="103" t="str">
        <f t="shared" si="39"/>
        <v>CHECK</v>
      </c>
      <c r="K96" s="103" t="str">
        <f t="shared" si="39"/>
        <v>CHECK</v>
      </c>
      <c r="L96" s="103" t="str">
        <f t="shared" si="39"/>
        <v>CHECK</v>
      </c>
      <c r="M96" s="103" t="str">
        <f t="shared" si="39"/>
        <v>CHECK</v>
      </c>
      <c r="N96" s="103" t="str">
        <f t="shared" si="39"/>
        <v>CHECK</v>
      </c>
      <c r="O96" s="103" t="str">
        <f t="shared" si="39"/>
        <v>CHECK</v>
      </c>
      <c r="P96" s="103" t="str">
        <f t="shared" si="39"/>
        <v>CHECK</v>
      </c>
      <c r="Q96" s="103" t="str">
        <f t="shared" si="39"/>
        <v>CHECK</v>
      </c>
      <c r="R96" s="103" t="str">
        <f t="shared" si="39"/>
        <v>CHECK</v>
      </c>
      <c r="S96" s="103" t="str">
        <f t="shared" si="39"/>
        <v>CHECK</v>
      </c>
      <c r="T96" s="103" t="str">
        <f t="shared" si="39"/>
        <v>CHECK</v>
      </c>
      <c r="U96" s="103" t="str">
        <f t="shared" si="32"/>
        <v>CHECK</v>
      </c>
      <c r="V96" s="103"/>
      <c r="W96" s="103"/>
    </row>
    <row r="97" spans="1:23" s="4" customFormat="1" x14ac:dyDescent="0.25">
      <c r="A97" s="59" t="s">
        <v>937</v>
      </c>
      <c r="B97" s="59" t="s">
        <v>954</v>
      </c>
      <c r="C97" s="59" t="s">
        <v>1189</v>
      </c>
      <c r="D97" s="7" t="s">
        <v>590</v>
      </c>
      <c r="E97" s="7" t="s">
        <v>940</v>
      </c>
      <c r="F97" s="102">
        <f t="shared" si="30"/>
        <v>3.6236344983845203E-2</v>
      </c>
      <c r="G97" s="102">
        <f t="shared" ref="G97:T97" si="40">IFERROR(((G32/G65)-1),"CHECK")</f>
        <v>3.5322024634114602E-2</v>
      </c>
      <c r="H97" s="102">
        <f t="shared" si="40"/>
        <v>3.1650453579944449E-2</v>
      </c>
      <c r="I97" s="102">
        <f t="shared" si="40"/>
        <v>-2.2257223771822154E-3</v>
      </c>
      <c r="J97" s="102">
        <f t="shared" si="40"/>
        <v>1.8792476887476983E-2</v>
      </c>
      <c r="K97" s="102">
        <f t="shared" si="40"/>
        <v>7.5335504820170929E-3</v>
      </c>
      <c r="L97" s="102">
        <f t="shared" si="40"/>
        <v>8.7535043837103643E-3</v>
      </c>
      <c r="M97" s="102">
        <f t="shared" si="40"/>
        <v>9.515311534733506E-3</v>
      </c>
      <c r="N97" s="102">
        <f t="shared" si="40"/>
        <v>-0.12218060299361588</v>
      </c>
      <c r="O97" s="102">
        <f t="shared" si="40"/>
        <v>-0.12237924441268033</v>
      </c>
      <c r="P97" s="102">
        <f t="shared" si="40"/>
        <v>-0.12339758305537674</v>
      </c>
      <c r="Q97" s="102">
        <f t="shared" si="40"/>
        <v>-0.12276836745035269</v>
      </c>
      <c r="R97" s="102">
        <f t="shared" si="40"/>
        <v>-0.11772569896031371</v>
      </c>
      <c r="S97" s="102">
        <f t="shared" si="40"/>
        <v>-0.63766197664868107</v>
      </c>
      <c r="T97" s="102">
        <f t="shared" si="40"/>
        <v>5.616867028488004E-2</v>
      </c>
      <c r="U97" s="102">
        <f t="shared" si="32"/>
        <v>5.6987440132540756E-2</v>
      </c>
      <c r="V97" s="102"/>
      <c r="W97" s="102"/>
    </row>
  </sheetData>
  <conditionalFormatting sqref="F70:T77 V70:W77">
    <cfRule type="colorScale" priority="114">
      <colorScale>
        <cfvo type="min"/>
        <cfvo type="num" val="0"/>
        <cfvo type="max"/>
        <color theme="3" tint="0.79998168889431442"/>
        <color theme="0"/>
        <color rgb="FFEE9CA4"/>
      </colorScale>
    </cfRule>
    <cfRule type="colorScale" priority="115">
      <colorScale>
        <cfvo type="min"/>
        <cfvo type="num" val="0"/>
        <cfvo type="max"/>
        <color theme="3" tint="0.59999389629810485"/>
        <color theme="0"/>
        <color rgb="FFEE9CA4"/>
      </colorScale>
    </cfRule>
  </conditionalFormatting>
  <conditionalFormatting sqref="F69:T69 V69:W69">
    <cfRule type="colorScale" priority="33">
      <colorScale>
        <cfvo type="min"/>
        <cfvo type="num" val="0"/>
        <cfvo type="max"/>
        <color theme="3" tint="0.79998168889431442"/>
        <color theme="0"/>
        <color rgb="FFEE9CA4"/>
      </colorScale>
    </cfRule>
    <cfRule type="colorScale" priority="34">
      <colorScale>
        <cfvo type="min"/>
        <cfvo type="num" val="0"/>
        <cfvo type="max"/>
        <color theme="3" tint="0.59999389629810485"/>
        <color theme="0"/>
        <color rgb="FFEE9CA4"/>
      </colorScale>
    </cfRule>
  </conditionalFormatting>
  <conditionalFormatting sqref="F80:T87 V80:W87">
    <cfRule type="colorScale" priority="31">
      <colorScale>
        <cfvo type="min"/>
        <cfvo type="num" val="0"/>
        <cfvo type="max"/>
        <color theme="3" tint="0.79998168889431442"/>
        <color theme="0"/>
        <color rgb="FFEE9CA4"/>
      </colorScale>
    </cfRule>
    <cfRule type="colorScale" priority="32">
      <colorScale>
        <cfvo type="min"/>
        <cfvo type="num" val="0"/>
        <cfvo type="max"/>
        <color theme="3" tint="0.59999389629810485"/>
        <color theme="0"/>
        <color rgb="FFEE9CA4"/>
      </colorScale>
    </cfRule>
  </conditionalFormatting>
  <conditionalFormatting sqref="F79:T79 V79:W79">
    <cfRule type="colorScale" priority="29">
      <colorScale>
        <cfvo type="min"/>
        <cfvo type="num" val="0"/>
        <cfvo type="max"/>
        <color theme="3" tint="0.79998168889431442"/>
        <color theme="0"/>
        <color rgb="FFEE9CA4"/>
      </colorScale>
    </cfRule>
    <cfRule type="colorScale" priority="30">
      <colorScale>
        <cfvo type="min"/>
        <cfvo type="num" val="0"/>
        <cfvo type="max"/>
        <color theme="3" tint="0.59999389629810485"/>
        <color theme="0"/>
        <color rgb="FFEE9CA4"/>
      </colorScale>
    </cfRule>
  </conditionalFormatting>
  <conditionalFormatting sqref="F90:T97 V90:W97">
    <cfRule type="colorScale" priority="27">
      <colorScale>
        <cfvo type="min"/>
        <cfvo type="num" val="0"/>
        <cfvo type="max"/>
        <color theme="3" tint="0.79998168889431442"/>
        <color theme="0"/>
        <color rgb="FFEE9CA4"/>
      </colorScale>
    </cfRule>
    <cfRule type="colorScale" priority="28">
      <colorScale>
        <cfvo type="min"/>
        <cfvo type="num" val="0"/>
        <cfvo type="max"/>
        <color theme="3" tint="0.59999389629810485"/>
        <color theme="0"/>
        <color rgb="FFEE9CA4"/>
      </colorScale>
    </cfRule>
  </conditionalFormatting>
  <conditionalFormatting sqref="F89:T89 V89:W89">
    <cfRule type="colorScale" priority="25">
      <colorScale>
        <cfvo type="min"/>
        <cfvo type="num" val="0"/>
        <cfvo type="max"/>
        <color theme="3" tint="0.79998168889431442"/>
        <color theme="0"/>
        <color rgb="FFEE9CA4"/>
      </colorScale>
    </cfRule>
    <cfRule type="colorScale" priority="26">
      <colorScale>
        <cfvo type="min"/>
        <cfvo type="num" val="0"/>
        <cfvo type="max"/>
        <color theme="3" tint="0.59999389629810485"/>
        <color theme="0"/>
        <color rgb="FFEE9CA4"/>
      </colorScale>
    </cfRule>
  </conditionalFormatting>
  <conditionalFormatting sqref="U70:U77">
    <cfRule type="colorScale" priority="11">
      <colorScale>
        <cfvo type="min"/>
        <cfvo type="num" val="0"/>
        <cfvo type="max"/>
        <color theme="3" tint="0.79998168889431442"/>
        <color theme="0"/>
        <color rgb="FFEE9CA4"/>
      </colorScale>
    </cfRule>
    <cfRule type="colorScale" priority="12">
      <colorScale>
        <cfvo type="min"/>
        <cfvo type="num" val="0"/>
        <cfvo type="max"/>
        <color theme="3" tint="0.59999389629810485"/>
        <color theme="0"/>
        <color rgb="FFEE9CA4"/>
      </colorScale>
    </cfRule>
  </conditionalFormatting>
  <conditionalFormatting sqref="U69">
    <cfRule type="colorScale" priority="9">
      <colorScale>
        <cfvo type="min"/>
        <cfvo type="num" val="0"/>
        <cfvo type="max"/>
        <color theme="3" tint="0.79998168889431442"/>
        <color theme="0"/>
        <color rgb="FFEE9CA4"/>
      </colorScale>
    </cfRule>
    <cfRule type="colorScale" priority="10">
      <colorScale>
        <cfvo type="min"/>
        <cfvo type="num" val="0"/>
        <cfvo type="max"/>
        <color theme="3" tint="0.59999389629810485"/>
        <color theme="0"/>
        <color rgb="FFEE9CA4"/>
      </colorScale>
    </cfRule>
  </conditionalFormatting>
  <conditionalFormatting sqref="U80:U87">
    <cfRule type="colorScale" priority="7">
      <colorScale>
        <cfvo type="min"/>
        <cfvo type="num" val="0"/>
        <cfvo type="max"/>
        <color theme="3" tint="0.79998168889431442"/>
        <color theme="0"/>
        <color rgb="FFEE9CA4"/>
      </colorScale>
    </cfRule>
    <cfRule type="colorScale" priority="8">
      <colorScale>
        <cfvo type="min"/>
        <cfvo type="num" val="0"/>
        <cfvo type="max"/>
        <color theme="3" tint="0.59999389629810485"/>
        <color theme="0"/>
        <color rgb="FFEE9CA4"/>
      </colorScale>
    </cfRule>
  </conditionalFormatting>
  <conditionalFormatting sqref="U79">
    <cfRule type="colorScale" priority="5">
      <colorScale>
        <cfvo type="min"/>
        <cfvo type="num" val="0"/>
        <cfvo type="max"/>
        <color theme="3" tint="0.79998168889431442"/>
        <color theme="0"/>
        <color rgb="FFEE9CA4"/>
      </colorScale>
    </cfRule>
    <cfRule type="colorScale" priority="6">
      <colorScale>
        <cfvo type="min"/>
        <cfvo type="num" val="0"/>
        <cfvo type="max"/>
        <color theme="3" tint="0.59999389629810485"/>
        <color theme="0"/>
        <color rgb="FFEE9CA4"/>
      </colorScale>
    </cfRule>
  </conditionalFormatting>
  <conditionalFormatting sqref="U90:U97">
    <cfRule type="colorScale" priority="3">
      <colorScale>
        <cfvo type="min"/>
        <cfvo type="num" val="0"/>
        <cfvo type="max"/>
        <color theme="3" tint="0.79998168889431442"/>
        <color theme="0"/>
        <color rgb="FFEE9CA4"/>
      </colorScale>
    </cfRule>
    <cfRule type="colorScale" priority="4">
      <colorScale>
        <cfvo type="min"/>
        <cfvo type="num" val="0"/>
        <cfvo type="max"/>
        <color theme="3" tint="0.59999389629810485"/>
        <color theme="0"/>
        <color rgb="FFEE9CA4"/>
      </colorScale>
    </cfRule>
  </conditionalFormatting>
  <conditionalFormatting sqref="U89">
    <cfRule type="colorScale" priority="1">
      <colorScale>
        <cfvo type="min"/>
        <cfvo type="num" val="0"/>
        <cfvo type="max"/>
        <color theme="3" tint="0.79998168889431442"/>
        <color theme="0"/>
        <color rgb="FFEE9CA4"/>
      </colorScale>
    </cfRule>
    <cfRule type="colorScale" priority="2">
      <colorScale>
        <cfvo type="min"/>
        <cfvo type="num" val="0"/>
        <cfvo type="max"/>
        <color theme="3" tint="0.59999389629810485"/>
        <color theme="0"/>
        <color rgb="FFEE9CA4"/>
      </colorScale>
    </cfRule>
  </conditionalFormatting>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manualMax="0" manualMin="0" displayEmptyCellsAs="gap" xr2:uid="{00000000-0003-0000-1D00-0000BC000000}">
          <x14:colorSeries rgb="FF376092"/>
          <x14:colorNegative rgb="FFD00000"/>
          <x14:colorAxis rgb="FF000000"/>
          <x14:colorMarkers rgb="FFD00000"/>
          <x14:colorFirst rgb="FFD00000"/>
          <x14:colorLast rgb="FFD00000"/>
          <x14:colorHigh rgb="FFD00000"/>
          <x14:colorLow rgb="FFD00000"/>
          <x14:sparklines>
            <x14:sparkline>
              <xm:f>'1B Summary'!F24:W24</xm:f>
              <xm:sqref>X24</xm:sqref>
            </x14:sparkline>
          </x14:sparklines>
        </x14:sparklineGroup>
        <x14:sparklineGroup manualMax="0" manualMin="0" displayEmptyCellsAs="gap" xr2:uid="{00000000-0003-0000-1D00-0000BB000000}">
          <x14:colorSeries rgb="FF376092"/>
          <x14:colorNegative rgb="FFD00000"/>
          <x14:colorAxis rgb="FF000000"/>
          <x14:colorMarkers rgb="FFD00000"/>
          <x14:colorFirst rgb="FFD00000"/>
          <x14:colorLast rgb="FFD00000"/>
          <x14:colorHigh rgb="FFD00000"/>
          <x14:colorLow rgb="FFD00000"/>
          <x14:sparklines>
            <x14:sparkline>
              <xm:f>'1B Summary'!F14:W14</xm:f>
              <xm:sqref>X14</xm:sqref>
            </x14:sparkline>
          </x14:sparklines>
        </x14:sparklineGroup>
        <x14:sparklineGroup manualMax="0" manualMin="0" displayEmptyCellsAs="gap" xr2:uid="{00000000-0003-0000-1D00-0000BA000000}">
          <x14:colorSeries rgb="FF376092"/>
          <x14:colorNegative rgb="FFD00000"/>
          <x14:colorAxis rgb="FF000000"/>
          <x14:colorMarkers rgb="FFD00000"/>
          <x14:colorFirst rgb="FFD00000"/>
          <x14:colorLast rgb="FFD00000"/>
          <x14:colorHigh rgb="FFD00000"/>
          <x14:colorLow rgb="FFD00000"/>
          <x14:sparklines>
            <x14:sparkline>
              <xm:f>'1B Summary'!F15:W15</xm:f>
              <xm:sqref>X15</xm:sqref>
            </x14:sparkline>
            <x14:sparkline>
              <xm:f>'1B Summary'!F16:W16</xm:f>
              <xm:sqref>X16</xm:sqref>
            </x14:sparkline>
            <x14:sparkline>
              <xm:f>'1B Summary'!F17:W17</xm:f>
              <xm:sqref>X17</xm:sqref>
            </x14:sparkline>
            <x14:sparkline>
              <xm:f>'1B Summary'!F18:W18</xm:f>
              <xm:sqref>X18</xm:sqref>
            </x14:sparkline>
            <x14:sparkline>
              <xm:f>'1B Summary'!F19:W19</xm:f>
              <xm:sqref>X19</xm:sqref>
            </x14:sparkline>
            <x14:sparkline>
              <xm:f>'1B Summary'!F20:W20</xm:f>
              <xm:sqref>X20</xm:sqref>
            </x14:sparkline>
            <x14:sparkline>
              <xm:f>'1B Summary'!F21:W21</xm:f>
              <xm:sqref>X21</xm:sqref>
            </x14:sparkline>
            <x14:sparkline>
              <xm:f>'1B Summary'!F22:W22</xm:f>
              <xm:sqref>X22</xm:sqref>
            </x14:sparkline>
          </x14:sparklines>
        </x14:sparklineGroup>
        <x14:sparklineGroup manualMax="0" manualMin="0" displayEmptyCellsAs="gap" xr2:uid="{00000000-0003-0000-1D00-0000B9000000}">
          <x14:colorSeries rgb="FF376092"/>
          <x14:colorNegative rgb="FFD00000"/>
          <x14:colorAxis rgb="FF000000"/>
          <x14:colorMarkers rgb="FFD00000"/>
          <x14:colorFirst rgb="FFD00000"/>
          <x14:colorLast rgb="FFD00000"/>
          <x14:colorHigh rgb="FFD00000"/>
          <x14:colorLow rgb="FFD00000"/>
          <x14:sparklines>
            <x14:sparkline>
              <xm:f>'1B Summary'!F25:W25</xm:f>
              <xm:sqref>X25</xm:sqref>
            </x14:sparkline>
            <x14:sparkline>
              <xm:f>'1B Summary'!F26:W26</xm:f>
              <xm:sqref>X26</xm:sqref>
            </x14:sparkline>
            <x14:sparkline>
              <xm:f>'1B Summary'!F27:W27</xm:f>
              <xm:sqref>X27</xm:sqref>
            </x14:sparkline>
            <x14:sparkline>
              <xm:f>'1B Summary'!F28:W28</xm:f>
              <xm:sqref>X28</xm:sqref>
            </x14:sparkline>
            <x14:sparkline>
              <xm:f>'1B Summary'!F29:W29</xm:f>
              <xm:sqref>X29</xm:sqref>
            </x14:sparkline>
            <x14:sparkline>
              <xm:f>'1B Summary'!F30:W30</xm:f>
              <xm:sqref>X30</xm:sqref>
            </x14:sparkline>
            <x14:sparkline>
              <xm:f>'1B Summary'!F31:W31</xm:f>
              <xm:sqref>X31</xm:sqref>
            </x14:sparkline>
            <x14:sparkline>
              <xm:f>'1B Summary'!F32:W32</xm:f>
              <xm:sqref>X32</xm:sqref>
            </x14:sparkline>
          </x14:sparklines>
        </x14:sparklineGroup>
        <x14:sparklineGroup manualMax="0" manualMin="0" displayEmptyCellsAs="gap" xr2:uid="{00000000-0003-0000-1D00-0000B8000000}">
          <x14:colorSeries rgb="FF376092"/>
          <x14:colorNegative rgb="FFD00000"/>
          <x14:colorAxis rgb="FF000000"/>
          <x14:colorMarkers rgb="FFD00000"/>
          <x14:colorFirst rgb="FFD00000"/>
          <x14:colorLast rgb="FFD00000"/>
          <x14:colorHigh rgb="FFD00000"/>
          <x14:colorLow rgb="FFD00000"/>
          <x14:sparklines>
            <x14:sparkline>
              <xm:f>'1B Summary'!F4:W4</xm:f>
              <xm:sqref>X4</xm:sqref>
            </x14:sparkline>
            <x14:sparkline>
              <xm:f>'1B Summary'!F5:W5</xm:f>
              <xm:sqref>X5</xm:sqref>
            </x14:sparkline>
            <x14:sparkline>
              <xm:f>'1B Summary'!F6:W6</xm:f>
              <xm:sqref>X6</xm:sqref>
            </x14:sparkline>
            <x14:sparkline>
              <xm:f>'1B Summary'!F7:W7</xm:f>
              <xm:sqref>X7</xm:sqref>
            </x14:sparkline>
            <x14:sparkline>
              <xm:f>'1B Summary'!F8:W8</xm:f>
              <xm:sqref>X8</xm:sqref>
            </x14:sparkline>
            <x14:sparkline>
              <xm:f>'1B Summary'!F9:W9</xm:f>
              <xm:sqref>X9</xm:sqref>
            </x14:sparkline>
            <x14:sparkline>
              <xm:f>'1B Summary'!F10:W10</xm:f>
              <xm:sqref>X10</xm:sqref>
            </x14:sparkline>
            <x14:sparkline>
              <xm:f>'1B Summary'!F11:W11</xm:f>
              <xm:sqref>X11</xm:sqref>
            </x14:sparkline>
            <x14:sparkline>
              <xm:f>'1B Summary'!F12:W12</xm:f>
              <xm:sqref>X12</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3" tint="0.79998168889431442"/>
  </sheetPr>
  <dimension ref="A1:Z132"/>
  <sheetViews>
    <sheetView workbookViewId="0"/>
  </sheetViews>
  <sheetFormatPr defaultRowHeight="15" x14ac:dyDescent="0.25"/>
  <cols>
    <col min="1" max="1" width="11" style="250" customWidth="1"/>
    <col min="2" max="2" width="55.28515625" bestFit="1" customWidth="1"/>
    <col min="3" max="3" width="32.85546875" customWidth="1"/>
    <col min="4" max="4" width="10.42578125" customWidth="1"/>
    <col min="5" max="5" width="12.140625" customWidth="1"/>
    <col min="6" max="33" width="10.42578125" customWidth="1"/>
    <col min="34" max="94" width="53.7109375" bestFit="1" customWidth="1"/>
    <col min="95" max="109" width="16.5703125" bestFit="1" customWidth="1"/>
  </cols>
  <sheetData>
    <row r="1" spans="1:26" x14ac:dyDescent="0.25">
      <c r="B1" s="12" t="s">
        <v>579</v>
      </c>
      <c r="C1" s="1" t="str">
        <f ca="1">MID(CELL("filename",B1),FIND("]",CELL("filename",B1))+1,256)</f>
        <v>1B1 Solid Fuels</v>
      </c>
      <c r="D1" s="353" t="s">
        <v>1035</v>
      </c>
      <c r="E1" s="354"/>
      <c r="F1" s="354"/>
      <c r="G1" s="354"/>
      <c r="H1" s="354"/>
      <c r="I1" s="354"/>
      <c r="J1" s="354"/>
      <c r="K1" s="355"/>
      <c r="L1" s="11"/>
      <c r="M1" s="221"/>
      <c r="N1" s="221"/>
      <c r="O1" s="221"/>
      <c r="P1" s="221"/>
      <c r="Q1" s="221"/>
      <c r="R1" s="221"/>
      <c r="S1" s="221"/>
      <c r="T1" s="221"/>
      <c r="U1" s="221"/>
      <c r="V1" s="221"/>
      <c r="W1" s="221"/>
      <c r="X1" s="221"/>
      <c r="Y1" s="221"/>
      <c r="Z1" s="221"/>
    </row>
    <row r="2" spans="1:26"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c r="Y2" s="221"/>
      <c r="Z2" s="221"/>
    </row>
    <row r="3" spans="1:26" x14ac:dyDescent="0.25">
      <c r="B3" s="12" t="s">
        <v>1037</v>
      </c>
      <c r="C3" s="28" t="s">
        <v>905</v>
      </c>
      <c r="D3" s="13"/>
      <c r="E3" s="14"/>
      <c r="F3" s="14"/>
      <c r="G3" s="14"/>
      <c r="H3" s="14"/>
      <c r="I3" s="14"/>
      <c r="J3" s="14"/>
      <c r="K3" s="15"/>
      <c r="L3" s="221"/>
      <c r="M3" s="221"/>
      <c r="N3" s="221"/>
      <c r="O3" s="221"/>
      <c r="P3" s="221"/>
      <c r="Q3" s="221"/>
      <c r="R3" s="221"/>
      <c r="S3" s="221"/>
      <c r="T3" s="221"/>
      <c r="U3" s="221"/>
      <c r="V3" s="221"/>
      <c r="W3" s="221"/>
      <c r="X3" s="221"/>
      <c r="Y3" s="221"/>
      <c r="Z3" s="221"/>
    </row>
    <row r="4" spans="1:26" x14ac:dyDescent="0.25">
      <c r="B4" s="12" t="s">
        <v>1038</v>
      </c>
      <c r="C4" s="28" t="s">
        <v>1190</v>
      </c>
      <c r="D4" s="13"/>
      <c r="E4" s="14"/>
      <c r="F4" s="14"/>
      <c r="G4" s="14"/>
      <c r="H4" s="14"/>
      <c r="I4" s="14"/>
      <c r="J4" s="14"/>
      <c r="K4" s="15"/>
      <c r="L4" s="221"/>
      <c r="M4" s="221"/>
      <c r="N4" s="221"/>
      <c r="O4" s="221"/>
      <c r="P4" s="221"/>
      <c r="Q4" s="221"/>
      <c r="R4" s="221"/>
      <c r="S4" s="221"/>
      <c r="T4" s="221"/>
      <c r="U4" s="221"/>
      <c r="V4" s="221"/>
      <c r="W4" s="221"/>
      <c r="X4" s="221"/>
      <c r="Y4" s="221"/>
      <c r="Z4" s="221"/>
    </row>
    <row r="5" spans="1:26" x14ac:dyDescent="0.25">
      <c r="B5" s="12" t="s">
        <v>1040</v>
      </c>
      <c r="C5" s="28"/>
      <c r="D5" s="13"/>
      <c r="E5" s="14"/>
      <c r="F5" s="14"/>
      <c r="G5" s="14"/>
      <c r="H5" s="14"/>
      <c r="I5" s="14"/>
      <c r="J5" s="14"/>
      <c r="K5" s="15"/>
      <c r="L5" s="221"/>
      <c r="M5" s="221"/>
      <c r="N5" s="221"/>
      <c r="O5" s="221"/>
      <c r="P5" s="221"/>
      <c r="Q5" s="221"/>
      <c r="R5" s="221"/>
      <c r="S5" s="221"/>
      <c r="T5" s="221"/>
      <c r="U5" s="221"/>
      <c r="V5" s="221"/>
      <c r="W5" s="221"/>
      <c r="X5" s="221"/>
      <c r="Y5" s="221"/>
      <c r="Z5" s="221"/>
    </row>
    <row r="6" spans="1:26" x14ac:dyDescent="0.25">
      <c r="B6" s="29"/>
      <c r="C6" s="30"/>
      <c r="D6" s="13"/>
      <c r="E6" s="14"/>
      <c r="F6" s="14"/>
      <c r="G6" s="14"/>
      <c r="H6" s="14"/>
      <c r="I6" s="14"/>
      <c r="J6" s="14"/>
      <c r="K6" s="15"/>
      <c r="L6" s="221"/>
      <c r="M6" s="221"/>
      <c r="N6" s="221"/>
      <c r="O6" s="221"/>
      <c r="P6" s="221"/>
      <c r="Q6" s="221"/>
      <c r="R6" s="221"/>
      <c r="S6" s="221"/>
      <c r="T6" s="221"/>
      <c r="U6" s="221"/>
      <c r="V6" s="221"/>
      <c r="W6" s="221"/>
      <c r="X6" s="221"/>
      <c r="Y6" s="221"/>
      <c r="Z6" s="221"/>
    </row>
    <row r="7" spans="1:26" x14ac:dyDescent="0.25">
      <c r="B7" s="12" t="s">
        <v>1041</v>
      </c>
      <c r="C7" s="28" t="s">
        <v>1102</v>
      </c>
      <c r="D7" s="13"/>
      <c r="E7" s="14"/>
      <c r="F7" s="14"/>
      <c r="G7" s="14"/>
      <c r="H7" s="14"/>
      <c r="I7" s="14"/>
      <c r="J7" s="14"/>
      <c r="K7" s="15"/>
      <c r="L7" s="221"/>
      <c r="M7" s="221"/>
      <c r="N7" s="221"/>
      <c r="O7" s="221"/>
      <c r="P7" s="221"/>
      <c r="Q7" s="221"/>
      <c r="R7" s="221"/>
      <c r="S7" s="221"/>
      <c r="T7" s="221"/>
      <c r="U7" s="221"/>
      <c r="V7" s="221"/>
      <c r="W7" s="221"/>
      <c r="X7" s="221"/>
      <c r="Y7" s="221"/>
      <c r="Z7" s="221"/>
    </row>
    <row r="8" spans="1:26"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c r="Y8" s="221"/>
      <c r="Z8" s="221"/>
    </row>
    <row r="9" spans="1:26" x14ac:dyDescent="0.25">
      <c r="B9" s="12" t="s">
        <v>1046</v>
      </c>
      <c r="C9" s="28"/>
      <c r="D9" s="16"/>
      <c r="E9" s="17"/>
      <c r="F9" s="17"/>
      <c r="G9" s="17"/>
      <c r="H9" s="17"/>
      <c r="I9" s="17"/>
      <c r="J9" s="17"/>
      <c r="K9" s="18"/>
      <c r="L9" s="221"/>
      <c r="M9" s="221"/>
      <c r="N9" s="221"/>
      <c r="O9" s="221"/>
      <c r="P9" s="221"/>
      <c r="Q9" s="221"/>
      <c r="R9" s="221"/>
      <c r="S9" s="221"/>
      <c r="T9" s="221"/>
      <c r="U9" s="221"/>
      <c r="V9" s="221"/>
      <c r="W9" s="221"/>
      <c r="X9" s="221"/>
      <c r="Y9" s="221"/>
      <c r="Z9" s="221"/>
    </row>
    <row r="11" spans="1:26" s="2" customFormat="1" ht="21" x14ac:dyDescent="0.35">
      <c r="A11" s="251" t="s">
        <v>1103</v>
      </c>
      <c r="C11" s="3" t="s">
        <v>1048</v>
      </c>
      <c r="F11" s="2" t="s">
        <v>1049</v>
      </c>
    </row>
    <row r="13" spans="1:26"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221"/>
    </row>
    <row r="14" spans="1:26" x14ac:dyDescent="0.25">
      <c r="B14" s="221" t="s">
        <v>1191</v>
      </c>
      <c r="C14" s="221" t="s">
        <v>1192</v>
      </c>
      <c r="D14" s="221"/>
      <c r="E14" s="221" t="s">
        <v>1193</v>
      </c>
      <c r="F14" s="109">
        <v>135174089.75703326</v>
      </c>
      <c r="G14" s="109">
        <v>134325446.45780051</v>
      </c>
      <c r="H14" s="109">
        <v>132387075.10230179</v>
      </c>
      <c r="I14" s="109">
        <v>142966609.21994883</v>
      </c>
      <c r="J14" s="109">
        <v>146271891.43222505</v>
      </c>
      <c r="K14" s="109">
        <v>147243574.96163681</v>
      </c>
      <c r="L14" s="109">
        <v>147149927.76214832</v>
      </c>
      <c r="M14" s="109">
        <v>148853181.91815856</v>
      </c>
      <c r="N14" s="109">
        <v>151586033.58056265</v>
      </c>
      <c r="O14" s="109">
        <v>150569488.49104857</v>
      </c>
      <c r="P14" s="109">
        <v>152973580.56265983</v>
      </c>
      <c r="Q14" s="109">
        <v>113400000</v>
      </c>
      <c r="R14" s="109">
        <v>118800000</v>
      </c>
      <c r="S14" s="109">
        <v>120367000</v>
      </c>
      <c r="T14" s="109">
        <v>122858000</v>
      </c>
      <c r="U14" s="109">
        <v>118722000</v>
      </c>
      <c r="V14" s="109">
        <v>117782000</v>
      </c>
      <c r="W14" s="109">
        <v>118761000</v>
      </c>
      <c r="X14" s="221"/>
      <c r="Y14" s="221"/>
      <c r="Z14" s="221" t="s">
        <v>153</v>
      </c>
    </row>
    <row r="15" spans="1:26" x14ac:dyDescent="0.25">
      <c r="B15" s="221" t="s">
        <v>1194</v>
      </c>
      <c r="C15" s="221" t="s">
        <v>1192</v>
      </c>
      <c r="D15" s="221"/>
      <c r="E15" s="221" t="s">
        <v>1193</v>
      </c>
      <c r="F15" s="109">
        <v>152430356.534527</v>
      </c>
      <c r="G15" s="109">
        <v>151473375.79283887</v>
      </c>
      <c r="H15" s="109">
        <v>149287552.77493608</v>
      </c>
      <c r="I15" s="109">
        <v>161217665.71611255</v>
      </c>
      <c r="J15" s="109">
        <v>164944898.84910488</v>
      </c>
      <c r="K15" s="109">
        <v>166040627.08439896</v>
      </c>
      <c r="L15" s="109">
        <v>165935024.92327368</v>
      </c>
      <c r="M15" s="109">
        <v>167855715.78005114</v>
      </c>
      <c r="N15" s="109">
        <v>170937442.12276214</v>
      </c>
      <c r="O15" s="109">
        <v>169791125.31969309</v>
      </c>
      <c r="P15" s="109">
        <v>172502122.76214835</v>
      </c>
      <c r="Q15" s="109">
        <v>201600000</v>
      </c>
      <c r="R15" s="109">
        <v>211200000</v>
      </c>
      <c r="S15" s="109">
        <v>135733000</v>
      </c>
      <c r="T15" s="109">
        <v>138542000</v>
      </c>
      <c r="U15" s="109">
        <v>133666000</v>
      </c>
      <c r="V15" s="109">
        <v>132818000</v>
      </c>
      <c r="W15" s="109">
        <v>134699500</v>
      </c>
      <c r="X15" s="221"/>
      <c r="Y15" s="221"/>
      <c r="Z15" s="221" t="s">
        <v>154</v>
      </c>
    </row>
    <row r="16" spans="1:26" x14ac:dyDescent="0.25">
      <c r="B16" s="221"/>
      <c r="C16" s="221"/>
      <c r="D16" s="221"/>
      <c r="E16" s="221"/>
      <c r="F16" s="20"/>
      <c r="G16" s="20"/>
      <c r="H16" s="20"/>
      <c r="I16" s="20"/>
      <c r="J16" s="20"/>
      <c r="K16" s="20"/>
      <c r="L16" s="20"/>
      <c r="M16" s="20"/>
      <c r="N16" s="20"/>
      <c r="O16" s="20"/>
      <c r="P16" s="20"/>
      <c r="Q16" s="20"/>
      <c r="R16" s="20"/>
      <c r="S16" s="20"/>
      <c r="T16" s="20"/>
      <c r="U16" s="20"/>
      <c r="V16" s="20"/>
      <c r="W16" s="20"/>
      <c r="X16" s="221"/>
      <c r="Y16" s="221"/>
      <c r="Z16" s="221"/>
    </row>
    <row r="17" spans="1:26" s="2" customFormat="1" ht="21" x14ac:dyDescent="0.35">
      <c r="A17" s="251"/>
      <c r="C17" s="3" t="s">
        <v>1063</v>
      </c>
      <c r="F17" s="2" t="s">
        <v>1064</v>
      </c>
    </row>
    <row r="19" spans="1:26" ht="17.25" x14ac:dyDescent="0.25">
      <c r="B19" s="221" t="s">
        <v>1195</v>
      </c>
      <c r="C19" s="221" t="s">
        <v>1196</v>
      </c>
      <c r="D19" s="221" t="s">
        <v>588</v>
      </c>
      <c r="E19" s="221" t="s">
        <v>1197</v>
      </c>
      <c r="F19" s="109">
        <v>7.6999999999999999E-2</v>
      </c>
      <c r="G19" s="109">
        <v>7.6999999999999999E-2</v>
      </c>
      <c r="H19" s="109">
        <v>7.6999999999999999E-2</v>
      </c>
      <c r="I19" s="109">
        <v>7.6999999999999999E-2</v>
      </c>
      <c r="J19" s="109">
        <v>7.6999999999999999E-2</v>
      </c>
      <c r="K19" s="109">
        <v>7.6999999999999999E-2</v>
      </c>
      <c r="L19" s="109">
        <v>7.6999999999999999E-2</v>
      </c>
      <c r="M19" s="109">
        <v>7.6999999999999999E-2</v>
      </c>
      <c r="N19" s="109">
        <v>7.6999999999999999E-2</v>
      </c>
      <c r="O19" s="109">
        <v>7.6999999999999999E-2</v>
      </c>
      <c r="P19" s="109">
        <v>7.6999999999999999E-2</v>
      </c>
      <c r="Q19" s="109">
        <v>7.6999999999999999E-2</v>
      </c>
      <c r="R19" s="109">
        <v>7.6999999999999999E-2</v>
      </c>
      <c r="S19" s="109">
        <v>7.6999999999999999E-2</v>
      </c>
      <c r="T19" s="109">
        <v>7.6999999999999999E-2</v>
      </c>
      <c r="U19" s="109">
        <v>7.6999999999999999E-2</v>
      </c>
      <c r="V19" s="109">
        <v>7.6999999999999999E-2</v>
      </c>
      <c r="W19" s="109">
        <v>7.6999999999999999E-2</v>
      </c>
      <c r="X19" s="221"/>
      <c r="Y19" s="221"/>
      <c r="Z19" s="221" t="s">
        <v>155</v>
      </c>
    </row>
    <row r="20" spans="1:26" ht="17.25" x14ac:dyDescent="0.25">
      <c r="B20" s="221" t="s">
        <v>1198</v>
      </c>
      <c r="C20" s="221" t="s">
        <v>1196</v>
      </c>
      <c r="D20" s="221" t="s">
        <v>588</v>
      </c>
      <c r="E20" s="221" t="s">
        <v>1197</v>
      </c>
      <c r="F20" s="109">
        <v>1.7999999999999999E-2</v>
      </c>
      <c r="G20" s="109">
        <v>1.7999999999999999E-2</v>
      </c>
      <c r="H20" s="109">
        <v>1.7999999999999999E-2</v>
      </c>
      <c r="I20" s="109">
        <v>1.7999999999999999E-2</v>
      </c>
      <c r="J20" s="109">
        <v>1.7999999999999999E-2</v>
      </c>
      <c r="K20" s="109">
        <v>1.7999999999999999E-2</v>
      </c>
      <c r="L20" s="109">
        <v>1.7999999999999999E-2</v>
      </c>
      <c r="M20" s="109">
        <v>1.7999999999999999E-2</v>
      </c>
      <c r="N20" s="109">
        <v>1.7999999999999999E-2</v>
      </c>
      <c r="O20" s="109">
        <v>1.7999999999999999E-2</v>
      </c>
      <c r="P20" s="109">
        <v>1.7999999999999999E-2</v>
      </c>
      <c r="Q20" s="109">
        <v>1.7999999999999999E-2</v>
      </c>
      <c r="R20" s="109">
        <v>1.7999999999999999E-2</v>
      </c>
      <c r="S20" s="109">
        <v>1.7999999999999999E-2</v>
      </c>
      <c r="T20" s="109">
        <v>1.7999999999999999E-2</v>
      </c>
      <c r="U20" s="109">
        <v>1.7999999999999999E-2</v>
      </c>
      <c r="V20" s="109">
        <v>1.7999999999999999E-2</v>
      </c>
      <c r="W20" s="109">
        <v>1.7999999999999999E-2</v>
      </c>
      <c r="X20" s="221"/>
      <c r="Y20" s="221"/>
      <c r="Z20" s="221" t="s">
        <v>155</v>
      </c>
    </row>
    <row r="21" spans="1:26" ht="17.25" x14ac:dyDescent="0.25">
      <c r="B21" s="221" t="s">
        <v>1195</v>
      </c>
      <c r="C21" s="221" t="s">
        <v>1196</v>
      </c>
      <c r="D21" s="221" t="s">
        <v>590</v>
      </c>
      <c r="E21" s="221" t="s">
        <v>1197</v>
      </c>
      <c r="F21" s="109">
        <v>0.77</v>
      </c>
      <c r="G21" s="109">
        <v>0.77</v>
      </c>
      <c r="H21" s="109">
        <v>0.77</v>
      </c>
      <c r="I21" s="109">
        <v>0.77</v>
      </c>
      <c r="J21" s="109">
        <v>0.77</v>
      </c>
      <c r="K21" s="109">
        <v>0.77</v>
      </c>
      <c r="L21" s="109">
        <v>0.77</v>
      </c>
      <c r="M21" s="109">
        <v>0.77</v>
      </c>
      <c r="N21" s="109">
        <v>0.77</v>
      </c>
      <c r="O21" s="109">
        <v>0.77</v>
      </c>
      <c r="P21" s="109">
        <v>0.77</v>
      </c>
      <c r="Q21" s="109">
        <v>0.77</v>
      </c>
      <c r="R21" s="109">
        <v>0.77</v>
      </c>
      <c r="S21" s="109">
        <v>0.77</v>
      </c>
      <c r="T21" s="109">
        <v>0.77</v>
      </c>
      <c r="U21" s="109">
        <v>0.77</v>
      </c>
      <c r="V21" s="109">
        <v>0.77</v>
      </c>
      <c r="W21" s="109">
        <v>0.77</v>
      </c>
      <c r="X21" s="221"/>
      <c r="Y21" s="221"/>
      <c r="Z21" s="221" t="s">
        <v>155</v>
      </c>
    </row>
    <row r="22" spans="1:26" ht="17.25" x14ac:dyDescent="0.25">
      <c r="B22" s="221" t="s">
        <v>1198</v>
      </c>
      <c r="C22" s="221" t="s">
        <v>1196</v>
      </c>
      <c r="D22" s="221" t="s">
        <v>590</v>
      </c>
      <c r="E22" s="221" t="s">
        <v>1197</v>
      </c>
      <c r="F22" s="109">
        <v>0.18</v>
      </c>
      <c r="G22" s="109">
        <v>0.18</v>
      </c>
      <c r="H22" s="109">
        <v>0.18</v>
      </c>
      <c r="I22" s="109">
        <v>0.18</v>
      </c>
      <c r="J22" s="109">
        <v>0.18</v>
      </c>
      <c r="K22" s="109">
        <v>0.18</v>
      </c>
      <c r="L22" s="109">
        <v>0.18</v>
      </c>
      <c r="M22" s="109">
        <v>0.18</v>
      </c>
      <c r="N22" s="109">
        <v>0.18</v>
      </c>
      <c r="O22" s="109">
        <v>0.18</v>
      </c>
      <c r="P22" s="109">
        <v>0.18</v>
      </c>
      <c r="Q22" s="109">
        <v>0.18</v>
      </c>
      <c r="R22" s="109">
        <v>0.18</v>
      </c>
      <c r="S22" s="109">
        <v>0.18</v>
      </c>
      <c r="T22" s="109">
        <v>0.18</v>
      </c>
      <c r="U22" s="109">
        <v>0.18</v>
      </c>
      <c r="V22" s="109">
        <v>0.18</v>
      </c>
      <c r="W22" s="109">
        <v>0.18</v>
      </c>
      <c r="X22" s="221"/>
      <c r="Y22" s="221"/>
      <c r="Z22" s="221" t="s">
        <v>155</v>
      </c>
    </row>
    <row r="23" spans="1:26" ht="17.25" x14ac:dyDescent="0.25">
      <c r="B23" s="221" t="s">
        <v>1199</v>
      </c>
      <c r="C23" s="221" t="s">
        <v>1196</v>
      </c>
      <c r="D23" s="221" t="s">
        <v>588</v>
      </c>
      <c r="E23" s="221" t="s">
        <v>1197</v>
      </c>
      <c r="F23" s="109">
        <v>0</v>
      </c>
      <c r="G23" s="109">
        <v>0</v>
      </c>
      <c r="H23" s="109">
        <v>0</v>
      </c>
      <c r="I23" s="109">
        <v>0</v>
      </c>
      <c r="J23" s="109">
        <v>0</v>
      </c>
      <c r="K23" s="109">
        <v>0</v>
      </c>
      <c r="L23" s="109">
        <v>0</v>
      </c>
      <c r="M23" s="109">
        <v>0</v>
      </c>
      <c r="N23" s="109">
        <v>0</v>
      </c>
      <c r="O23" s="109">
        <v>0</v>
      </c>
      <c r="P23" s="109">
        <v>0</v>
      </c>
      <c r="Q23" s="109">
        <v>0</v>
      </c>
      <c r="R23" s="109">
        <v>0</v>
      </c>
      <c r="S23" s="109">
        <v>0</v>
      </c>
      <c r="T23" s="109">
        <v>0</v>
      </c>
      <c r="U23" s="109">
        <v>0</v>
      </c>
      <c r="V23" s="109">
        <v>0</v>
      </c>
      <c r="W23" s="109">
        <v>0</v>
      </c>
      <c r="X23" s="221"/>
      <c r="Y23" s="221"/>
      <c r="Z23" s="221"/>
    </row>
    <row r="24" spans="1:26" ht="17.25" x14ac:dyDescent="0.25">
      <c r="B24" s="221" t="s">
        <v>1200</v>
      </c>
      <c r="C24" s="221" t="s">
        <v>1196</v>
      </c>
      <c r="D24" s="221" t="s">
        <v>588</v>
      </c>
      <c r="E24" s="221" t="s">
        <v>1197</v>
      </c>
      <c r="F24" s="109">
        <v>0</v>
      </c>
      <c r="G24" s="109">
        <v>0</v>
      </c>
      <c r="H24" s="109">
        <v>0</v>
      </c>
      <c r="I24" s="109">
        <v>0</v>
      </c>
      <c r="J24" s="109">
        <v>0</v>
      </c>
      <c r="K24" s="109">
        <v>0</v>
      </c>
      <c r="L24" s="109">
        <v>0</v>
      </c>
      <c r="M24" s="109">
        <v>0</v>
      </c>
      <c r="N24" s="109">
        <v>0</v>
      </c>
      <c r="O24" s="109">
        <v>0</v>
      </c>
      <c r="P24" s="109">
        <v>0</v>
      </c>
      <c r="Q24" s="109">
        <v>0</v>
      </c>
      <c r="R24" s="109">
        <v>0</v>
      </c>
      <c r="S24" s="109">
        <v>0</v>
      </c>
      <c r="T24" s="109">
        <v>0</v>
      </c>
      <c r="U24" s="109">
        <v>0</v>
      </c>
      <c r="V24" s="109">
        <v>0</v>
      </c>
      <c r="W24" s="109">
        <v>0</v>
      </c>
      <c r="X24" s="221"/>
      <c r="Y24" s="221"/>
      <c r="Z24" s="221"/>
    </row>
    <row r="25" spans="1:26" ht="17.25" x14ac:dyDescent="0.25">
      <c r="B25" s="221" t="s">
        <v>1199</v>
      </c>
      <c r="C25" s="221" t="s">
        <v>1196</v>
      </c>
      <c r="D25" s="221" t="s">
        <v>590</v>
      </c>
      <c r="E25" s="221" t="s">
        <v>1197</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221"/>
      <c r="Y25" s="221"/>
      <c r="Z25" s="221"/>
    </row>
    <row r="26" spans="1:26" ht="17.25" x14ac:dyDescent="0.25">
      <c r="B26" s="221" t="s">
        <v>1200</v>
      </c>
      <c r="C26" s="221" t="s">
        <v>1196</v>
      </c>
      <c r="D26" s="221" t="s">
        <v>590</v>
      </c>
      <c r="E26" s="221" t="s">
        <v>1197</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09">
        <v>0</v>
      </c>
      <c r="X26" s="221"/>
      <c r="Y26" s="221"/>
      <c r="Z26" s="221"/>
    </row>
    <row r="28" spans="1:26" s="2" customFormat="1" ht="21" x14ac:dyDescent="0.35">
      <c r="A28" s="251"/>
      <c r="C28" s="3" t="s">
        <v>629</v>
      </c>
      <c r="F28" s="2" t="s">
        <v>1068</v>
      </c>
    </row>
    <row r="30" spans="1:26" x14ac:dyDescent="0.25">
      <c r="A30" s="250" t="s">
        <v>1201</v>
      </c>
      <c r="B30" s="221" t="s">
        <v>1195</v>
      </c>
      <c r="C30" s="221" t="s">
        <v>1202</v>
      </c>
      <c r="D30" s="221" t="s">
        <v>588</v>
      </c>
      <c r="E30" s="221" t="s">
        <v>882</v>
      </c>
      <c r="F30" s="89">
        <f>(F14*F19)*'Conversion Factors'!$D$50</f>
        <v>19.182690251510344</v>
      </c>
      <c r="G30" s="89">
        <f>(G14*G19)*'Conversion Factors'!$D$50</f>
        <v>19.06225843227293</v>
      </c>
      <c r="H30" s="89">
        <f>(H14*H19)*'Conversion Factors'!$D$50</f>
        <v>18.787182214842751</v>
      </c>
      <c r="I30" s="89">
        <f>(I14*I19)*'Conversion Factors'!$D$50</f>
        <v>20.288534481012157</v>
      </c>
      <c r="J30" s="89">
        <f>(J14*J19)*'Conversion Factors'!$D$50</f>
        <v>20.75759038503849</v>
      </c>
      <c r="K30" s="89">
        <f>(K14*K19)*'Conversion Factors'!$D$50</f>
        <v>20.895482966380843</v>
      </c>
      <c r="L30" s="89">
        <f>(L14*L19)*'Conversion Factors'!$D$50</f>
        <v>20.882193398654231</v>
      </c>
      <c r="M30" s="89">
        <f>(M14*M19)*'Conversion Factors'!$D$50</f>
        <v>21.123903899187802</v>
      </c>
      <c r="N30" s="89">
        <f>(N14*N19)*'Conversion Factors'!$D$50</f>
        <v>21.511725611451226</v>
      </c>
      <c r="O30" s="89">
        <f>(O14*O19)*'Conversion Factors'!$D$50</f>
        <v>21.367466681253195</v>
      </c>
      <c r="P30" s="89">
        <f>(P14*P19)*'Conversion Factors'!$D$50</f>
        <v>21.708633791227616</v>
      </c>
      <c r="Q30" s="89">
        <f>(Q14*Q19)*'Conversion Factors'!$D$50</f>
        <v>16.092707399999998</v>
      </c>
      <c r="R30" s="89">
        <f>(R14*R19)*'Conversion Factors'!$D$50</f>
        <v>16.859026799999999</v>
      </c>
      <c r="S30" s="89">
        <f>(S14*S19)*'Conversion Factors'!$D$50</f>
        <v>17.081401336999999</v>
      </c>
      <c r="T30" s="89">
        <f>(T14*T19)*'Conversion Factors'!$D$50</f>
        <v>17.434901637999999</v>
      </c>
      <c r="U30" s="89">
        <f>(U14*U19)*'Conversion Factors'!$D$50</f>
        <v>16.847957741999998</v>
      </c>
      <c r="V30" s="89">
        <f>(V14*V19)*'Conversion Factors'!$D$50</f>
        <v>16.714561402000001</v>
      </c>
      <c r="W30" s="89">
        <f>(W14*W19)*'Conversion Factors'!$D$50</f>
        <v>16.853492271</v>
      </c>
      <c r="X30" s="221"/>
      <c r="Y30" s="221"/>
      <c r="Z30" s="221"/>
    </row>
    <row r="31" spans="1:26" x14ac:dyDescent="0.25">
      <c r="A31" s="250" t="s">
        <v>1201</v>
      </c>
      <c r="B31" s="221" t="s">
        <v>1198</v>
      </c>
      <c r="C31" s="221" t="s">
        <v>1202</v>
      </c>
      <c r="D31" s="221" t="s">
        <v>588</v>
      </c>
      <c r="E31" s="221" t="s">
        <v>882</v>
      </c>
      <c r="F31" s="89">
        <f>(F14*F20)*'Conversion Factors'!$D$51</f>
        <v>4.4842652535998209</v>
      </c>
      <c r="G31" s="89">
        <f>(G14*G20)*'Conversion Factors'!$D$51</f>
        <v>4.4561123607910735</v>
      </c>
      <c r="H31" s="89">
        <f>(H14*H20)*'Conversion Factors'!$D$51</f>
        <v>4.3918088294437592</v>
      </c>
      <c r="I31" s="89">
        <f>(I14*I20)*'Conversion Factors'!$D$51</f>
        <v>4.7427742942625821</v>
      </c>
      <c r="J31" s="89">
        <f>(J14*J20)*'Conversion Factors'!$D$51</f>
        <v>4.8524237263726331</v>
      </c>
      <c r="K31" s="89">
        <f>(K14*K20)*'Conversion Factors'!$D$51</f>
        <v>4.8846583557773391</v>
      </c>
      <c r="L31" s="89">
        <f>(L14*L20)*'Conversion Factors'!$D$51</f>
        <v>4.8815517035815077</v>
      </c>
      <c r="M31" s="89">
        <f>(M14*M20)*'Conversion Factors'!$D$51</f>
        <v>4.9380554569529922</v>
      </c>
      <c r="N31" s="89">
        <f>(N14*N20)*'Conversion Factors'!$D$51</f>
        <v>5.0287150780015848</v>
      </c>
      <c r="O31" s="89">
        <f>(O14*O20)*'Conversion Factors'!$D$51</f>
        <v>4.9949922112020451</v>
      </c>
      <c r="P31" s="89">
        <f>(P14*P20)*'Conversion Factors'!$D$51</f>
        <v>5.0747455615856767</v>
      </c>
      <c r="Q31" s="89">
        <f>(Q14*Q20)*'Conversion Factors'!$D$51</f>
        <v>3.7619315999999996</v>
      </c>
      <c r="R31" s="89">
        <f>(R14*R20)*'Conversion Factors'!$D$51</f>
        <v>3.9410712000000001</v>
      </c>
      <c r="S31" s="89">
        <f>(S14*S20)*'Conversion Factors'!$D$51</f>
        <v>3.9930548579999998</v>
      </c>
      <c r="T31" s="89">
        <f>(T14*T20)*'Conversion Factors'!$D$51</f>
        <v>4.0756912920000001</v>
      </c>
      <c r="U31" s="89">
        <f>(U14*U20)*'Conversion Factors'!$D$51</f>
        <v>3.9384836279999997</v>
      </c>
      <c r="V31" s="89">
        <f>(V14*V20)*'Conversion Factors'!$D$51</f>
        <v>3.9073000680000001</v>
      </c>
      <c r="W31" s="89">
        <f>(W14*W20)*'Conversion Factors'!$D$51</f>
        <v>3.9397774139999999</v>
      </c>
      <c r="X31" s="221"/>
      <c r="Y31" s="221"/>
      <c r="Z31" s="221"/>
    </row>
    <row r="32" spans="1:26" x14ac:dyDescent="0.25">
      <c r="A32" s="250" t="s">
        <v>1203</v>
      </c>
      <c r="B32" s="221" t="s">
        <v>1195</v>
      </c>
      <c r="C32" s="221" t="s">
        <v>1204</v>
      </c>
      <c r="D32" s="221" t="s">
        <v>590</v>
      </c>
      <c r="E32" s="221" t="s">
        <v>883</v>
      </c>
      <c r="F32" s="89">
        <f>(F14*F21)*'Conversion Factors'!$D$48</f>
        <v>69.736312905653463</v>
      </c>
      <c r="G32" s="89">
        <f>(G14*G21)*'Conversion Factors'!$D$48</f>
        <v>69.298497827579283</v>
      </c>
      <c r="H32" s="89">
        <f>(H14*H21)*'Conversion Factors'!$D$48</f>
        <v>68.298492045277499</v>
      </c>
      <c r="I32" s="89">
        <f>(I14*I21)*'Conversion Factors'!$D$48</f>
        <v>73.756473696571604</v>
      </c>
      <c r="J32" s="89">
        <f>(J14*J21)*'Conversion Factors'!$D$48</f>
        <v>75.461668789884911</v>
      </c>
      <c r="K32" s="89">
        <f>(K14*K21)*'Conversion Factors'!$D$48</f>
        <v>75.962960322708426</v>
      </c>
      <c r="L32" s="89">
        <f>(L14*L21)*'Conversion Factors'!$D$48</f>
        <v>75.914647732492327</v>
      </c>
      <c r="M32" s="89">
        <f>(M14*M21)*'Conversion Factors'!$D$48</f>
        <v>76.793356551578015</v>
      </c>
      <c r="N32" s="89">
        <f>(N14*N21)*'Conversion Factors'!$D$48</f>
        <v>78.20323472421228</v>
      </c>
      <c r="O32" s="89">
        <f>(O14*O21)*'Conversion Factors'!$D$48</f>
        <v>77.678799112531962</v>
      </c>
      <c r="P32" s="89">
        <f>(P14*P21)*'Conversion Factors'!$D$48</f>
        <v>78.91907021227621</v>
      </c>
      <c r="Q32" s="89">
        <f>(Q14*Q21)*'Conversion Factors'!$D$48</f>
        <v>58.503060000000005</v>
      </c>
      <c r="R32" s="89">
        <f>(R14*R21)*'Conversion Factors'!$D$48</f>
        <v>61.288920000000005</v>
      </c>
      <c r="S32" s="89">
        <f>(S14*S21)*'Conversion Factors'!$D$48</f>
        <v>62.097335300000005</v>
      </c>
      <c r="T32" s="89">
        <f>(T14*T21)*'Conversion Factors'!$D$48</f>
        <v>63.382442200000007</v>
      </c>
      <c r="U32" s="89">
        <f>(U14*U21)*'Conversion Factors'!$D$48</f>
        <v>61.248679800000005</v>
      </c>
      <c r="V32" s="89">
        <f>(V14*V21)*'Conversion Factors'!$D$48</f>
        <v>60.763733800000004</v>
      </c>
      <c r="W32" s="89">
        <f>(W14*W21)*'Conversion Factors'!$D$48</f>
        <v>61.268799900000005</v>
      </c>
      <c r="X32" s="221"/>
      <c r="Y32" s="221"/>
      <c r="Z32" s="221"/>
    </row>
    <row r="33" spans="1:23" x14ac:dyDescent="0.25">
      <c r="A33" s="250" t="s">
        <v>1203</v>
      </c>
      <c r="B33" s="221" t="s">
        <v>1198</v>
      </c>
      <c r="C33" s="221" t="s">
        <v>1204</v>
      </c>
      <c r="D33" s="221" t="s">
        <v>590</v>
      </c>
      <c r="E33" s="221" t="s">
        <v>883</v>
      </c>
      <c r="F33" s="89">
        <f>(F14*F22)*'Conversion Factors'!$D$49</f>
        <v>16.30199522469821</v>
      </c>
      <c r="G33" s="89">
        <f>(G14*G22)*'Conversion Factors'!$D$49</f>
        <v>16.199648842810742</v>
      </c>
      <c r="H33" s="89">
        <f>(H14*H22)*'Conversion Factors'!$D$49</f>
        <v>15.965881257337596</v>
      </c>
      <c r="I33" s="89">
        <f>(I14*I22)*'Conversion Factors'!$D$49</f>
        <v>17.241773071925831</v>
      </c>
      <c r="J33" s="89">
        <f>(J14*J22)*'Conversion Factors'!$D$49</f>
        <v>17.64039010672634</v>
      </c>
      <c r="K33" s="89">
        <f>(K14*K22)*'Conversion Factors'!$D$49</f>
        <v>17.757575140373401</v>
      </c>
      <c r="L33" s="89">
        <f>(L14*L22)*'Conversion Factors'!$D$49</f>
        <v>17.746281288115089</v>
      </c>
      <c r="M33" s="89">
        <f>(M14*M22)*'Conversion Factors'!$D$49</f>
        <v>17.951693739329922</v>
      </c>
      <c r="N33" s="89">
        <f>(N14*N22)*'Conversion Factors'!$D$49</f>
        <v>18.281275649815857</v>
      </c>
      <c r="O33" s="89">
        <f>(O14*O22)*'Conversion Factors'!$D$49</f>
        <v>18.158680312020458</v>
      </c>
      <c r="P33" s="89">
        <f>(P14*P22)*'Conversion Factors'!$D$49</f>
        <v>18.448613815856778</v>
      </c>
      <c r="Q33" s="89">
        <f>(Q14*Q22)*'Conversion Factors'!$D$49</f>
        <v>13.67604</v>
      </c>
      <c r="R33" s="89">
        <f>(R14*R22)*'Conversion Factors'!$D$49</f>
        <v>14.327280000000002</v>
      </c>
      <c r="S33" s="89">
        <f>(S14*S22)*'Conversion Factors'!$D$49</f>
        <v>14.516260200000001</v>
      </c>
      <c r="T33" s="89">
        <f>(T14*T22)*'Conversion Factors'!$D$49</f>
        <v>14.816674800000001</v>
      </c>
      <c r="U33" s="89">
        <f>(U14*U22)*'Conversion Factors'!$D$49</f>
        <v>14.317873200000001</v>
      </c>
      <c r="V33" s="89">
        <f>(V14*V22)*'Conversion Factors'!$D$49</f>
        <v>14.2045092</v>
      </c>
      <c r="W33" s="89">
        <f>(W14*W22)*'Conversion Factors'!$D$49</f>
        <v>14.322576600000001</v>
      </c>
    </row>
    <row r="34" spans="1:23" x14ac:dyDescent="0.25">
      <c r="A34" s="250" t="s">
        <v>1201</v>
      </c>
      <c r="B34" s="221" t="s">
        <v>1199</v>
      </c>
      <c r="C34" s="221" t="s">
        <v>1202</v>
      </c>
      <c r="D34" s="221" t="s">
        <v>588</v>
      </c>
      <c r="E34" s="221" t="s">
        <v>882</v>
      </c>
      <c r="F34" s="89">
        <f>(F15*F23)*'Conversion Factors'!$D$50</f>
        <v>0</v>
      </c>
      <c r="G34" s="89">
        <f>(G15*G23)*'Conversion Factors'!$D$50</f>
        <v>0</v>
      </c>
      <c r="H34" s="89">
        <f>(H15*H23)*'Conversion Factors'!$D$50</f>
        <v>0</v>
      </c>
      <c r="I34" s="89">
        <f>(I15*I23)*'Conversion Factors'!$D$50</f>
        <v>0</v>
      </c>
      <c r="J34" s="89">
        <f>(J15*J23)*'Conversion Factors'!$D$50</f>
        <v>0</v>
      </c>
      <c r="K34" s="89">
        <f>(K15*K23)*'Conversion Factors'!$D$50</f>
        <v>0</v>
      </c>
      <c r="L34" s="89">
        <f>(L15*L23)*'Conversion Factors'!$D$50</f>
        <v>0</v>
      </c>
      <c r="M34" s="89">
        <f>(M15*M23)*'Conversion Factors'!$D$50</f>
        <v>0</v>
      </c>
      <c r="N34" s="89">
        <f>(N15*N23)*'Conversion Factors'!$D$50</f>
        <v>0</v>
      </c>
      <c r="O34" s="89">
        <f>(O15*O23)*'Conversion Factors'!$D$50</f>
        <v>0</v>
      </c>
      <c r="P34" s="89">
        <f>(P15*P23)*'Conversion Factors'!$D$50</f>
        <v>0</v>
      </c>
      <c r="Q34" s="89">
        <f>(Q15*Q23)*'Conversion Factors'!$D$50</f>
        <v>0</v>
      </c>
      <c r="R34" s="89">
        <f>(R15*R23)*'Conversion Factors'!$D$50</f>
        <v>0</v>
      </c>
      <c r="S34" s="89">
        <f>(S15*S23)*'Conversion Factors'!$D$50</f>
        <v>0</v>
      </c>
      <c r="T34" s="89">
        <f>(T15*T23)*'Conversion Factors'!$D$50</f>
        <v>0</v>
      </c>
      <c r="U34" s="89">
        <f>(U15*U23)*'Conversion Factors'!$D$50</f>
        <v>0</v>
      </c>
      <c r="V34" s="89">
        <f>(V15*V23)*'Conversion Factors'!$D$50</f>
        <v>0</v>
      </c>
      <c r="W34" s="89">
        <f>(W15*W23)*'Conversion Factors'!$D$50</f>
        <v>0</v>
      </c>
    </row>
    <row r="35" spans="1:23" x14ac:dyDescent="0.25">
      <c r="A35" s="250" t="s">
        <v>1201</v>
      </c>
      <c r="B35" s="221" t="s">
        <v>1200</v>
      </c>
      <c r="C35" s="221" t="s">
        <v>1202</v>
      </c>
      <c r="D35" s="221" t="s">
        <v>588</v>
      </c>
      <c r="E35" s="221" t="s">
        <v>882</v>
      </c>
      <c r="F35" s="89">
        <f>(F15*F24)*'Conversion Factors'!$D$51</f>
        <v>0</v>
      </c>
      <c r="G35" s="89">
        <f>(G15*G24)*'Conversion Factors'!$D$51</f>
        <v>0</v>
      </c>
      <c r="H35" s="89">
        <f>(H15*H24)*'Conversion Factors'!$D$51</f>
        <v>0</v>
      </c>
      <c r="I35" s="89">
        <f>(I15*I24)*'Conversion Factors'!$D$51</f>
        <v>0</v>
      </c>
      <c r="J35" s="89">
        <f>(J15*J24)*'Conversion Factors'!$D$51</f>
        <v>0</v>
      </c>
      <c r="K35" s="89">
        <f>(K15*K24)*'Conversion Factors'!$D$51</f>
        <v>0</v>
      </c>
      <c r="L35" s="89">
        <f>(L15*L24)*'Conversion Factors'!$D$51</f>
        <v>0</v>
      </c>
      <c r="M35" s="89">
        <f>(M15*M24)*'Conversion Factors'!$D$51</f>
        <v>0</v>
      </c>
      <c r="N35" s="89">
        <f>(N15*N24)*'Conversion Factors'!$D$51</f>
        <v>0</v>
      </c>
      <c r="O35" s="89">
        <f>(O15*O24)*'Conversion Factors'!$D$51</f>
        <v>0</v>
      </c>
      <c r="P35" s="89">
        <f>(P15*P24)*'Conversion Factors'!$D$51</f>
        <v>0</v>
      </c>
      <c r="Q35" s="89">
        <f>(Q15*Q24)*'Conversion Factors'!$D$51</f>
        <v>0</v>
      </c>
      <c r="R35" s="89">
        <f>(R15*R24)*'Conversion Factors'!$D$51</f>
        <v>0</v>
      </c>
      <c r="S35" s="89">
        <f>(S15*S24)*'Conversion Factors'!$D$51</f>
        <v>0</v>
      </c>
      <c r="T35" s="89">
        <f>(T15*T24)*'Conversion Factors'!$D$51</f>
        <v>0</v>
      </c>
      <c r="U35" s="89">
        <f>(U15*U24)*'Conversion Factors'!$D$51</f>
        <v>0</v>
      </c>
      <c r="V35" s="89">
        <f>(V15*V24)*'Conversion Factors'!$D$51</f>
        <v>0</v>
      </c>
      <c r="W35" s="89">
        <f>(W15*W24)*'Conversion Factors'!$D$51</f>
        <v>0</v>
      </c>
    </row>
    <row r="36" spans="1:23" x14ac:dyDescent="0.25">
      <c r="A36" s="250" t="s">
        <v>1203</v>
      </c>
      <c r="B36" s="221" t="s">
        <v>1199</v>
      </c>
      <c r="C36" s="221" t="s">
        <v>1204</v>
      </c>
      <c r="D36" s="221" t="s">
        <v>590</v>
      </c>
      <c r="E36" s="221" t="s">
        <v>883</v>
      </c>
      <c r="F36" s="89">
        <f>(F15*F25)*'Conversion Factors'!$D$48</f>
        <v>0</v>
      </c>
      <c r="G36" s="89">
        <f>(G15*G25)*'Conversion Factors'!$D$48</f>
        <v>0</v>
      </c>
      <c r="H36" s="89">
        <f>(H15*H25)*'Conversion Factors'!$D$48</f>
        <v>0</v>
      </c>
      <c r="I36" s="89">
        <f>(I15*I25)*'Conversion Factors'!$D$48</f>
        <v>0</v>
      </c>
      <c r="J36" s="89">
        <f>(J15*J25)*'Conversion Factors'!$D$48</f>
        <v>0</v>
      </c>
      <c r="K36" s="89">
        <f>(K15*K25)*'Conversion Factors'!$D$48</f>
        <v>0</v>
      </c>
      <c r="L36" s="89">
        <f>(L15*L25)*'Conversion Factors'!$D$48</f>
        <v>0</v>
      </c>
      <c r="M36" s="89">
        <f>(M15*M25)*'Conversion Factors'!$D$48</f>
        <v>0</v>
      </c>
      <c r="N36" s="89">
        <f>(N15*N25)*'Conversion Factors'!$D$48</f>
        <v>0</v>
      </c>
      <c r="O36" s="89">
        <f>(O15*O25)*'Conversion Factors'!$D$48</f>
        <v>0</v>
      </c>
      <c r="P36" s="89">
        <f>(P15*P25)*'Conversion Factors'!$D$48</f>
        <v>0</v>
      </c>
      <c r="Q36" s="89">
        <f>(Q15*Q25)*'Conversion Factors'!$D$48</f>
        <v>0</v>
      </c>
      <c r="R36" s="89">
        <f>(R15*R25)*'Conversion Factors'!$D$48</f>
        <v>0</v>
      </c>
      <c r="S36" s="89">
        <f>(S15*S25)*'Conversion Factors'!$D$48</f>
        <v>0</v>
      </c>
      <c r="T36" s="89">
        <f>(T15*T25)*'Conversion Factors'!$D$48</f>
        <v>0</v>
      </c>
      <c r="U36" s="89">
        <f>(U15*U25)*'Conversion Factors'!$D$48</f>
        <v>0</v>
      </c>
      <c r="V36" s="89">
        <f>(V15*V25)*'Conversion Factors'!$D$48</f>
        <v>0</v>
      </c>
      <c r="W36" s="89">
        <f>(W15*W25)*'Conversion Factors'!$D$48</f>
        <v>0</v>
      </c>
    </row>
    <row r="37" spans="1:23" x14ac:dyDescent="0.25">
      <c r="A37" s="250" t="s">
        <v>1203</v>
      </c>
      <c r="B37" s="221" t="s">
        <v>1200</v>
      </c>
      <c r="C37" s="221" t="s">
        <v>1204</v>
      </c>
      <c r="D37" s="221" t="s">
        <v>590</v>
      </c>
      <c r="E37" s="221" t="s">
        <v>883</v>
      </c>
      <c r="F37" s="89">
        <f>(F15*F26)*'Conversion Factors'!$D$49</f>
        <v>0</v>
      </c>
      <c r="G37" s="89">
        <f>(G15*G26)*'Conversion Factors'!$D$49</f>
        <v>0</v>
      </c>
      <c r="H37" s="89">
        <f>(H15*H26)*'Conversion Factors'!$D$49</f>
        <v>0</v>
      </c>
      <c r="I37" s="89">
        <f>(I15*I26)*'Conversion Factors'!$D$49</f>
        <v>0</v>
      </c>
      <c r="J37" s="89">
        <f>(J15*J26)*'Conversion Factors'!$D$49</f>
        <v>0</v>
      </c>
      <c r="K37" s="89">
        <f>(K15*K26)*'Conversion Factors'!$D$49</f>
        <v>0</v>
      </c>
      <c r="L37" s="89">
        <f>(L15*L26)*'Conversion Factors'!$D$49</f>
        <v>0</v>
      </c>
      <c r="M37" s="89">
        <f>(M15*M26)*'Conversion Factors'!$D$49</f>
        <v>0</v>
      </c>
      <c r="N37" s="89">
        <f>(N15*N26)*'Conversion Factors'!$D$49</f>
        <v>0</v>
      </c>
      <c r="O37" s="89">
        <f>(O15*O26)*'Conversion Factors'!$D$49</f>
        <v>0</v>
      </c>
      <c r="P37" s="89">
        <f>(P15*P26)*'Conversion Factors'!$D$49</f>
        <v>0</v>
      </c>
      <c r="Q37" s="89">
        <f>(Q15*Q26)*'Conversion Factors'!$D$49</f>
        <v>0</v>
      </c>
      <c r="R37" s="89">
        <f>(R15*R26)*'Conversion Factors'!$D$49</f>
        <v>0</v>
      </c>
      <c r="S37" s="89">
        <f>(S15*S26)*'Conversion Factors'!$D$49</f>
        <v>0</v>
      </c>
      <c r="T37" s="89">
        <f>(T15*T26)*'Conversion Factors'!$D$49</f>
        <v>0</v>
      </c>
      <c r="U37" s="89">
        <f>(U15*U26)*'Conversion Factors'!$D$49</f>
        <v>0</v>
      </c>
      <c r="V37" s="89">
        <f>(V15*V26)*'Conversion Factors'!$D$49</f>
        <v>0</v>
      </c>
      <c r="W37" s="89">
        <f>(W15*W26)*'Conversion Factors'!$D$49</f>
        <v>0</v>
      </c>
    </row>
    <row r="38" spans="1:23" x14ac:dyDescent="0.25">
      <c r="B38" s="4"/>
      <c r="C38" s="4"/>
      <c r="D38" s="4"/>
      <c r="E38" s="4"/>
      <c r="F38" s="221"/>
      <c r="G38" s="221"/>
      <c r="H38" s="221"/>
      <c r="I38" s="221"/>
      <c r="J38" s="221"/>
      <c r="K38" s="221"/>
      <c r="L38" s="221"/>
      <c r="M38" s="221"/>
      <c r="N38" s="221"/>
      <c r="O38" s="221"/>
      <c r="P38" s="221"/>
      <c r="Q38" s="221"/>
      <c r="R38" s="221"/>
      <c r="S38" s="221"/>
      <c r="T38" s="221"/>
      <c r="U38" s="221"/>
      <c r="V38" s="221"/>
      <c r="W38" s="221"/>
    </row>
    <row r="39" spans="1:23" x14ac:dyDescent="0.25">
      <c r="B39" s="4" t="s">
        <v>950</v>
      </c>
      <c r="C39" s="4" t="s">
        <v>1090</v>
      </c>
      <c r="D39" s="4" t="s">
        <v>1190</v>
      </c>
      <c r="E39" s="4" t="s">
        <v>1091</v>
      </c>
      <c r="F39" s="92">
        <f>F30+F31+(F32*'Conversion Factors'!$I$4)+('1B1 Solid Fuels'!F33*'Conversion Factors'!$I$4)+F34+F35+(F36*'Conversion Factors'!$I$4)+(F37*'Conversion Factors'!$I$4)</f>
        <v>1830.4714262424952</v>
      </c>
      <c r="G39" s="92">
        <f>G30+G31+(G32*'Conversion Factors'!$I$4)+('1B1 Solid Fuels'!G33*'Conversion Factors'!$I$4)+G34+G35+(G36*'Conversion Factors'!$I$4)+(G37*'Conversion Factors'!$I$4)</f>
        <v>1818.9794508712544</v>
      </c>
      <c r="H39" s="92">
        <f>H30+H31+(H32*'Conversion Factors'!$I$4)+('1B1 Solid Fuels'!H33*'Conversion Factors'!$I$4)+H34+H35+(H36*'Conversion Factors'!$I$4)+(H37*'Conversion Factors'!$I$4)</f>
        <v>1792.7308303992036</v>
      </c>
      <c r="I39" s="92">
        <f>I30+I31+(I32*'Conversion Factors'!$I$4)+('1B1 Solid Fuels'!I33*'Conversion Factors'!$I$4)+I34+I35+(I36*'Conversion Factors'!$I$4)+(I37*'Conversion Factors'!$I$4)</f>
        <v>1935.9944909137207</v>
      </c>
      <c r="J39" s="92">
        <f>J30+J31+(J32*'Conversion Factors'!$I$4)+('1B1 Solid Fuels'!J33*'Conversion Factors'!$I$4)+J34+J35+(J36*'Conversion Factors'!$I$4)+(J37*'Conversion Factors'!$I$4)</f>
        <v>1980.7532509402474</v>
      </c>
      <c r="K39" s="92">
        <f>K30+K31+(K32*'Conversion Factors'!$I$4)+('1B1 Solid Fuels'!K33*'Conversion Factors'!$I$4)+K34+K35+(K36*'Conversion Factors'!$I$4)+(K37*'Conversion Factors'!$I$4)</f>
        <v>1993.9113860468765</v>
      </c>
      <c r="L39" s="92">
        <f>L30+L31+(L32*'Conversion Factors'!$I$4)+('1B1 Solid Fuels'!L33*'Conversion Factors'!$I$4)+L34+L35+(L36*'Conversion Factors'!$I$4)+(L37*'Conversion Factors'!$I$4)</f>
        <v>1992.6432545349915</v>
      </c>
      <c r="M39" s="92">
        <f>M30+M31+(M32*'Conversion Factors'!$I$4)+('1B1 Solid Fuels'!M33*'Conversion Factors'!$I$4)+M34+M35+(M36*'Conversion Factors'!$I$4)+(M37*'Conversion Factors'!$I$4)</f>
        <v>2015.7080154652074</v>
      </c>
      <c r="N39" s="92">
        <f>N30+N31+(N32*'Conversion Factors'!$I$4)+('1B1 Solid Fuels'!N33*'Conversion Factors'!$I$4)+N34+N35+(N36*'Conversion Factors'!$I$4)+(N37*'Conversion Factors'!$I$4)</f>
        <v>2052.7151585440438</v>
      </c>
      <c r="O39" s="92">
        <f>O30+O31+(O32*'Conversion Factors'!$I$4)+('1B1 Solid Fuels'!O33*'Conversion Factors'!$I$4)+O34+O35+(O36*'Conversion Factors'!$I$4)+(O37*'Conversion Factors'!$I$4)</f>
        <v>2038.9495268080559</v>
      </c>
      <c r="P39" s="92">
        <f>P30+P31+(P32*'Conversion Factors'!$I$4)+('1B1 Solid Fuels'!P33*'Conversion Factors'!$I$4)+P34+P35+(P36*'Conversion Factors'!$I$4)+(P37*'Conversion Factors'!$I$4)</f>
        <v>2071.5047439436057</v>
      </c>
      <c r="Q39" s="92">
        <f>Q30+Q31+(Q32*'Conversion Factors'!$I$4)+('1B1 Solid Fuels'!Q33*'Conversion Factors'!$I$4)+Q34+Q35+(Q36*'Conversion Factors'!$I$4)+(Q37*'Conversion Factors'!$I$4)</f>
        <v>1535.6157390000001</v>
      </c>
      <c r="R39" s="92">
        <f>R30+R31+(R32*'Conversion Factors'!$I$4)+('1B1 Solid Fuels'!R33*'Conversion Factors'!$I$4)+R34+R35+(R36*'Conversion Factors'!$I$4)+(R37*'Conversion Factors'!$I$4)</f>
        <v>1608.7402980000002</v>
      </c>
      <c r="S39" s="92">
        <f>S30+S31+(S32*'Conversion Factors'!$I$4)+('1B1 Solid Fuels'!S33*'Conversion Factors'!$I$4)+S34+S35+(S36*'Conversion Factors'!$I$4)+(S37*'Conversion Factors'!$I$4)</f>
        <v>1629.9599616950002</v>
      </c>
      <c r="T39" s="92">
        <f>T30+T31+(T32*'Conversion Factors'!$I$4)+('1B1 Solid Fuels'!T33*'Conversion Factors'!$I$4)+T34+T35+(T36*'Conversion Factors'!$I$4)+(T37*'Conversion Factors'!$I$4)</f>
        <v>1663.6920499300002</v>
      </c>
      <c r="U39" s="92">
        <f>U30+U31+(U32*'Conversion Factors'!$I$4)+('1B1 Solid Fuels'!U33*'Conversion Factors'!$I$4)+U34+U35+(U36*'Conversion Factors'!$I$4)+(U37*'Conversion Factors'!$I$4)</f>
        <v>1607.68405437</v>
      </c>
      <c r="V39" s="92">
        <f>V30+V31+(V32*'Conversion Factors'!$I$4)+('1B1 Solid Fuels'!V33*'Conversion Factors'!$I$4)+V34+V35+(V36*'Conversion Factors'!$I$4)+(V37*'Conversion Factors'!$I$4)</f>
        <v>1594.9549644700003</v>
      </c>
      <c r="W39" s="92">
        <f>W30+W31+(W32*'Conversion Factors'!$I$4)+('1B1 Solid Fuels'!W33*'Conversion Factors'!$I$4)+W34+W35+(W36*'Conversion Factors'!$I$4)+(W37*'Conversion Factors'!$I$4)</f>
        <v>1608.2121761850003</v>
      </c>
    </row>
    <row r="41" spans="1:23" s="2" customFormat="1" x14ac:dyDescent="0.25">
      <c r="A41" s="251"/>
      <c r="B41" s="248" t="s">
        <v>1092</v>
      </c>
      <c r="C41" s="248"/>
      <c r="F41" s="248">
        <v>2000</v>
      </c>
      <c r="G41" s="248">
        <v>2017</v>
      </c>
    </row>
    <row r="42" spans="1:23" s="221" customFormat="1" x14ac:dyDescent="0.25">
      <c r="A42" s="250" t="str">
        <f>+A30</f>
        <v>1B1aCO2</v>
      </c>
      <c r="B42" s="254" t="s">
        <v>1205</v>
      </c>
      <c r="C42" s="254"/>
      <c r="D42" s="254"/>
      <c r="E42" s="254"/>
      <c r="F42" s="254">
        <f>+SUMIF($A$30:$A$37,$A42,F$30:F$37)</f>
        <v>23.666955505110167</v>
      </c>
      <c r="G42" s="254">
        <f>+SUMIF($A$30:$A$37,$A42,W$30:W$37)</f>
        <v>20.793269684999999</v>
      </c>
    </row>
    <row r="43" spans="1:23" s="221" customFormat="1" x14ac:dyDescent="0.25">
      <c r="A43" s="250" t="str">
        <f>+A32</f>
        <v>1B1aCH4</v>
      </c>
      <c r="B43" s="254" t="s">
        <v>1205</v>
      </c>
      <c r="C43" s="254"/>
      <c r="D43" s="254"/>
      <c r="E43" s="254"/>
      <c r="F43" s="254">
        <f>+SUMIF($A$30:$A$37,$A43,F$30:F$37)</f>
        <v>86.03830813035168</v>
      </c>
      <c r="G43" s="254">
        <f>+SUMIF($A$30:$A$37,$A43,W$30:W$37)</f>
        <v>75.59137650000001</v>
      </c>
    </row>
    <row r="44" spans="1:23" s="221" customFormat="1" x14ac:dyDescent="0.25">
      <c r="A44" s="250"/>
    </row>
    <row r="45" spans="1:23" s="221" customFormat="1" x14ac:dyDescent="0.25">
      <c r="A45" s="250"/>
    </row>
    <row r="46" spans="1:23" s="2" customFormat="1" ht="21" x14ac:dyDescent="0.35">
      <c r="A46" s="251"/>
      <c r="C46" s="3" t="s">
        <v>1093</v>
      </c>
      <c r="F46" s="2" t="s">
        <v>1094</v>
      </c>
      <c r="N46" s="2" t="s">
        <v>1095</v>
      </c>
    </row>
    <row r="48" spans="1:23" x14ac:dyDescent="0.25">
      <c r="B48" s="23"/>
      <c r="C48" s="22"/>
      <c r="D48" s="22"/>
      <c r="E48" s="22"/>
      <c r="F48" s="22"/>
      <c r="G48" s="22"/>
      <c r="H48" s="22"/>
      <c r="I48" s="22"/>
      <c r="J48" s="221"/>
      <c r="K48" s="221"/>
      <c r="L48" s="221"/>
      <c r="M48" s="221"/>
      <c r="N48" s="221"/>
      <c r="O48" s="221"/>
      <c r="P48" s="221"/>
      <c r="Q48" s="221"/>
      <c r="R48" s="221"/>
      <c r="S48" s="221"/>
      <c r="T48" s="221"/>
      <c r="U48" s="221"/>
      <c r="V48" s="221"/>
      <c r="W48" s="221"/>
    </row>
    <row r="69" spans="1:25" ht="21" x14ac:dyDescent="0.35">
      <c r="B69" s="2"/>
      <c r="C69" s="3" t="s">
        <v>331</v>
      </c>
      <c r="D69" s="2"/>
      <c r="E69" s="2"/>
      <c r="F69" s="2" t="s">
        <v>1096</v>
      </c>
      <c r="G69" s="2"/>
      <c r="H69" s="2"/>
      <c r="I69" s="2"/>
      <c r="J69" s="2"/>
      <c r="K69" s="2"/>
      <c r="L69" s="2"/>
      <c r="M69" s="2"/>
      <c r="N69" s="2"/>
      <c r="O69" s="2"/>
      <c r="P69" s="2"/>
      <c r="Q69" s="2"/>
      <c r="R69" s="2"/>
      <c r="S69" s="2"/>
      <c r="T69" s="2"/>
      <c r="U69" s="2"/>
      <c r="V69" s="2"/>
      <c r="W69" s="2"/>
      <c r="X69" s="2"/>
      <c r="Y69" s="2"/>
    </row>
    <row r="70" spans="1:25" ht="18.75" x14ac:dyDescent="0.3">
      <c r="B70" s="9" t="s">
        <v>975</v>
      </c>
      <c r="C70" s="221"/>
      <c r="D70" s="221"/>
      <c r="E70" s="221"/>
      <c r="F70" s="221" t="s">
        <v>1097</v>
      </c>
      <c r="G70" s="221"/>
      <c r="H70" s="221"/>
      <c r="I70" s="221"/>
      <c r="J70" s="221"/>
      <c r="K70" s="221"/>
      <c r="L70" s="221"/>
      <c r="M70" s="221"/>
      <c r="N70" s="221"/>
      <c r="O70" s="221"/>
      <c r="P70" s="221"/>
      <c r="Q70" s="221"/>
      <c r="R70" s="221"/>
      <c r="S70" s="221"/>
      <c r="T70" s="221"/>
      <c r="U70" s="221"/>
      <c r="V70" s="221"/>
      <c r="W70" s="221"/>
      <c r="X70" s="221"/>
      <c r="Y70" s="221"/>
    </row>
    <row r="71" spans="1:25" s="8" customFormat="1" x14ac:dyDescent="0.25">
      <c r="A71" s="250"/>
      <c r="B71" s="7" t="s">
        <v>1050</v>
      </c>
      <c r="C71" s="7" t="s">
        <v>1051</v>
      </c>
      <c r="D71" s="7" t="s">
        <v>581</v>
      </c>
      <c r="E71" s="7" t="s">
        <v>935</v>
      </c>
      <c r="F71" s="7">
        <v>2000</v>
      </c>
      <c r="G71" s="7">
        <v>2001</v>
      </c>
      <c r="H71" s="7">
        <v>2002</v>
      </c>
      <c r="I71" s="7">
        <v>2003</v>
      </c>
      <c r="J71" s="7">
        <v>2004</v>
      </c>
      <c r="K71" s="7">
        <v>2005</v>
      </c>
      <c r="L71" s="7">
        <v>2006</v>
      </c>
      <c r="M71" s="7">
        <v>2007</v>
      </c>
      <c r="N71" s="7">
        <v>2008</v>
      </c>
      <c r="O71" s="7">
        <v>2009</v>
      </c>
      <c r="P71" s="7">
        <v>2010</v>
      </c>
      <c r="Q71" s="7">
        <v>2011</v>
      </c>
      <c r="R71" s="7">
        <v>2012</v>
      </c>
      <c r="S71" s="7">
        <v>2013</v>
      </c>
      <c r="T71" s="7">
        <v>2014</v>
      </c>
      <c r="U71" s="7">
        <v>2015</v>
      </c>
      <c r="V71" s="7"/>
      <c r="W71" s="7"/>
      <c r="X71" s="50" t="s">
        <v>936</v>
      </c>
    </row>
    <row r="72" spans="1:25" s="46" customFormat="1" ht="21" x14ac:dyDescent="0.35">
      <c r="A72" s="252"/>
      <c r="C72" s="55" t="s">
        <v>1048</v>
      </c>
      <c r="F72" s="46" t="s">
        <v>1049</v>
      </c>
    </row>
    <row r="73" spans="1:25" s="8" customFormat="1" x14ac:dyDescent="0.25">
      <c r="A73" s="250"/>
    </row>
    <row r="74" spans="1:25" s="8" customFormat="1" x14ac:dyDescent="0.25">
      <c r="A74" s="250"/>
      <c r="B74" s="7" t="s">
        <v>1050</v>
      </c>
      <c r="C74" s="7" t="s">
        <v>1051</v>
      </c>
      <c r="D74" s="7" t="s">
        <v>581</v>
      </c>
      <c r="E74" s="7" t="s">
        <v>935</v>
      </c>
      <c r="F74" s="7">
        <v>2000</v>
      </c>
      <c r="G74" s="7">
        <v>2001</v>
      </c>
      <c r="H74" s="7">
        <v>2002</v>
      </c>
      <c r="I74" s="7">
        <v>2003</v>
      </c>
      <c r="J74" s="7">
        <v>2004</v>
      </c>
      <c r="K74" s="7">
        <v>2005</v>
      </c>
      <c r="L74" s="7">
        <v>2006</v>
      </c>
      <c r="M74" s="7">
        <v>2007</v>
      </c>
      <c r="N74" s="7">
        <v>2008</v>
      </c>
      <c r="O74" s="7">
        <v>2009</v>
      </c>
      <c r="P74" s="7">
        <v>2010</v>
      </c>
      <c r="Q74" s="7">
        <v>2011</v>
      </c>
      <c r="R74" s="7">
        <v>2012</v>
      </c>
      <c r="S74" s="7">
        <v>2013</v>
      </c>
      <c r="T74" s="7">
        <v>2014</v>
      </c>
      <c r="U74" s="7">
        <v>2015</v>
      </c>
      <c r="V74" s="7"/>
      <c r="W74" s="7"/>
      <c r="X74" s="50" t="s">
        <v>936</v>
      </c>
    </row>
    <row r="75" spans="1:25" s="8" customFormat="1" x14ac:dyDescent="0.25">
      <c r="A75" s="250"/>
      <c r="B75" s="8" t="s">
        <v>1191</v>
      </c>
      <c r="C75" s="8" t="s">
        <v>1192</v>
      </c>
      <c r="E75" s="8" t="s">
        <v>1193</v>
      </c>
      <c r="F75" s="25">
        <v>135174089.75703326</v>
      </c>
      <c r="G75" s="25">
        <v>134325446.45780051</v>
      </c>
      <c r="H75" s="25">
        <v>132387075.10230179</v>
      </c>
      <c r="I75" s="25">
        <v>142966609.21994883</v>
      </c>
      <c r="J75" s="25">
        <v>146271891.43222505</v>
      </c>
      <c r="K75" s="25">
        <v>147243574.96163681</v>
      </c>
      <c r="L75" s="25">
        <v>147149927.76214832</v>
      </c>
      <c r="M75" s="25">
        <v>148853181.91815856</v>
      </c>
      <c r="N75" s="25">
        <v>151586033.58056265</v>
      </c>
      <c r="O75" s="25">
        <v>150569488.49104857</v>
      </c>
      <c r="P75" s="25">
        <v>152973580.56265983</v>
      </c>
      <c r="Q75" s="25">
        <v>113400000</v>
      </c>
      <c r="R75" s="25">
        <v>118800000</v>
      </c>
      <c r="S75" s="25">
        <v>120367000</v>
      </c>
      <c r="T75" s="25">
        <v>122858000</v>
      </c>
      <c r="U75" s="25">
        <v>118722000</v>
      </c>
      <c r="V75" s="25">
        <v>117782000</v>
      </c>
      <c r="W75" s="25">
        <v>118761000</v>
      </c>
    </row>
    <row r="76" spans="1:25" s="8" customFormat="1" x14ac:dyDescent="0.25">
      <c r="A76" s="250"/>
      <c r="B76" s="8" t="s">
        <v>1194</v>
      </c>
      <c r="C76" s="8" t="s">
        <v>1192</v>
      </c>
      <c r="E76" s="8" t="s">
        <v>1193</v>
      </c>
      <c r="F76" s="25">
        <v>152430356.534527</v>
      </c>
      <c r="G76" s="25">
        <v>151473375.79283887</v>
      </c>
      <c r="H76" s="25">
        <v>149287552.77493608</v>
      </c>
      <c r="I76" s="25">
        <v>161217665.71611255</v>
      </c>
      <c r="J76" s="25">
        <v>164944898.84910488</v>
      </c>
      <c r="K76" s="25">
        <v>166040627.08439896</v>
      </c>
      <c r="L76" s="25">
        <v>165935024.92327368</v>
      </c>
      <c r="M76" s="25">
        <v>167855715.78005114</v>
      </c>
      <c r="N76" s="25">
        <v>170937442.12276214</v>
      </c>
      <c r="O76" s="25">
        <v>169791125.31969309</v>
      </c>
      <c r="P76" s="25">
        <v>172502122.76214835</v>
      </c>
      <c r="Q76" s="25">
        <v>201600000</v>
      </c>
      <c r="R76" s="25">
        <v>211200000</v>
      </c>
      <c r="S76" s="25">
        <v>135733000</v>
      </c>
      <c r="T76" s="25">
        <v>138542000</v>
      </c>
      <c r="U76" s="25">
        <v>133666000</v>
      </c>
      <c r="V76" s="25">
        <v>132818000</v>
      </c>
      <c r="W76" s="25">
        <v>134699500</v>
      </c>
    </row>
    <row r="77" spans="1:25" s="8" customFormat="1" x14ac:dyDescent="0.25">
      <c r="A77" s="250"/>
      <c r="F77" s="26"/>
      <c r="G77" s="26"/>
      <c r="H77" s="26"/>
      <c r="I77" s="26"/>
      <c r="J77" s="26"/>
      <c r="K77" s="26"/>
      <c r="L77" s="26"/>
      <c r="M77" s="26"/>
      <c r="N77" s="26"/>
      <c r="O77" s="26"/>
      <c r="P77" s="26"/>
      <c r="Q77" s="26"/>
      <c r="R77" s="26"/>
      <c r="S77" s="26"/>
      <c r="T77" s="26"/>
      <c r="U77" s="26"/>
      <c r="V77" s="26"/>
      <c r="W77" s="26"/>
    </row>
    <row r="78" spans="1:25" s="46" customFormat="1" ht="21" x14ac:dyDescent="0.35">
      <c r="A78" s="252"/>
      <c r="C78" s="55" t="s">
        <v>1063</v>
      </c>
      <c r="F78" s="46" t="s">
        <v>1064</v>
      </c>
    </row>
    <row r="79" spans="1:25" s="8" customFormat="1" x14ac:dyDescent="0.25">
      <c r="A79" s="250"/>
    </row>
    <row r="80" spans="1:25" s="8" customFormat="1" x14ac:dyDescent="0.25">
      <c r="A80" s="250"/>
      <c r="B80" s="8" t="s">
        <v>1195</v>
      </c>
      <c r="C80" s="8" t="s">
        <v>1196</v>
      </c>
      <c r="D80" s="8" t="s">
        <v>588</v>
      </c>
      <c r="E80" s="8" t="s">
        <v>1206</v>
      </c>
      <c r="F80" s="25">
        <v>7.6999999999999999E-2</v>
      </c>
      <c r="G80" s="25">
        <v>7.6999999999999999E-2</v>
      </c>
      <c r="H80" s="25">
        <v>7.6999999999999999E-2</v>
      </c>
      <c r="I80" s="25">
        <v>7.6999999999999999E-2</v>
      </c>
      <c r="J80" s="25">
        <v>7.6999999999999999E-2</v>
      </c>
      <c r="K80" s="25">
        <v>7.6999999999999999E-2</v>
      </c>
      <c r="L80" s="25">
        <v>7.6999999999999999E-2</v>
      </c>
      <c r="M80" s="25">
        <v>7.6999999999999999E-2</v>
      </c>
      <c r="N80" s="25">
        <v>7.6999999999999999E-2</v>
      </c>
      <c r="O80" s="25">
        <v>7.6999999999999999E-2</v>
      </c>
      <c r="P80" s="25">
        <v>7.6999999999999999E-2</v>
      </c>
      <c r="Q80" s="25">
        <v>7.6999999999999999E-2</v>
      </c>
      <c r="R80" s="25">
        <v>7.6999999999999999E-2</v>
      </c>
      <c r="S80" s="25">
        <v>7.6999999999999999E-2</v>
      </c>
      <c r="T80" s="25">
        <v>7.6999999999999999E-2</v>
      </c>
      <c r="U80" s="25">
        <v>7.6999999999999999E-2</v>
      </c>
      <c r="V80" s="25">
        <v>7.6999999999999999E-2</v>
      </c>
      <c r="W80" s="25">
        <v>7.6999999999999999E-2</v>
      </c>
    </row>
    <row r="81" spans="1:23" s="8" customFormat="1" x14ac:dyDescent="0.25">
      <c r="A81" s="250"/>
      <c r="B81" s="8" t="s">
        <v>1198</v>
      </c>
      <c r="C81" s="8" t="s">
        <v>1196</v>
      </c>
      <c r="D81" s="8" t="s">
        <v>588</v>
      </c>
      <c r="E81" s="8" t="s">
        <v>1206</v>
      </c>
      <c r="F81" s="25">
        <v>1.7999999999999999E-2</v>
      </c>
      <c r="G81" s="25">
        <v>1.7999999999999999E-2</v>
      </c>
      <c r="H81" s="25">
        <v>1.7999999999999999E-2</v>
      </c>
      <c r="I81" s="25">
        <v>1.7999999999999999E-2</v>
      </c>
      <c r="J81" s="25">
        <v>1.7999999999999999E-2</v>
      </c>
      <c r="K81" s="25">
        <v>1.7999999999999999E-2</v>
      </c>
      <c r="L81" s="25">
        <v>1.7999999999999999E-2</v>
      </c>
      <c r="M81" s="25">
        <v>1.7999999999999999E-2</v>
      </c>
      <c r="N81" s="25">
        <v>1.7999999999999999E-2</v>
      </c>
      <c r="O81" s="25">
        <v>1.7999999999999999E-2</v>
      </c>
      <c r="P81" s="25">
        <v>1.7999999999999999E-2</v>
      </c>
      <c r="Q81" s="25">
        <v>1.7999999999999999E-2</v>
      </c>
      <c r="R81" s="25">
        <v>1.7999999999999999E-2</v>
      </c>
      <c r="S81" s="25">
        <v>1.7999999999999999E-2</v>
      </c>
      <c r="T81" s="25">
        <v>1.7999999999999999E-2</v>
      </c>
      <c r="U81" s="25">
        <v>1.7999999999999999E-2</v>
      </c>
      <c r="V81" s="25">
        <v>1.7999999999999999E-2</v>
      </c>
      <c r="W81" s="25">
        <v>1.7999999999999999E-2</v>
      </c>
    </row>
    <row r="82" spans="1:23" s="8" customFormat="1" x14ac:dyDescent="0.25">
      <c r="A82" s="250"/>
      <c r="B82" s="8" t="s">
        <v>1195</v>
      </c>
      <c r="C82" s="8" t="s">
        <v>1196</v>
      </c>
      <c r="D82" s="8" t="s">
        <v>590</v>
      </c>
      <c r="E82" s="8" t="s">
        <v>1206</v>
      </c>
      <c r="F82" s="25">
        <v>0.77</v>
      </c>
      <c r="G82" s="25">
        <v>0.77</v>
      </c>
      <c r="H82" s="25">
        <v>0.77</v>
      </c>
      <c r="I82" s="25">
        <v>0.77</v>
      </c>
      <c r="J82" s="25">
        <v>0.77</v>
      </c>
      <c r="K82" s="25">
        <v>0.77</v>
      </c>
      <c r="L82" s="25">
        <v>0.77</v>
      </c>
      <c r="M82" s="25">
        <v>0.77</v>
      </c>
      <c r="N82" s="25">
        <v>0.77</v>
      </c>
      <c r="O82" s="25">
        <v>0.77</v>
      </c>
      <c r="P82" s="25">
        <v>0.77</v>
      </c>
      <c r="Q82" s="25">
        <v>0.77</v>
      </c>
      <c r="R82" s="25">
        <v>0.77</v>
      </c>
      <c r="S82" s="25">
        <v>0.77</v>
      </c>
      <c r="T82" s="25">
        <v>0.77</v>
      </c>
      <c r="U82" s="25">
        <v>0.77</v>
      </c>
      <c r="V82" s="25">
        <v>0.77</v>
      </c>
      <c r="W82" s="25">
        <v>0.77</v>
      </c>
    </row>
    <row r="83" spans="1:23" s="8" customFormat="1" x14ac:dyDescent="0.25">
      <c r="A83" s="250"/>
      <c r="B83" s="8" t="s">
        <v>1198</v>
      </c>
      <c r="C83" s="8" t="s">
        <v>1196</v>
      </c>
      <c r="D83" s="8" t="s">
        <v>590</v>
      </c>
      <c r="E83" s="8" t="s">
        <v>1206</v>
      </c>
      <c r="F83" s="25">
        <v>0.18</v>
      </c>
      <c r="G83" s="25">
        <v>0.18</v>
      </c>
      <c r="H83" s="25">
        <v>0.18</v>
      </c>
      <c r="I83" s="25">
        <v>0.18</v>
      </c>
      <c r="J83" s="25">
        <v>0.18</v>
      </c>
      <c r="K83" s="25">
        <v>0.18</v>
      </c>
      <c r="L83" s="25">
        <v>0.18</v>
      </c>
      <c r="M83" s="25">
        <v>0.18</v>
      </c>
      <c r="N83" s="25">
        <v>0.18</v>
      </c>
      <c r="O83" s="25">
        <v>0.18</v>
      </c>
      <c r="P83" s="25">
        <v>0.18</v>
      </c>
      <c r="Q83" s="25">
        <v>0.18</v>
      </c>
      <c r="R83" s="25">
        <v>0.18</v>
      </c>
      <c r="S83" s="25">
        <v>0.18</v>
      </c>
      <c r="T83" s="25">
        <v>0.18</v>
      </c>
      <c r="U83" s="25">
        <v>0.18</v>
      </c>
      <c r="V83" s="25">
        <v>0.18</v>
      </c>
      <c r="W83" s="25">
        <v>0.18</v>
      </c>
    </row>
    <row r="84" spans="1:23" s="8" customFormat="1" x14ac:dyDescent="0.25">
      <c r="A84" s="250"/>
      <c r="B84" s="8" t="s">
        <v>1199</v>
      </c>
      <c r="C84" s="8" t="s">
        <v>1196</v>
      </c>
      <c r="D84" s="8" t="s">
        <v>588</v>
      </c>
      <c r="E84" s="8" t="s">
        <v>1206</v>
      </c>
      <c r="F84" s="25">
        <v>0</v>
      </c>
      <c r="G84" s="25">
        <v>0</v>
      </c>
      <c r="H84" s="25">
        <v>0</v>
      </c>
      <c r="I84" s="25">
        <v>0</v>
      </c>
      <c r="J84" s="25">
        <v>0</v>
      </c>
      <c r="K84" s="25">
        <v>0</v>
      </c>
      <c r="L84" s="25">
        <v>0</v>
      </c>
      <c r="M84" s="25">
        <v>0</v>
      </c>
      <c r="N84" s="25">
        <v>0</v>
      </c>
      <c r="O84" s="25">
        <v>0</v>
      </c>
      <c r="P84" s="25">
        <v>0</v>
      </c>
      <c r="Q84" s="25">
        <v>0</v>
      </c>
      <c r="R84" s="25">
        <v>0</v>
      </c>
      <c r="S84" s="25">
        <v>0</v>
      </c>
      <c r="T84" s="25">
        <v>0</v>
      </c>
      <c r="U84" s="25">
        <v>0</v>
      </c>
      <c r="V84" s="25">
        <v>0</v>
      </c>
      <c r="W84" s="25">
        <v>0</v>
      </c>
    </row>
    <row r="85" spans="1:23" s="8" customFormat="1" x14ac:dyDescent="0.25">
      <c r="A85" s="250"/>
      <c r="B85" s="8" t="s">
        <v>1200</v>
      </c>
      <c r="C85" s="8" t="s">
        <v>1196</v>
      </c>
      <c r="D85" s="8" t="s">
        <v>588</v>
      </c>
      <c r="E85" s="8" t="s">
        <v>1206</v>
      </c>
      <c r="F85" s="25">
        <v>0</v>
      </c>
      <c r="G85" s="25">
        <v>0</v>
      </c>
      <c r="H85" s="25">
        <v>0</v>
      </c>
      <c r="I85" s="25">
        <v>0</v>
      </c>
      <c r="J85" s="25">
        <v>0</v>
      </c>
      <c r="K85" s="25">
        <v>0</v>
      </c>
      <c r="L85" s="25">
        <v>0</v>
      </c>
      <c r="M85" s="25">
        <v>0</v>
      </c>
      <c r="N85" s="25">
        <v>0</v>
      </c>
      <c r="O85" s="25">
        <v>0</v>
      </c>
      <c r="P85" s="25">
        <v>0</v>
      </c>
      <c r="Q85" s="25">
        <v>0</v>
      </c>
      <c r="R85" s="25">
        <v>0</v>
      </c>
      <c r="S85" s="25">
        <v>0</v>
      </c>
      <c r="T85" s="25">
        <v>0</v>
      </c>
      <c r="U85" s="25">
        <v>0</v>
      </c>
      <c r="V85" s="25">
        <v>0</v>
      </c>
      <c r="W85" s="25">
        <v>0</v>
      </c>
    </row>
    <row r="86" spans="1:23" s="8" customFormat="1" x14ac:dyDescent="0.25">
      <c r="A86" s="250"/>
      <c r="B86" s="8" t="s">
        <v>1199</v>
      </c>
      <c r="C86" s="8" t="s">
        <v>1196</v>
      </c>
      <c r="D86" s="8" t="s">
        <v>590</v>
      </c>
      <c r="E86" s="8" t="s">
        <v>1206</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row>
    <row r="87" spans="1:23" s="8" customFormat="1" x14ac:dyDescent="0.25">
      <c r="A87" s="250"/>
      <c r="B87" s="8" t="s">
        <v>1200</v>
      </c>
      <c r="C87" s="8" t="s">
        <v>1196</v>
      </c>
      <c r="D87" s="8" t="s">
        <v>590</v>
      </c>
      <c r="E87" s="8" t="s">
        <v>1206</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row>
    <row r="88" spans="1:23" s="8" customFormat="1" x14ac:dyDescent="0.25">
      <c r="A88" s="250"/>
    </row>
    <row r="89" spans="1:23" s="46" customFormat="1" ht="21" x14ac:dyDescent="0.35">
      <c r="A89" s="252"/>
      <c r="C89" s="55" t="s">
        <v>629</v>
      </c>
      <c r="F89" s="46" t="s">
        <v>1068</v>
      </c>
    </row>
    <row r="90" spans="1:23" s="8" customFormat="1" x14ac:dyDescent="0.25">
      <c r="A90" s="250"/>
    </row>
    <row r="91" spans="1:23" s="8" customFormat="1" x14ac:dyDescent="0.25">
      <c r="A91" s="250"/>
      <c r="B91" s="8" t="s">
        <v>1195</v>
      </c>
      <c r="C91" s="8" t="s">
        <v>1202</v>
      </c>
      <c r="D91" s="8" t="s">
        <v>588</v>
      </c>
      <c r="E91" s="8" t="s">
        <v>882</v>
      </c>
      <c r="F91" s="25">
        <v>19.182690251510344</v>
      </c>
      <c r="G91" s="25">
        <v>19.06225843227293</v>
      </c>
      <c r="H91" s="25">
        <v>18.787182214842751</v>
      </c>
      <c r="I91" s="25">
        <v>20.288534481012157</v>
      </c>
      <c r="J91" s="25">
        <v>20.75759038503849</v>
      </c>
      <c r="K91" s="25">
        <v>20.895482966380843</v>
      </c>
      <c r="L91" s="25">
        <v>20.882193398654231</v>
      </c>
      <c r="M91" s="25">
        <v>21.123903899187802</v>
      </c>
      <c r="N91" s="25">
        <v>21.511725611451226</v>
      </c>
      <c r="O91" s="25">
        <v>21.367466681253195</v>
      </c>
      <c r="P91" s="25">
        <v>21.708633791227616</v>
      </c>
      <c r="Q91" s="25">
        <v>16.092707399999998</v>
      </c>
      <c r="R91" s="25">
        <v>16.859026799999999</v>
      </c>
      <c r="S91" s="25">
        <v>17.081401336999999</v>
      </c>
      <c r="T91" s="25">
        <v>17.434901637999999</v>
      </c>
      <c r="U91" s="25">
        <v>16.847957741999998</v>
      </c>
      <c r="V91" s="25">
        <v>16.714561402000001</v>
      </c>
      <c r="W91" s="25">
        <v>16.853492271</v>
      </c>
    </row>
    <row r="92" spans="1:23" s="8" customFormat="1" x14ac:dyDescent="0.25">
      <c r="A92" s="250"/>
      <c r="B92" s="8" t="s">
        <v>1198</v>
      </c>
      <c r="C92" s="8" t="s">
        <v>1202</v>
      </c>
      <c r="D92" s="8" t="s">
        <v>588</v>
      </c>
      <c r="E92" s="8" t="s">
        <v>882</v>
      </c>
      <c r="F92" s="25">
        <v>4.4842652535998209</v>
      </c>
      <c r="G92" s="25">
        <v>4.4561123607910735</v>
      </c>
      <c r="H92" s="25">
        <v>4.3918088294437592</v>
      </c>
      <c r="I92" s="25">
        <v>4.7427742942625821</v>
      </c>
      <c r="J92" s="25">
        <v>4.8524237263726331</v>
      </c>
      <c r="K92" s="25">
        <v>4.8846583557773391</v>
      </c>
      <c r="L92" s="25">
        <v>4.8815517035815077</v>
      </c>
      <c r="M92" s="25">
        <v>4.9380554569529922</v>
      </c>
      <c r="N92" s="25">
        <v>5.0287150780015848</v>
      </c>
      <c r="O92" s="25">
        <v>4.9949922112020451</v>
      </c>
      <c r="P92" s="25">
        <v>5.0747455615856767</v>
      </c>
      <c r="Q92" s="25">
        <v>3.7619315999999996</v>
      </c>
      <c r="R92" s="25">
        <v>3.9410712000000001</v>
      </c>
      <c r="S92" s="25">
        <v>3.9930548579999998</v>
      </c>
      <c r="T92" s="25">
        <v>4.0756912920000001</v>
      </c>
      <c r="U92" s="25">
        <v>3.9384836279999997</v>
      </c>
      <c r="V92" s="25">
        <v>3.9073000680000001</v>
      </c>
      <c r="W92" s="25">
        <v>3.9397774139999999</v>
      </c>
    </row>
    <row r="93" spans="1:23" s="8" customFormat="1" x14ac:dyDescent="0.25">
      <c r="A93" s="250"/>
      <c r="B93" s="8" t="s">
        <v>1195</v>
      </c>
      <c r="C93" s="8" t="s">
        <v>1204</v>
      </c>
      <c r="D93" s="8" t="s">
        <v>590</v>
      </c>
      <c r="E93" s="8" t="s">
        <v>883</v>
      </c>
      <c r="F93" s="25">
        <v>69.736312905653463</v>
      </c>
      <c r="G93" s="25">
        <v>69.298497827579283</v>
      </c>
      <c r="H93" s="25">
        <v>68.298492045277499</v>
      </c>
      <c r="I93" s="25">
        <v>73.756473696571604</v>
      </c>
      <c r="J93" s="25">
        <v>75.461668789884911</v>
      </c>
      <c r="K93" s="25">
        <v>75.962960322708426</v>
      </c>
      <c r="L93" s="25">
        <v>75.914647732492327</v>
      </c>
      <c r="M93" s="25">
        <v>76.793356551578015</v>
      </c>
      <c r="N93" s="25">
        <v>78.20323472421228</v>
      </c>
      <c r="O93" s="25">
        <v>77.678799112531962</v>
      </c>
      <c r="P93" s="25">
        <v>78.91907021227621</v>
      </c>
      <c r="Q93" s="25">
        <v>58.503060000000005</v>
      </c>
      <c r="R93" s="25">
        <v>61.288920000000005</v>
      </c>
      <c r="S93" s="25">
        <v>62.097335300000005</v>
      </c>
      <c r="T93" s="25">
        <v>63.382442200000007</v>
      </c>
      <c r="U93" s="25">
        <v>61.248679800000005</v>
      </c>
      <c r="V93" s="25">
        <v>60.763733800000004</v>
      </c>
      <c r="W93" s="25">
        <v>61.268799900000005</v>
      </c>
    </row>
    <row r="94" spans="1:23" s="8" customFormat="1" x14ac:dyDescent="0.25">
      <c r="A94" s="250"/>
      <c r="B94" s="8" t="s">
        <v>1198</v>
      </c>
      <c r="C94" s="8" t="s">
        <v>1204</v>
      </c>
      <c r="D94" s="8" t="s">
        <v>590</v>
      </c>
      <c r="E94" s="8" t="s">
        <v>883</v>
      </c>
      <c r="F94" s="25">
        <v>16.30199522469821</v>
      </c>
      <c r="G94" s="25">
        <v>16.199648842810742</v>
      </c>
      <c r="H94" s="25">
        <v>15.965881257337596</v>
      </c>
      <c r="I94" s="25">
        <v>17.241773071925831</v>
      </c>
      <c r="J94" s="25">
        <v>17.64039010672634</v>
      </c>
      <c r="K94" s="25">
        <v>17.757575140373401</v>
      </c>
      <c r="L94" s="25">
        <v>17.746281288115089</v>
      </c>
      <c r="M94" s="25">
        <v>17.951693739329922</v>
      </c>
      <c r="N94" s="25">
        <v>18.281275649815857</v>
      </c>
      <c r="O94" s="25">
        <v>18.158680312020458</v>
      </c>
      <c r="P94" s="25">
        <v>18.448613815856778</v>
      </c>
      <c r="Q94" s="25">
        <v>13.67604</v>
      </c>
      <c r="R94" s="25">
        <v>14.327280000000002</v>
      </c>
      <c r="S94" s="25">
        <v>14.516260200000001</v>
      </c>
      <c r="T94" s="25">
        <v>14.816674800000001</v>
      </c>
      <c r="U94" s="25">
        <v>14.317873200000001</v>
      </c>
      <c r="V94" s="25">
        <v>14.2045092</v>
      </c>
      <c r="W94" s="25">
        <v>14.322576600000001</v>
      </c>
    </row>
    <row r="95" spans="1:23" s="8" customFormat="1" x14ac:dyDescent="0.25">
      <c r="A95" s="250"/>
      <c r="B95" s="8" t="s">
        <v>1199</v>
      </c>
      <c r="C95" s="8" t="s">
        <v>1202</v>
      </c>
      <c r="D95" s="8" t="s">
        <v>588</v>
      </c>
      <c r="E95" s="8" t="s">
        <v>882</v>
      </c>
      <c r="F95" s="25">
        <v>0</v>
      </c>
      <c r="G95" s="25">
        <v>0</v>
      </c>
      <c r="H95" s="25">
        <v>0</v>
      </c>
      <c r="I95" s="25">
        <v>0</v>
      </c>
      <c r="J95" s="25">
        <v>0</v>
      </c>
      <c r="K95" s="25">
        <v>0</v>
      </c>
      <c r="L95" s="25">
        <v>0</v>
      </c>
      <c r="M95" s="25">
        <v>0</v>
      </c>
      <c r="N95" s="25">
        <v>0</v>
      </c>
      <c r="O95" s="25">
        <v>0</v>
      </c>
      <c r="P95" s="25">
        <v>0</v>
      </c>
      <c r="Q95" s="25">
        <v>0</v>
      </c>
      <c r="R95" s="25">
        <v>0</v>
      </c>
      <c r="S95" s="25">
        <v>0</v>
      </c>
      <c r="T95" s="25">
        <v>0</v>
      </c>
      <c r="U95" s="25">
        <v>0</v>
      </c>
      <c r="V95" s="25">
        <v>0</v>
      </c>
      <c r="W95" s="25">
        <v>0</v>
      </c>
    </row>
    <row r="96" spans="1:23" s="8" customFormat="1" x14ac:dyDescent="0.25">
      <c r="A96" s="250"/>
      <c r="B96" s="8" t="s">
        <v>1200</v>
      </c>
      <c r="C96" s="8" t="s">
        <v>1202</v>
      </c>
      <c r="D96" s="8" t="s">
        <v>588</v>
      </c>
      <c r="E96" s="8" t="s">
        <v>882</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row>
    <row r="97" spans="1:24" s="8" customFormat="1" x14ac:dyDescent="0.25">
      <c r="A97" s="250"/>
      <c r="B97" s="8" t="s">
        <v>1199</v>
      </c>
      <c r="C97" s="8" t="s">
        <v>1204</v>
      </c>
      <c r="D97" s="8" t="s">
        <v>590</v>
      </c>
      <c r="E97" s="8" t="s">
        <v>883</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row>
    <row r="98" spans="1:24" s="8" customFormat="1" x14ac:dyDescent="0.25">
      <c r="A98" s="250"/>
      <c r="B98" s="8" t="s">
        <v>1200</v>
      </c>
      <c r="C98" s="8" t="s">
        <v>1204</v>
      </c>
      <c r="D98" s="8" t="s">
        <v>590</v>
      </c>
      <c r="E98" s="8" t="s">
        <v>883</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row>
    <row r="99" spans="1:24" s="8" customFormat="1" x14ac:dyDescent="0.25">
      <c r="A99" s="250"/>
      <c r="B99" s="7"/>
      <c r="C99" s="7"/>
      <c r="D99" s="7"/>
      <c r="E99" s="7"/>
    </row>
    <row r="100" spans="1:24" s="8" customFormat="1" x14ac:dyDescent="0.25">
      <c r="A100" s="250"/>
      <c r="B100" s="7" t="s">
        <v>950</v>
      </c>
      <c r="C100" s="7" t="s">
        <v>1090</v>
      </c>
      <c r="D100" s="7" t="s">
        <v>588</v>
      </c>
      <c r="E100" s="7" t="s">
        <v>1091</v>
      </c>
      <c r="F100" s="54">
        <v>1830.4714262424952</v>
      </c>
      <c r="G100" s="54">
        <v>1818.9794508712544</v>
      </c>
      <c r="H100" s="54">
        <v>1792.7308303992036</v>
      </c>
      <c r="I100" s="54">
        <v>1935.9944909137207</v>
      </c>
      <c r="J100" s="54">
        <v>1980.7532509402474</v>
      </c>
      <c r="K100" s="54">
        <v>1993.9113860468765</v>
      </c>
      <c r="L100" s="54">
        <v>1992.6432545349915</v>
      </c>
      <c r="M100" s="54">
        <v>2015.7080154652074</v>
      </c>
      <c r="N100" s="54">
        <v>2052.7151585440438</v>
      </c>
      <c r="O100" s="54">
        <v>2038.9495268080559</v>
      </c>
      <c r="P100" s="54">
        <v>2071.5047439436057</v>
      </c>
      <c r="Q100" s="54">
        <v>1535.6157390000001</v>
      </c>
      <c r="R100" s="54">
        <v>1608.7402980000002</v>
      </c>
      <c r="S100" s="54">
        <v>1629.9599616950002</v>
      </c>
      <c r="T100" s="54">
        <v>1663.6920499300002</v>
      </c>
      <c r="U100" s="54">
        <v>1607.68405437</v>
      </c>
      <c r="V100" s="54">
        <v>1594.9549644700003</v>
      </c>
      <c r="W100" s="54">
        <v>1608.2121761850003</v>
      </c>
    </row>
    <row r="101" spans="1:24" s="8" customFormat="1" x14ac:dyDescent="0.25">
      <c r="A101" s="250"/>
    </row>
    <row r="102" spans="1:24" x14ac:dyDescent="0.25">
      <c r="B102" s="221"/>
      <c r="C102" s="11"/>
      <c r="D102" s="221"/>
      <c r="E102" s="221"/>
      <c r="F102" s="221"/>
      <c r="G102" s="221"/>
      <c r="H102" s="221"/>
      <c r="I102" s="221"/>
      <c r="J102" s="221"/>
      <c r="K102" s="221"/>
      <c r="L102" s="221"/>
      <c r="M102" s="221"/>
      <c r="N102" s="221"/>
      <c r="O102" s="221"/>
      <c r="P102" s="221"/>
      <c r="Q102" s="221"/>
      <c r="R102" s="221"/>
      <c r="S102" s="221"/>
      <c r="T102" s="221"/>
      <c r="U102" s="221"/>
      <c r="V102" s="221"/>
      <c r="W102" s="221"/>
      <c r="X102" s="221"/>
    </row>
    <row r="103" spans="1:24" ht="18.75" x14ac:dyDescent="0.3">
      <c r="B103" s="10" t="s">
        <v>331</v>
      </c>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row>
    <row r="104" spans="1:24" s="19" customFormat="1" x14ac:dyDescent="0.25">
      <c r="A104" s="252"/>
      <c r="B104" s="5"/>
      <c r="C104" s="6" t="s">
        <v>1048</v>
      </c>
      <c r="D104" s="5"/>
      <c r="E104" s="5" t="s">
        <v>977</v>
      </c>
      <c r="F104" s="5"/>
      <c r="G104" s="5"/>
      <c r="H104" s="5"/>
      <c r="I104" s="5"/>
      <c r="J104" s="5"/>
      <c r="K104" s="5"/>
      <c r="L104" s="5"/>
      <c r="M104" s="5"/>
      <c r="N104" s="5"/>
      <c r="O104" s="5"/>
      <c r="P104" s="5"/>
      <c r="Q104" s="5"/>
      <c r="R104" s="5"/>
      <c r="S104" s="5"/>
      <c r="T104" s="5"/>
      <c r="U104" s="5"/>
      <c r="V104" s="5"/>
      <c r="W104" s="5"/>
    </row>
    <row r="106" spans="1:24" x14ac:dyDescent="0.25">
      <c r="B106" s="7" t="s">
        <v>1050</v>
      </c>
      <c r="C106" s="7" t="s">
        <v>1051</v>
      </c>
      <c r="D106" s="7" t="s">
        <v>581</v>
      </c>
      <c r="E106" s="7" t="s">
        <v>935</v>
      </c>
      <c r="F106" s="7">
        <v>2000</v>
      </c>
      <c r="G106" s="7">
        <v>2001</v>
      </c>
      <c r="H106" s="7">
        <v>2002</v>
      </c>
      <c r="I106" s="7">
        <v>2003</v>
      </c>
      <c r="J106" s="7">
        <v>2004</v>
      </c>
      <c r="K106" s="7">
        <v>2005</v>
      </c>
      <c r="L106" s="7">
        <v>2006</v>
      </c>
      <c r="M106" s="7">
        <v>2007</v>
      </c>
      <c r="N106" s="7">
        <v>2008</v>
      </c>
      <c r="O106" s="7">
        <v>2009</v>
      </c>
      <c r="P106" s="7">
        <v>2010</v>
      </c>
      <c r="Q106" s="7">
        <v>2011</v>
      </c>
      <c r="R106" s="7">
        <v>2012</v>
      </c>
      <c r="S106" s="7">
        <v>2013</v>
      </c>
      <c r="T106" s="7">
        <v>2014</v>
      </c>
      <c r="U106" s="7">
        <v>2015</v>
      </c>
      <c r="V106" s="7">
        <v>2016</v>
      </c>
      <c r="W106" s="7">
        <v>2017</v>
      </c>
      <c r="X106" s="221"/>
    </row>
    <row r="107" spans="1:24" x14ac:dyDescent="0.25">
      <c r="B107" s="8" t="s">
        <v>1207</v>
      </c>
      <c r="C107" s="8" t="s">
        <v>1192</v>
      </c>
      <c r="D107" s="8"/>
      <c r="E107" s="8" t="s">
        <v>1193</v>
      </c>
      <c r="F107" s="31">
        <f t="shared" ref="F107:W107" si="0">IFERROR(((F14/F75)-1),"CHECK")</f>
        <v>0</v>
      </c>
      <c r="G107" s="31">
        <f t="shared" si="0"/>
        <v>0</v>
      </c>
      <c r="H107" s="31">
        <f t="shared" si="0"/>
        <v>0</v>
      </c>
      <c r="I107" s="31">
        <f t="shared" si="0"/>
        <v>0</v>
      </c>
      <c r="J107" s="31">
        <f t="shared" si="0"/>
        <v>0</v>
      </c>
      <c r="K107" s="31">
        <f t="shared" si="0"/>
        <v>0</v>
      </c>
      <c r="L107" s="31">
        <f t="shared" si="0"/>
        <v>0</v>
      </c>
      <c r="M107" s="31">
        <f t="shared" si="0"/>
        <v>0</v>
      </c>
      <c r="N107" s="31">
        <f t="shared" si="0"/>
        <v>0</v>
      </c>
      <c r="O107" s="31">
        <f t="shared" si="0"/>
        <v>0</v>
      </c>
      <c r="P107" s="31">
        <f t="shared" si="0"/>
        <v>0</v>
      </c>
      <c r="Q107" s="31">
        <f t="shared" si="0"/>
        <v>0</v>
      </c>
      <c r="R107" s="31">
        <f t="shared" si="0"/>
        <v>0</v>
      </c>
      <c r="S107" s="31">
        <f t="shared" si="0"/>
        <v>0</v>
      </c>
      <c r="T107" s="31">
        <f t="shared" si="0"/>
        <v>0</v>
      </c>
      <c r="U107" s="31">
        <f t="shared" si="0"/>
        <v>0</v>
      </c>
      <c r="V107" s="31">
        <f t="shared" si="0"/>
        <v>0</v>
      </c>
      <c r="W107" s="31">
        <f t="shared" si="0"/>
        <v>0</v>
      </c>
      <c r="X107" s="31"/>
    </row>
    <row r="108" spans="1:24" s="8" customFormat="1" x14ac:dyDescent="0.25">
      <c r="A108" s="250"/>
      <c r="B108" s="8" t="s">
        <v>1194</v>
      </c>
      <c r="C108" s="8" t="s">
        <v>1192</v>
      </c>
      <c r="E108" s="8" t="s">
        <v>1193</v>
      </c>
      <c r="F108" s="31">
        <f t="shared" ref="F108:W108" si="1">IFERROR(((F15/F76)-1),"CHECK")</f>
        <v>0</v>
      </c>
      <c r="G108" s="31">
        <f t="shared" si="1"/>
        <v>0</v>
      </c>
      <c r="H108" s="31">
        <f t="shared" si="1"/>
        <v>0</v>
      </c>
      <c r="I108" s="31">
        <f t="shared" si="1"/>
        <v>0</v>
      </c>
      <c r="J108" s="31">
        <f t="shared" si="1"/>
        <v>0</v>
      </c>
      <c r="K108" s="31">
        <f t="shared" si="1"/>
        <v>0</v>
      </c>
      <c r="L108" s="31">
        <f t="shared" si="1"/>
        <v>0</v>
      </c>
      <c r="M108" s="31">
        <f t="shared" si="1"/>
        <v>0</v>
      </c>
      <c r="N108" s="31">
        <f t="shared" si="1"/>
        <v>0</v>
      </c>
      <c r="O108" s="31">
        <f t="shared" si="1"/>
        <v>0</v>
      </c>
      <c r="P108" s="31">
        <f t="shared" si="1"/>
        <v>0</v>
      </c>
      <c r="Q108" s="31">
        <f t="shared" si="1"/>
        <v>0</v>
      </c>
      <c r="R108" s="31">
        <f t="shared" si="1"/>
        <v>0</v>
      </c>
      <c r="S108" s="31">
        <f t="shared" si="1"/>
        <v>0</v>
      </c>
      <c r="T108" s="31">
        <f t="shared" si="1"/>
        <v>0</v>
      </c>
      <c r="U108" s="31">
        <f t="shared" si="1"/>
        <v>0</v>
      </c>
      <c r="V108" s="31">
        <f t="shared" si="1"/>
        <v>0</v>
      </c>
      <c r="W108" s="31">
        <f t="shared" si="1"/>
        <v>0</v>
      </c>
    </row>
    <row r="109" spans="1:24" x14ac:dyDescent="0.25">
      <c r="B109" s="8"/>
      <c r="C109" s="8"/>
      <c r="D109" s="8"/>
      <c r="E109" s="8"/>
      <c r="F109" s="221"/>
      <c r="G109" s="221"/>
      <c r="H109" s="221"/>
      <c r="I109" s="221"/>
      <c r="J109" s="221"/>
      <c r="K109" s="221"/>
      <c r="L109" s="221"/>
      <c r="M109" s="221"/>
      <c r="N109" s="221"/>
      <c r="O109" s="221"/>
      <c r="P109" s="221"/>
      <c r="Q109" s="221"/>
      <c r="R109" s="221"/>
      <c r="S109" s="221"/>
      <c r="T109" s="221"/>
      <c r="U109" s="221"/>
      <c r="V109" s="221"/>
      <c r="W109" s="221"/>
      <c r="X109" s="221"/>
    </row>
    <row r="110" spans="1:24" s="19" customFormat="1" ht="21" x14ac:dyDescent="0.35">
      <c r="A110" s="252"/>
      <c r="B110" s="46"/>
      <c r="C110" s="55" t="s">
        <v>1063</v>
      </c>
      <c r="D110" s="46"/>
      <c r="E110" s="46"/>
    </row>
    <row r="111" spans="1:24" x14ac:dyDescent="0.25">
      <c r="B111" s="8"/>
      <c r="C111" s="8"/>
      <c r="D111" s="8"/>
      <c r="E111" s="8"/>
      <c r="F111" s="221"/>
      <c r="G111" s="221"/>
      <c r="H111" s="221"/>
      <c r="I111" s="221"/>
      <c r="J111" s="221"/>
      <c r="K111" s="221"/>
      <c r="L111" s="221"/>
      <c r="M111" s="221"/>
      <c r="N111" s="221"/>
      <c r="O111" s="221"/>
      <c r="P111" s="221"/>
      <c r="Q111" s="221"/>
      <c r="R111" s="221"/>
      <c r="S111" s="221"/>
      <c r="T111" s="221"/>
      <c r="U111" s="221"/>
      <c r="V111" s="221"/>
      <c r="W111" s="221"/>
      <c r="X111" s="221"/>
    </row>
    <row r="112" spans="1:24" x14ac:dyDescent="0.25">
      <c r="B112" s="8" t="s">
        <v>1195</v>
      </c>
      <c r="C112" s="8" t="s">
        <v>1196</v>
      </c>
      <c r="D112" s="8" t="s">
        <v>588</v>
      </c>
      <c r="E112" s="8" t="s">
        <v>1206</v>
      </c>
      <c r="F112" s="31">
        <f t="shared" ref="F112:W112" si="2">IFERROR(((F19/F80)-1),"CHECK")</f>
        <v>0</v>
      </c>
      <c r="G112" s="31">
        <f t="shared" si="2"/>
        <v>0</v>
      </c>
      <c r="H112" s="31">
        <f t="shared" si="2"/>
        <v>0</v>
      </c>
      <c r="I112" s="31">
        <f t="shared" si="2"/>
        <v>0</v>
      </c>
      <c r="J112" s="31">
        <f t="shared" si="2"/>
        <v>0</v>
      </c>
      <c r="K112" s="31">
        <f t="shared" si="2"/>
        <v>0</v>
      </c>
      <c r="L112" s="31">
        <f t="shared" si="2"/>
        <v>0</v>
      </c>
      <c r="M112" s="31">
        <f t="shared" si="2"/>
        <v>0</v>
      </c>
      <c r="N112" s="31">
        <f t="shared" si="2"/>
        <v>0</v>
      </c>
      <c r="O112" s="31">
        <f t="shared" si="2"/>
        <v>0</v>
      </c>
      <c r="P112" s="31">
        <f t="shared" si="2"/>
        <v>0</v>
      </c>
      <c r="Q112" s="31">
        <f t="shared" si="2"/>
        <v>0</v>
      </c>
      <c r="R112" s="31">
        <f t="shared" si="2"/>
        <v>0</v>
      </c>
      <c r="S112" s="31">
        <f t="shared" si="2"/>
        <v>0</v>
      </c>
      <c r="T112" s="31">
        <f t="shared" si="2"/>
        <v>0</v>
      </c>
      <c r="U112" s="31">
        <f t="shared" si="2"/>
        <v>0</v>
      </c>
      <c r="V112" s="31">
        <f t="shared" si="2"/>
        <v>0</v>
      </c>
      <c r="W112" s="31">
        <f t="shared" si="2"/>
        <v>0</v>
      </c>
      <c r="X112" s="221"/>
    </row>
    <row r="113" spans="1:23" x14ac:dyDescent="0.25">
      <c r="B113" s="8" t="s">
        <v>1198</v>
      </c>
      <c r="C113" s="8" t="s">
        <v>1196</v>
      </c>
      <c r="D113" s="8" t="s">
        <v>588</v>
      </c>
      <c r="E113" s="8" t="s">
        <v>1206</v>
      </c>
      <c r="F113" s="31">
        <f t="shared" ref="F113:W113" si="3">IFERROR(((F20/F81)-1),"CHECK")</f>
        <v>0</v>
      </c>
      <c r="G113" s="31">
        <f t="shared" si="3"/>
        <v>0</v>
      </c>
      <c r="H113" s="31">
        <f t="shared" si="3"/>
        <v>0</v>
      </c>
      <c r="I113" s="31">
        <f t="shared" si="3"/>
        <v>0</v>
      </c>
      <c r="J113" s="31">
        <f t="shared" si="3"/>
        <v>0</v>
      </c>
      <c r="K113" s="31">
        <f t="shared" si="3"/>
        <v>0</v>
      </c>
      <c r="L113" s="31">
        <f t="shared" si="3"/>
        <v>0</v>
      </c>
      <c r="M113" s="31">
        <f t="shared" si="3"/>
        <v>0</v>
      </c>
      <c r="N113" s="31">
        <f t="shared" si="3"/>
        <v>0</v>
      </c>
      <c r="O113" s="31">
        <f t="shared" si="3"/>
        <v>0</v>
      </c>
      <c r="P113" s="31">
        <f t="shared" si="3"/>
        <v>0</v>
      </c>
      <c r="Q113" s="31">
        <f t="shared" si="3"/>
        <v>0</v>
      </c>
      <c r="R113" s="31">
        <f t="shared" si="3"/>
        <v>0</v>
      </c>
      <c r="S113" s="31">
        <f t="shared" si="3"/>
        <v>0</v>
      </c>
      <c r="T113" s="31">
        <f t="shared" si="3"/>
        <v>0</v>
      </c>
      <c r="U113" s="31">
        <f t="shared" si="3"/>
        <v>0</v>
      </c>
      <c r="V113" s="31">
        <f t="shared" si="3"/>
        <v>0</v>
      </c>
      <c r="W113" s="31">
        <f t="shared" si="3"/>
        <v>0</v>
      </c>
    </row>
    <row r="114" spans="1:23" x14ac:dyDescent="0.25">
      <c r="B114" s="8" t="s">
        <v>1195</v>
      </c>
      <c r="C114" s="8" t="s">
        <v>1196</v>
      </c>
      <c r="D114" s="8" t="s">
        <v>590</v>
      </c>
      <c r="E114" s="8" t="s">
        <v>1206</v>
      </c>
      <c r="F114" s="31">
        <f t="shared" ref="F114:W114" si="4">IFERROR(((F21/F82)-1),"CHECK")</f>
        <v>0</v>
      </c>
      <c r="G114" s="31">
        <f t="shared" si="4"/>
        <v>0</v>
      </c>
      <c r="H114" s="31">
        <f t="shared" si="4"/>
        <v>0</v>
      </c>
      <c r="I114" s="31">
        <f t="shared" si="4"/>
        <v>0</v>
      </c>
      <c r="J114" s="31">
        <f t="shared" si="4"/>
        <v>0</v>
      </c>
      <c r="K114" s="31">
        <f t="shared" si="4"/>
        <v>0</v>
      </c>
      <c r="L114" s="31">
        <f t="shared" si="4"/>
        <v>0</v>
      </c>
      <c r="M114" s="31">
        <f t="shared" si="4"/>
        <v>0</v>
      </c>
      <c r="N114" s="31">
        <f t="shared" si="4"/>
        <v>0</v>
      </c>
      <c r="O114" s="31">
        <f t="shared" si="4"/>
        <v>0</v>
      </c>
      <c r="P114" s="31">
        <f t="shared" si="4"/>
        <v>0</v>
      </c>
      <c r="Q114" s="31">
        <f t="shared" si="4"/>
        <v>0</v>
      </c>
      <c r="R114" s="31">
        <f t="shared" si="4"/>
        <v>0</v>
      </c>
      <c r="S114" s="31">
        <f t="shared" si="4"/>
        <v>0</v>
      </c>
      <c r="T114" s="31">
        <f t="shared" si="4"/>
        <v>0</v>
      </c>
      <c r="U114" s="31">
        <f t="shared" si="4"/>
        <v>0</v>
      </c>
      <c r="V114" s="31">
        <f t="shared" si="4"/>
        <v>0</v>
      </c>
      <c r="W114" s="31">
        <f t="shared" si="4"/>
        <v>0</v>
      </c>
    </row>
    <row r="115" spans="1:23" x14ac:dyDescent="0.25">
      <c r="B115" s="8" t="s">
        <v>1198</v>
      </c>
      <c r="C115" s="8" t="s">
        <v>1196</v>
      </c>
      <c r="D115" s="8" t="s">
        <v>590</v>
      </c>
      <c r="E115" s="8" t="s">
        <v>1206</v>
      </c>
      <c r="F115" s="31">
        <f t="shared" ref="F115:W115" si="5">IFERROR(((F22/F83)-1),"CHECK")</f>
        <v>0</v>
      </c>
      <c r="G115" s="31">
        <f t="shared" si="5"/>
        <v>0</v>
      </c>
      <c r="H115" s="31">
        <f t="shared" si="5"/>
        <v>0</v>
      </c>
      <c r="I115" s="31">
        <f t="shared" si="5"/>
        <v>0</v>
      </c>
      <c r="J115" s="31">
        <f t="shared" si="5"/>
        <v>0</v>
      </c>
      <c r="K115" s="31">
        <f t="shared" si="5"/>
        <v>0</v>
      </c>
      <c r="L115" s="31">
        <f t="shared" si="5"/>
        <v>0</v>
      </c>
      <c r="M115" s="31">
        <f t="shared" si="5"/>
        <v>0</v>
      </c>
      <c r="N115" s="31">
        <f t="shared" si="5"/>
        <v>0</v>
      </c>
      <c r="O115" s="31">
        <f t="shared" si="5"/>
        <v>0</v>
      </c>
      <c r="P115" s="31">
        <f t="shared" si="5"/>
        <v>0</v>
      </c>
      <c r="Q115" s="31">
        <f t="shared" si="5"/>
        <v>0</v>
      </c>
      <c r="R115" s="31">
        <f t="shared" si="5"/>
        <v>0</v>
      </c>
      <c r="S115" s="31">
        <f t="shared" si="5"/>
        <v>0</v>
      </c>
      <c r="T115" s="31">
        <f t="shared" si="5"/>
        <v>0</v>
      </c>
      <c r="U115" s="31">
        <f t="shared" si="5"/>
        <v>0</v>
      </c>
      <c r="V115" s="31">
        <f t="shared" si="5"/>
        <v>0</v>
      </c>
      <c r="W115" s="31">
        <f t="shared" si="5"/>
        <v>0</v>
      </c>
    </row>
    <row r="116" spans="1:23" x14ac:dyDescent="0.25">
      <c r="B116" s="8" t="s">
        <v>1199</v>
      </c>
      <c r="C116" s="8" t="s">
        <v>1196</v>
      </c>
      <c r="D116" s="8" t="s">
        <v>588</v>
      </c>
      <c r="E116" s="8" t="s">
        <v>1206</v>
      </c>
      <c r="F116" s="31" t="str">
        <f t="shared" ref="F116:W116" si="6">IFERROR(((F23/F84)-1),"CHECK")</f>
        <v>CHECK</v>
      </c>
      <c r="G116" s="31" t="str">
        <f t="shared" si="6"/>
        <v>CHECK</v>
      </c>
      <c r="H116" s="31" t="str">
        <f t="shared" si="6"/>
        <v>CHECK</v>
      </c>
      <c r="I116" s="31" t="str">
        <f t="shared" si="6"/>
        <v>CHECK</v>
      </c>
      <c r="J116" s="31" t="str">
        <f t="shared" si="6"/>
        <v>CHECK</v>
      </c>
      <c r="K116" s="31" t="str">
        <f t="shared" si="6"/>
        <v>CHECK</v>
      </c>
      <c r="L116" s="31" t="str">
        <f t="shared" si="6"/>
        <v>CHECK</v>
      </c>
      <c r="M116" s="31" t="str">
        <f t="shared" si="6"/>
        <v>CHECK</v>
      </c>
      <c r="N116" s="31" t="str">
        <f t="shared" si="6"/>
        <v>CHECK</v>
      </c>
      <c r="O116" s="31" t="str">
        <f t="shared" si="6"/>
        <v>CHECK</v>
      </c>
      <c r="P116" s="31" t="str">
        <f t="shared" si="6"/>
        <v>CHECK</v>
      </c>
      <c r="Q116" s="31" t="str">
        <f t="shared" si="6"/>
        <v>CHECK</v>
      </c>
      <c r="R116" s="31" t="str">
        <f t="shared" si="6"/>
        <v>CHECK</v>
      </c>
      <c r="S116" s="31" t="str">
        <f t="shared" si="6"/>
        <v>CHECK</v>
      </c>
      <c r="T116" s="31" t="str">
        <f t="shared" si="6"/>
        <v>CHECK</v>
      </c>
      <c r="U116" s="31" t="str">
        <f t="shared" si="6"/>
        <v>CHECK</v>
      </c>
      <c r="V116" s="31" t="str">
        <f t="shared" si="6"/>
        <v>CHECK</v>
      </c>
      <c r="W116" s="31" t="str">
        <f t="shared" si="6"/>
        <v>CHECK</v>
      </c>
    </row>
    <row r="117" spans="1:23" x14ac:dyDescent="0.25">
      <c r="B117" s="8" t="s">
        <v>1200</v>
      </c>
      <c r="C117" s="8" t="s">
        <v>1196</v>
      </c>
      <c r="D117" s="8" t="s">
        <v>588</v>
      </c>
      <c r="E117" s="8" t="s">
        <v>1206</v>
      </c>
      <c r="F117" s="31" t="str">
        <f t="shared" ref="F117:W117" si="7">IFERROR(((F24/F85)-1),"CHECK")</f>
        <v>CHECK</v>
      </c>
      <c r="G117" s="31" t="str">
        <f t="shared" si="7"/>
        <v>CHECK</v>
      </c>
      <c r="H117" s="31" t="str">
        <f t="shared" si="7"/>
        <v>CHECK</v>
      </c>
      <c r="I117" s="31" t="str">
        <f t="shared" si="7"/>
        <v>CHECK</v>
      </c>
      <c r="J117" s="31" t="str">
        <f t="shared" si="7"/>
        <v>CHECK</v>
      </c>
      <c r="K117" s="31" t="str">
        <f t="shared" si="7"/>
        <v>CHECK</v>
      </c>
      <c r="L117" s="31" t="str">
        <f t="shared" si="7"/>
        <v>CHECK</v>
      </c>
      <c r="M117" s="31" t="str">
        <f t="shared" si="7"/>
        <v>CHECK</v>
      </c>
      <c r="N117" s="31" t="str">
        <f t="shared" si="7"/>
        <v>CHECK</v>
      </c>
      <c r="O117" s="31" t="str">
        <f t="shared" si="7"/>
        <v>CHECK</v>
      </c>
      <c r="P117" s="31" t="str">
        <f t="shared" si="7"/>
        <v>CHECK</v>
      </c>
      <c r="Q117" s="31" t="str">
        <f t="shared" si="7"/>
        <v>CHECK</v>
      </c>
      <c r="R117" s="31" t="str">
        <f t="shared" si="7"/>
        <v>CHECK</v>
      </c>
      <c r="S117" s="31" t="str">
        <f t="shared" si="7"/>
        <v>CHECK</v>
      </c>
      <c r="T117" s="31" t="str">
        <f t="shared" si="7"/>
        <v>CHECK</v>
      </c>
      <c r="U117" s="31" t="str">
        <f t="shared" si="7"/>
        <v>CHECK</v>
      </c>
      <c r="V117" s="31" t="str">
        <f t="shared" si="7"/>
        <v>CHECK</v>
      </c>
      <c r="W117" s="31" t="str">
        <f t="shared" si="7"/>
        <v>CHECK</v>
      </c>
    </row>
    <row r="118" spans="1:23" x14ac:dyDescent="0.25">
      <c r="B118" s="8" t="s">
        <v>1199</v>
      </c>
      <c r="C118" s="8" t="s">
        <v>1196</v>
      </c>
      <c r="D118" s="8" t="s">
        <v>590</v>
      </c>
      <c r="E118" s="8" t="s">
        <v>1206</v>
      </c>
      <c r="F118" s="31" t="str">
        <f t="shared" ref="F118:W118" si="8">IFERROR(((F25/F86)-1),"CHECK")</f>
        <v>CHECK</v>
      </c>
      <c r="G118" s="31" t="str">
        <f t="shared" si="8"/>
        <v>CHECK</v>
      </c>
      <c r="H118" s="31" t="str">
        <f t="shared" si="8"/>
        <v>CHECK</v>
      </c>
      <c r="I118" s="31" t="str">
        <f t="shared" si="8"/>
        <v>CHECK</v>
      </c>
      <c r="J118" s="31" t="str">
        <f t="shared" si="8"/>
        <v>CHECK</v>
      </c>
      <c r="K118" s="31" t="str">
        <f t="shared" si="8"/>
        <v>CHECK</v>
      </c>
      <c r="L118" s="31" t="str">
        <f t="shared" si="8"/>
        <v>CHECK</v>
      </c>
      <c r="M118" s="31" t="str">
        <f t="shared" si="8"/>
        <v>CHECK</v>
      </c>
      <c r="N118" s="31" t="str">
        <f t="shared" si="8"/>
        <v>CHECK</v>
      </c>
      <c r="O118" s="31" t="str">
        <f t="shared" si="8"/>
        <v>CHECK</v>
      </c>
      <c r="P118" s="31" t="str">
        <f t="shared" si="8"/>
        <v>CHECK</v>
      </c>
      <c r="Q118" s="31" t="str">
        <f t="shared" si="8"/>
        <v>CHECK</v>
      </c>
      <c r="R118" s="31" t="str">
        <f t="shared" si="8"/>
        <v>CHECK</v>
      </c>
      <c r="S118" s="31" t="str">
        <f t="shared" si="8"/>
        <v>CHECK</v>
      </c>
      <c r="T118" s="31" t="str">
        <f t="shared" si="8"/>
        <v>CHECK</v>
      </c>
      <c r="U118" s="31" t="str">
        <f t="shared" si="8"/>
        <v>CHECK</v>
      </c>
      <c r="V118" s="31" t="str">
        <f t="shared" si="8"/>
        <v>CHECK</v>
      </c>
      <c r="W118" s="31" t="str">
        <f t="shared" si="8"/>
        <v>CHECK</v>
      </c>
    </row>
    <row r="119" spans="1:23" x14ac:dyDescent="0.25">
      <c r="B119" s="8" t="s">
        <v>1200</v>
      </c>
      <c r="C119" s="8" t="s">
        <v>1196</v>
      </c>
      <c r="D119" s="8" t="s">
        <v>590</v>
      </c>
      <c r="E119" s="8" t="s">
        <v>1206</v>
      </c>
      <c r="F119" s="31" t="str">
        <f t="shared" ref="F119:W119" si="9">IFERROR(((F26/F87)-1),"CHECK")</f>
        <v>CHECK</v>
      </c>
      <c r="G119" s="31" t="str">
        <f t="shared" si="9"/>
        <v>CHECK</v>
      </c>
      <c r="H119" s="31" t="str">
        <f t="shared" si="9"/>
        <v>CHECK</v>
      </c>
      <c r="I119" s="31" t="str">
        <f t="shared" si="9"/>
        <v>CHECK</v>
      </c>
      <c r="J119" s="31" t="str">
        <f t="shared" si="9"/>
        <v>CHECK</v>
      </c>
      <c r="K119" s="31" t="str">
        <f t="shared" si="9"/>
        <v>CHECK</v>
      </c>
      <c r="L119" s="31" t="str">
        <f t="shared" si="9"/>
        <v>CHECK</v>
      </c>
      <c r="M119" s="31" t="str">
        <f t="shared" si="9"/>
        <v>CHECK</v>
      </c>
      <c r="N119" s="31" t="str">
        <f t="shared" si="9"/>
        <v>CHECK</v>
      </c>
      <c r="O119" s="31" t="str">
        <f t="shared" si="9"/>
        <v>CHECK</v>
      </c>
      <c r="P119" s="31" t="str">
        <f t="shared" si="9"/>
        <v>CHECK</v>
      </c>
      <c r="Q119" s="31" t="str">
        <f t="shared" si="9"/>
        <v>CHECK</v>
      </c>
      <c r="R119" s="31" t="str">
        <f t="shared" si="9"/>
        <v>CHECK</v>
      </c>
      <c r="S119" s="31" t="str">
        <f t="shared" si="9"/>
        <v>CHECK</v>
      </c>
      <c r="T119" s="31" t="str">
        <f t="shared" si="9"/>
        <v>CHECK</v>
      </c>
      <c r="U119" s="31" t="str">
        <f t="shared" si="9"/>
        <v>CHECK</v>
      </c>
      <c r="V119" s="31" t="str">
        <f t="shared" si="9"/>
        <v>CHECK</v>
      </c>
      <c r="W119" s="31" t="str">
        <f t="shared" si="9"/>
        <v>CHECK</v>
      </c>
    </row>
    <row r="120" spans="1:23" x14ac:dyDescent="0.25">
      <c r="B120" s="8"/>
      <c r="C120" s="8"/>
      <c r="D120" s="8"/>
      <c r="E120" s="8"/>
      <c r="F120" s="221"/>
      <c r="G120" s="221"/>
      <c r="H120" s="221"/>
      <c r="I120" s="221"/>
      <c r="J120" s="221"/>
      <c r="K120" s="221"/>
      <c r="L120" s="221"/>
      <c r="M120" s="221"/>
      <c r="N120" s="221"/>
      <c r="O120" s="221"/>
      <c r="P120" s="221"/>
      <c r="Q120" s="221"/>
      <c r="R120" s="221"/>
      <c r="S120" s="221"/>
      <c r="T120" s="221"/>
      <c r="U120" s="221"/>
      <c r="V120" s="221"/>
      <c r="W120" s="221"/>
    </row>
    <row r="121" spans="1:23" s="19" customFormat="1" ht="21" x14ac:dyDescent="0.35">
      <c r="A121" s="252"/>
      <c r="B121" s="46"/>
      <c r="C121" s="55" t="s">
        <v>629</v>
      </c>
      <c r="D121" s="46"/>
      <c r="E121" s="46"/>
    </row>
    <row r="122" spans="1:23" x14ac:dyDescent="0.25">
      <c r="B122" s="8"/>
      <c r="C122" s="8"/>
      <c r="D122" s="8"/>
      <c r="E122" s="8"/>
      <c r="F122" s="221"/>
      <c r="G122" s="221"/>
      <c r="H122" s="221"/>
      <c r="I122" s="221"/>
      <c r="J122" s="221"/>
      <c r="K122" s="221"/>
      <c r="L122" s="221"/>
      <c r="M122" s="221"/>
      <c r="N122" s="221"/>
      <c r="O122" s="221"/>
      <c r="P122" s="221"/>
      <c r="Q122" s="221"/>
      <c r="R122" s="221"/>
      <c r="S122" s="221"/>
      <c r="T122" s="221"/>
      <c r="U122" s="221"/>
      <c r="V122" s="221"/>
      <c r="W122" s="221"/>
    </row>
    <row r="123" spans="1:23" x14ac:dyDescent="0.25">
      <c r="B123" s="8" t="s">
        <v>1195</v>
      </c>
      <c r="C123" s="8" t="s">
        <v>1202</v>
      </c>
      <c r="D123" s="8" t="s">
        <v>588</v>
      </c>
      <c r="E123" s="8" t="s">
        <v>882</v>
      </c>
      <c r="F123" s="31">
        <f t="shared" ref="F123:W123" si="10">IFERROR(((F30/F91)-1),"CHECK")</f>
        <v>0</v>
      </c>
      <c r="G123" s="31">
        <f t="shared" si="10"/>
        <v>0</v>
      </c>
      <c r="H123" s="31">
        <f t="shared" si="10"/>
        <v>0</v>
      </c>
      <c r="I123" s="31">
        <f t="shared" si="10"/>
        <v>0</v>
      </c>
      <c r="J123" s="31">
        <f t="shared" si="10"/>
        <v>0</v>
      </c>
      <c r="K123" s="31">
        <f t="shared" si="10"/>
        <v>0</v>
      </c>
      <c r="L123" s="31">
        <f t="shared" si="10"/>
        <v>0</v>
      </c>
      <c r="M123" s="31">
        <f t="shared" si="10"/>
        <v>0</v>
      </c>
      <c r="N123" s="31">
        <f t="shared" si="10"/>
        <v>0</v>
      </c>
      <c r="O123" s="31">
        <f t="shared" si="10"/>
        <v>0</v>
      </c>
      <c r="P123" s="31">
        <f t="shared" si="10"/>
        <v>0</v>
      </c>
      <c r="Q123" s="31">
        <f t="shared" si="10"/>
        <v>0</v>
      </c>
      <c r="R123" s="31">
        <f t="shared" si="10"/>
        <v>0</v>
      </c>
      <c r="S123" s="31">
        <f t="shared" si="10"/>
        <v>0</v>
      </c>
      <c r="T123" s="31">
        <f t="shared" si="10"/>
        <v>0</v>
      </c>
      <c r="U123" s="31">
        <f t="shared" si="10"/>
        <v>0</v>
      </c>
      <c r="V123" s="31">
        <f t="shared" si="10"/>
        <v>0</v>
      </c>
      <c r="W123" s="31">
        <f t="shared" si="10"/>
        <v>0</v>
      </c>
    </row>
    <row r="124" spans="1:23" x14ac:dyDescent="0.25">
      <c r="B124" s="8" t="s">
        <v>1198</v>
      </c>
      <c r="C124" s="8" t="s">
        <v>1202</v>
      </c>
      <c r="D124" s="8" t="s">
        <v>588</v>
      </c>
      <c r="E124" s="8" t="s">
        <v>882</v>
      </c>
      <c r="F124" s="31">
        <f t="shared" ref="F124:W124" si="11">IFERROR(((F31/F92)-1),"CHECK")</f>
        <v>0</v>
      </c>
      <c r="G124" s="31">
        <f t="shared" si="11"/>
        <v>0</v>
      </c>
      <c r="H124" s="31">
        <f t="shared" si="11"/>
        <v>0</v>
      </c>
      <c r="I124" s="31">
        <f t="shared" si="11"/>
        <v>0</v>
      </c>
      <c r="J124" s="31">
        <f t="shared" si="11"/>
        <v>0</v>
      </c>
      <c r="K124" s="31">
        <f t="shared" si="11"/>
        <v>0</v>
      </c>
      <c r="L124" s="31">
        <f t="shared" si="11"/>
        <v>0</v>
      </c>
      <c r="M124" s="31">
        <f t="shared" si="11"/>
        <v>0</v>
      </c>
      <c r="N124" s="31">
        <f t="shared" si="11"/>
        <v>0</v>
      </c>
      <c r="O124" s="31">
        <f t="shared" si="11"/>
        <v>0</v>
      </c>
      <c r="P124" s="31">
        <f t="shared" si="11"/>
        <v>0</v>
      </c>
      <c r="Q124" s="31">
        <f t="shared" si="11"/>
        <v>0</v>
      </c>
      <c r="R124" s="31">
        <f t="shared" si="11"/>
        <v>0</v>
      </c>
      <c r="S124" s="31">
        <f t="shared" si="11"/>
        <v>0</v>
      </c>
      <c r="T124" s="31">
        <f t="shared" si="11"/>
        <v>0</v>
      </c>
      <c r="U124" s="31">
        <f t="shared" si="11"/>
        <v>0</v>
      </c>
      <c r="V124" s="31">
        <f t="shared" si="11"/>
        <v>0</v>
      </c>
      <c r="W124" s="31">
        <f t="shared" si="11"/>
        <v>0</v>
      </c>
    </row>
    <row r="125" spans="1:23" x14ac:dyDescent="0.25">
      <c r="B125" s="8" t="s">
        <v>1195</v>
      </c>
      <c r="C125" s="8" t="s">
        <v>1204</v>
      </c>
      <c r="D125" s="8" t="s">
        <v>590</v>
      </c>
      <c r="E125" s="8" t="s">
        <v>883</v>
      </c>
      <c r="F125" s="31">
        <f t="shared" ref="F125:W125" si="12">IFERROR(((F32/F93)-1),"CHECK")</f>
        <v>0</v>
      </c>
      <c r="G125" s="31">
        <f t="shared" si="12"/>
        <v>0</v>
      </c>
      <c r="H125" s="31">
        <f t="shared" si="12"/>
        <v>0</v>
      </c>
      <c r="I125" s="31">
        <f t="shared" si="12"/>
        <v>0</v>
      </c>
      <c r="J125" s="31">
        <f t="shared" si="12"/>
        <v>0</v>
      </c>
      <c r="K125" s="31">
        <f t="shared" si="12"/>
        <v>0</v>
      </c>
      <c r="L125" s="31">
        <f t="shared" si="12"/>
        <v>0</v>
      </c>
      <c r="M125" s="31">
        <f t="shared" si="12"/>
        <v>0</v>
      </c>
      <c r="N125" s="31">
        <f t="shared" si="12"/>
        <v>0</v>
      </c>
      <c r="O125" s="31">
        <f t="shared" si="12"/>
        <v>0</v>
      </c>
      <c r="P125" s="31">
        <f t="shared" si="12"/>
        <v>0</v>
      </c>
      <c r="Q125" s="31">
        <f t="shared" si="12"/>
        <v>0</v>
      </c>
      <c r="R125" s="31">
        <f t="shared" si="12"/>
        <v>0</v>
      </c>
      <c r="S125" s="31">
        <f t="shared" si="12"/>
        <v>0</v>
      </c>
      <c r="T125" s="31">
        <f t="shared" si="12"/>
        <v>0</v>
      </c>
      <c r="U125" s="31">
        <f t="shared" si="12"/>
        <v>0</v>
      </c>
      <c r="V125" s="31">
        <f t="shared" si="12"/>
        <v>0</v>
      </c>
      <c r="W125" s="31">
        <f t="shared" si="12"/>
        <v>0</v>
      </c>
    </row>
    <row r="126" spans="1:23" x14ac:dyDescent="0.25">
      <c r="B126" s="8" t="s">
        <v>1198</v>
      </c>
      <c r="C126" s="8" t="s">
        <v>1204</v>
      </c>
      <c r="D126" s="8" t="s">
        <v>590</v>
      </c>
      <c r="E126" s="8" t="s">
        <v>883</v>
      </c>
      <c r="F126" s="31">
        <f t="shared" ref="F126:W126" si="13">IFERROR(((F33/F94)-1),"CHECK")</f>
        <v>0</v>
      </c>
      <c r="G126" s="31">
        <f t="shared" si="13"/>
        <v>0</v>
      </c>
      <c r="H126" s="31">
        <f t="shared" si="13"/>
        <v>0</v>
      </c>
      <c r="I126" s="31">
        <f t="shared" si="13"/>
        <v>0</v>
      </c>
      <c r="J126" s="31">
        <f t="shared" si="13"/>
        <v>0</v>
      </c>
      <c r="K126" s="31">
        <f t="shared" si="13"/>
        <v>0</v>
      </c>
      <c r="L126" s="31">
        <f t="shared" si="13"/>
        <v>0</v>
      </c>
      <c r="M126" s="31">
        <f t="shared" si="13"/>
        <v>0</v>
      </c>
      <c r="N126" s="31">
        <f t="shared" si="13"/>
        <v>0</v>
      </c>
      <c r="O126" s="31">
        <f t="shared" si="13"/>
        <v>0</v>
      </c>
      <c r="P126" s="31">
        <f t="shared" si="13"/>
        <v>0</v>
      </c>
      <c r="Q126" s="31">
        <f t="shared" si="13"/>
        <v>0</v>
      </c>
      <c r="R126" s="31">
        <f t="shared" si="13"/>
        <v>0</v>
      </c>
      <c r="S126" s="31">
        <f t="shared" si="13"/>
        <v>0</v>
      </c>
      <c r="T126" s="31">
        <f t="shared" si="13"/>
        <v>0</v>
      </c>
      <c r="U126" s="31">
        <f t="shared" si="13"/>
        <v>0</v>
      </c>
      <c r="V126" s="31">
        <f t="shared" si="13"/>
        <v>0</v>
      </c>
      <c r="W126" s="31">
        <f t="shared" si="13"/>
        <v>0</v>
      </c>
    </row>
    <row r="127" spans="1:23" x14ac:dyDescent="0.25">
      <c r="B127" s="8" t="s">
        <v>1199</v>
      </c>
      <c r="C127" s="8" t="s">
        <v>1202</v>
      </c>
      <c r="D127" s="8" t="s">
        <v>588</v>
      </c>
      <c r="E127" s="8" t="s">
        <v>882</v>
      </c>
      <c r="F127" s="31" t="str">
        <f t="shared" ref="F127:W127" si="14">IFERROR(((F34/F95)-1),"CHECK")</f>
        <v>CHECK</v>
      </c>
      <c r="G127" s="31" t="str">
        <f t="shared" si="14"/>
        <v>CHECK</v>
      </c>
      <c r="H127" s="31" t="str">
        <f t="shared" si="14"/>
        <v>CHECK</v>
      </c>
      <c r="I127" s="31" t="str">
        <f t="shared" si="14"/>
        <v>CHECK</v>
      </c>
      <c r="J127" s="31" t="str">
        <f t="shared" si="14"/>
        <v>CHECK</v>
      </c>
      <c r="K127" s="31" t="str">
        <f t="shared" si="14"/>
        <v>CHECK</v>
      </c>
      <c r="L127" s="31" t="str">
        <f t="shared" si="14"/>
        <v>CHECK</v>
      </c>
      <c r="M127" s="31" t="str">
        <f t="shared" si="14"/>
        <v>CHECK</v>
      </c>
      <c r="N127" s="31" t="str">
        <f t="shared" si="14"/>
        <v>CHECK</v>
      </c>
      <c r="O127" s="31" t="str">
        <f t="shared" si="14"/>
        <v>CHECK</v>
      </c>
      <c r="P127" s="31" t="str">
        <f t="shared" si="14"/>
        <v>CHECK</v>
      </c>
      <c r="Q127" s="31" t="str">
        <f t="shared" si="14"/>
        <v>CHECK</v>
      </c>
      <c r="R127" s="31" t="str">
        <f t="shared" si="14"/>
        <v>CHECK</v>
      </c>
      <c r="S127" s="31" t="str">
        <f t="shared" si="14"/>
        <v>CHECK</v>
      </c>
      <c r="T127" s="31" t="str">
        <f t="shared" si="14"/>
        <v>CHECK</v>
      </c>
      <c r="U127" s="31" t="str">
        <f t="shared" si="14"/>
        <v>CHECK</v>
      </c>
      <c r="V127" s="31" t="str">
        <f t="shared" si="14"/>
        <v>CHECK</v>
      </c>
      <c r="W127" s="31" t="str">
        <f t="shared" si="14"/>
        <v>CHECK</v>
      </c>
    </row>
    <row r="128" spans="1:23" x14ac:dyDescent="0.25">
      <c r="B128" s="8" t="s">
        <v>1200</v>
      </c>
      <c r="C128" s="8" t="s">
        <v>1202</v>
      </c>
      <c r="D128" s="8" t="s">
        <v>588</v>
      </c>
      <c r="E128" s="8" t="s">
        <v>882</v>
      </c>
      <c r="F128" s="31" t="str">
        <f t="shared" ref="F128:W128" si="15">IFERROR(((F35/F96)-1),"CHECK")</f>
        <v>CHECK</v>
      </c>
      <c r="G128" s="31" t="str">
        <f t="shared" si="15"/>
        <v>CHECK</v>
      </c>
      <c r="H128" s="31" t="str">
        <f t="shared" si="15"/>
        <v>CHECK</v>
      </c>
      <c r="I128" s="31" t="str">
        <f t="shared" si="15"/>
        <v>CHECK</v>
      </c>
      <c r="J128" s="31" t="str">
        <f t="shared" si="15"/>
        <v>CHECK</v>
      </c>
      <c r="K128" s="31" t="str">
        <f t="shared" si="15"/>
        <v>CHECK</v>
      </c>
      <c r="L128" s="31" t="str">
        <f t="shared" si="15"/>
        <v>CHECK</v>
      </c>
      <c r="M128" s="31" t="str">
        <f t="shared" si="15"/>
        <v>CHECK</v>
      </c>
      <c r="N128" s="31" t="str">
        <f t="shared" si="15"/>
        <v>CHECK</v>
      </c>
      <c r="O128" s="31" t="str">
        <f t="shared" si="15"/>
        <v>CHECK</v>
      </c>
      <c r="P128" s="31" t="str">
        <f t="shared" si="15"/>
        <v>CHECK</v>
      </c>
      <c r="Q128" s="31" t="str">
        <f t="shared" si="15"/>
        <v>CHECK</v>
      </c>
      <c r="R128" s="31" t="str">
        <f t="shared" si="15"/>
        <v>CHECK</v>
      </c>
      <c r="S128" s="31" t="str">
        <f t="shared" si="15"/>
        <v>CHECK</v>
      </c>
      <c r="T128" s="31" t="str">
        <f t="shared" si="15"/>
        <v>CHECK</v>
      </c>
      <c r="U128" s="31" t="str">
        <f t="shared" si="15"/>
        <v>CHECK</v>
      </c>
      <c r="V128" s="31" t="str">
        <f t="shared" si="15"/>
        <v>CHECK</v>
      </c>
      <c r="W128" s="31" t="str">
        <f t="shared" si="15"/>
        <v>CHECK</v>
      </c>
    </row>
    <row r="129" spans="2:23" x14ac:dyDescent="0.25">
      <c r="B129" s="8" t="s">
        <v>1199</v>
      </c>
      <c r="C129" s="8" t="s">
        <v>1204</v>
      </c>
      <c r="D129" s="8" t="s">
        <v>590</v>
      </c>
      <c r="E129" s="8" t="s">
        <v>883</v>
      </c>
      <c r="F129" s="31" t="str">
        <f t="shared" ref="F129:W129" si="16">IFERROR(((F36/F97)-1),"CHECK")</f>
        <v>CHECK</v>
      </c>
      <c r="G129" s="31" t="str">
        <f t="shared" si="16"/>
        <v>CHECK</v>
      </c>
      <c r="H129" s="31" t="str">
        <f t="shared" si="16"/>
        <v>CHECK</v>
      </c>
      <c r="I129" s="31" t="str">
        <f t="shared" si="16"/>
        <v>CHECK</v>
      </c>
      <c r="J129" s="31" t="str">
        <f t="shared" si="16"/>
        <v>CHECK</v>
      </c>
      <c r="K129" s="31" t="str">
        <f t="shared" si="16"/>
        <v>CHECK</v>
      </c>
      <c r="L129" s="31" t="str">
        <f t="shared" si="16"/>
        <v>CHECK</v>
      </c>
      <c r="M129" s="31" t="str">
        <f t="shared" si="16"/>
        <v>CHECK</v>
      </c>
      <c r="N129" s="31" t="str">
        <f t="shared" si="16"/>
        <v>CHECK</v>
      </c>
      <c r="O129" s="31" t="str">
        <f t="shared" si="16"/>
        <v>CHECK</v>
      </c>
      <c r="P129" s="31" t="str">
        <f t="shared" si="16"/>
        <v>CHECK</v>
      </c>
      <c r="Q129" s="31" t="str">
        <f t="shared" si="16"/>
        <v>CHECK</v>
      </c>
      <c r="R129" s="31" t="str">
        <f t="shared" si="16"/>
        <v>CHECK</v>
      </c>
      <c r="S129" s="31" t="str">
        <f t="shared" si="16"/>
        <v>CHECK</v>
      </c>
      <c r="T129" s="31" t="str">
        <f t="shared" si="16"/>
        <v>CHECK</v>
      </c>
      <c r="U129" s="31" t="str">
        <f t="shared" si="16"/>
        <v>CHECK</v>
      </c>
      <c r="V129" s="31" t="str">
        <f t="shared" si="16"/>
        <v>CHECK</v>
      </c>
      <c r="W129" s="31" t="str">
        <f t="shared" si="16"/>
        <v>CHECK</v>
      </c>
    </row>
    <row r="130" spans="2:23" x14ac:dyDescent="0.25">
      <c r="B130" s="8" t="s">
        <v>1200</v>
      </c>
      <c r="C130" s="8" t="s">
        <v>1204</v>
      </c>
      <c r="D130" s="8" t="s">
        <v>590</v>
      </c>
      <c r="E130" s="8" t="s">
        <v>883</v>
      </c>
      <c r="F130" s="31" t="str">
        <f t="shared" ref="F130:W130" si="17">IFERROR(((F37/F98)-1),"CHECK")</f>
        <v>CHECK</v>
      </c>
      <c r="G130" s="31" t="str">
        <f t="shared" si="17"/>
        <v>CHECK</v>
      </c>
      <c r="H130" s="31" t="str">
        <f t="shared" si="17"/>
        <v>CHECK</v>
      </c>
      <c r="I130" s="31" t="str">
        <f t="shared" si="17"/>
        <v>CHECK</v>
      </c>
      <c r="J130" s="31" t="str">
        <f t="shared" si="17"/>
        <v>CHECK</v>
      </c>
      <c r="K130" s="31" t="str">
        <f t="shared" si="17"/>
        <v>CHECK</v>
      </c>
      <c r="L130" s="31" t="str">
        <f t="shared" si="17"/>
        <v>CHECK</v>
      </c>
      <c r="M130" s="31" t="str">
        <f t="shared" si="17"/>
        <v>CHECK</v>
      </c>
      <c r="N130" s="31" t="str">
        <f t="shared" si="17"/>
        <v>CHECK</v>
      </c>
      <c r="O130" s="31" t="str">
        <f t="shared" si="17"/>
        <v>CHECK</v>
      </c>
      <c r="P130" s="31" t="str">
        <f t="shared" si="17"/>
        <v>CHECK</v>
      </c>
      <c r="Q130" s="31" t="str">
        <f t="shared" si="17"/>
        <v>CHECK</v>
      </c>
      <c r="R130" s="31" t="str">
        <f t="shared" si="17"/>
        <v>CHECK</v>
      </c>
      <c r="S130" s="31" t="str">
        <f t="shared" si="17"/>
        <v>CHECK</v>
      </c>
      <c r="T130" s="31" t="str">
        <f t="shared" si="17"/>
        <v>CHECK</v>
      </c>
      <c r="U130" s="31" t="str">
        <f t="shared" si="17"/>
        <v>CHECK</v>
      </c>
      <c r="V130" s="31" t="str">
        <f t="shared" si="17"/>
        <v>CHECK</v>
      </c>
      <c r="W130" s="31" t="str">
        <f t="shared" si="17"/>
        <v>CHECK</v>
      </c>
    </row>
    <row r="131" spans="2:23" x14ac:dyDescent="0.25">
      <c r="B131" s="7"/>
      <c r="C131" s="7"/>
      <c r="D131" s="7"/>
      <c r="E131" s="7"/>
      <c r="F131" s="221"/>
      <c r="G131" s="221"/>
      <c r="H131" s="221"/>
      <c r="I131" s="221"/>
      <c r="J131" s="221"/>
      <c r="K131" s="221"/>
      <c r="L131" s="221"/>
      <c r="M131" s="221"/>
      <c r="N131" s="221"/>
      <c r="O131" s="221"/>
      <c r="P131" s="221"/>
      <c r="Q131" s="221"/>
      <c r="R131" s="221"/>
      <c r="S131" s="221"/>
      <c r="T131" s="221"/>
      <c r="U131" s="221"/>
      <c r="V131" s="221"/>
      <c r="W131" s="221"/>
    </row>
    <row r="132" spans="2:23" x14ac:dyDescent="0.25">
      <c r="B132" s="7" t="s">
        <v>950</v>
      </c>
      <c r="C132" s="7" t="s">
        <v>1090</v>
      </c>
      <c r="D132" s="7" t="s">
        <v>588</v>
      </c>
      <c r="E132" s="7" t="s">
        <v>1091</v>
      </c>
      <c r="F132" s="31">
        <f t="shared" ref="F132:W132" si="18">IFERROR(((F39/F100)-1),"CHECK")</f>
        <v>0</v>
      </c>
      <c r="G132" s="31">
        <f t="shared" si="18"/>
        <v>0</v>
      </c>
      <c r="H132" s="31">
        <f t="shared" si="18"/>
        <v>0</v>
      </c>
      <c r="I132" s="31">
        <f t="shared" si="18"/>
        <v>0</v>
      </c>
      <c r="J132" s="31">
        <f t="shared" si="18"/>
        <v>0</v>
      </c>
      <c r="K132" s="31">
        <f t="shared" si="18"/>
        <v>0</v>
      </c>
      <c r="L132" s="31">
        <f t="shared" si="18"/>
        <v>0</v>
      </c>
      <c r="M132" s="31">
        <f t="shared" si="18"/>
        <v>0</v>
      </c>
      <c r="N132" s="31">
        <f t="shared" si="18"/>
        <v>0</v>
      </c>
      <c r="O132" s="31">
        <f t="shared" si="18"/>
        <v>0</v>
      </c>
      <c r="P132" s="31">
        <f t="shared" si="18"/>
        <v>0</v>
      </c>
      <c r="Q132" s="31">
        <f t="shared" si="18"/>
        <v>0</v>
      </c>
      <c r="R132" s="31">
        <f t="shared" si="18"/>
        <v>0</v>
      </c>
      <c r="S132" s="31">
        <f t="shared" si="18"/>
        <v>0</v>
      </c>
      <c r="T132" s="31">
        <f t="shared" si="18"/>
        <v>0</v>
      </c>
      <c r="U132" s="31">
        <f t="shared" si="18"/>
        <v>0</v>
      </c>
      <c r="V132" s="31">
        <f t="shared" si="18"/>
        <v>0</v>
      </c>
      <c r="W132" s="31">
        <f t="shared" si="18"/>
        <v>0</v>
      </c>
    </row>
  </sheetData>
  <mergeCells count="2">
    <mergeCell ref="D1:K1"/>
    <mergeCell ref="D2:K2"/>
  </mergeCells>
  <conditionalFormatting sqref="L2">
    <cfRule type="expression" dxfId="5" priority="50">
      <formula>(UPPER(LEFT(SUBSTITUTE($AA2,"#",""),5))="FIXCH")</formula>
    </cfRule>
    <cfRule type="expression" dxfId="4" priority="51">
      <formula>(UPPER(SUBSTITUTE($AA2,"#",""))="OK")</formula>
    </cfRule>
  </conditionalFormatting>
  <conditionalFormatting sqref="F107 X107">
    <cfRule type="colorScale" priority="52">
      <colorScale>
        <cfvo type="min"/>
        <cfvo type="num" val="0"/>
        <cfvo type="max"/>
        <color theme="3" tint="0.59999389629810485"/>
        <color theme="0"/>
        <color rgb="FFEE9CA4"/>
      </colorScale>
    </cfRule>
  </conditionalFormatting>
  <conditionalFormatting sqref="F108">
    <cfRule type="colorScale" priority="24">
      <colorScale>
        <cfvo type="min"/>
        <cfvo type="num" val="0"/>
        <cfvo type="max"/>
        <color theme="3" tint="0.59999389629810485"/>
        <color theme="0"/>
        <color rgb="FFEE9CA4"/>
      </colorScale>
    </cfRule>
  </conditionalFormatting>
  <conditionalFormatting sqref="F112:F119">
    <cfRule type="colorScale" priority="23">
      <colorScale>
        <cfvo type="min"/>
        <cfvo type="num" val="0"/>
        <cfvo type="max"/>
        <color theme="3" tint="0.59999389629810485"/>
        <color theme="0"/>
        <color rgb="FFEE9CA4"/>
      </colorScale>
    </cfRule>
  </conditionalFormatting>
  <conditionalFormatting sqref="F123:F130">
    <cfRule type="colorScale" priority="22">
      <colorScale>
        <cfvo type="min"/>
        <cfvo type="num" val="0"/>
        <cfvo type="max"/>
        <color theme="3" tint="0.59999389629810485"/>
        <color theme="0"/>
        <color rgb="FFEE9CA4"/>
      </colorScale>
    </cfRule>
  </conditionalFormatting>
  <conditionalFormatting sqref="F132">
    <cfRule type="colorScale" priority="21">
      <colorScale>
        <cfvo type="min"/>
        <cfvo type="num" val="0"/>
        <cfvo type="max"/>
        <color theme="3" tint="0.59999389629810485"/>
        <color theme="0"/>
        <color rgb="FFEE9CA4"/>
      </colorScale>
    </cfRule>
  </conditionalFormatting>
  <conditionalFormatting sqref="G107:T107">
    <cfRule type="colorScale" priority="20">
      <colorScale>
        <cfvo type="min"/>
        <cfvo type="num" val="0"/>
        <cfvo type="max"/>
        <color theme="3" tint="0.59999389629810485"/>
        <color theme="0"/>
        <color rgb="FFEE9CA4"/>
      </colorScale>
    </cfRule>
  </conditionalFormatting>
  <conditionalFormatting sqref="G108:T108">
    <cfRule type="colorScale" priority="19">
      <colorScale>
        <cfvo type="min"/>
        <cfvo type="num" val="0"/>
        <cfvo type="max"/>
        <color theme="3" tint="0.59999389629810485"/>
        <color theme="0"/>
        <color rgb="FFEE9CA4"/>
      </colorScale>
    </cfRule>
  </conditionalFormatting>
  <conditionalFormatting sqref="G112:T119">
    <cfRule type="colorScale" priority="18">
      <colorScale>
        <cfvo type="min"/>
        <cfvo type="num" val="0"/>
        <cfvo type="max"/>
        <color theme="3" tint="0.59999389629810485"/>
        <color theme="0"/>
        <color rgb="FFEE9CA4"/>
      </colorScale>
    </cfRule>
  </conditionalFormatting>
  <conditionalFormatting sqref="G123:T130">
    <cfRule type="colorScale" priority="17">
      <colorScale>
        <cfvo type="min"/>
        <cfvo type="num" val="0"/>
        <cfvo type="max"/>
        <color theme="3" tint="0.59999389629810485"/>
        <color theme="0"/>
        <color rgb="FFEE9CA4"/>
      </colorScale>
    </cfRule>
  </conditionalFormatting>
  <conditionalFormatting sqref="G132:T132">
    <cfRule type="colorScale" priority="16">
      <colorScale>
        <cfvo type="min"/>
        <cfvo type="num" val="0"/>
        <cfvo type="max"/>
        <color theme="3" tint="0.59999389629810485"/>
        <color theme="0"/>
        <color rgb="FFEE9CA4"/>
      </colorScale>
    </cfRule>
  </conditionalFormatting>
  <conditionalFormatting sqref="U107">
    <cfRule type="colorScale" priority="15">
      <colorScale>
        <cfvo type="min"/>
        <cfvo type="num" val="0"/>
        <cfvo type="max"/>
        <color theme="3" tint="0.59999389629810485"/>
        <color theme="0"/>
        <color rgb="FFEE9CA4"/>
      </colorScale>
    </cfRule>
  </conditionalFormatting>
  <conditionalFormatting sqref="U108">
    <cfRule type="colorScale" priority="14">
      <colorScale>
        <cfvo type="min"/>
        <cfvo type="num" val="0"/>
        <cfvo type="max"/>
        <color theme="3" tint="0.59999389629810485"/>
        <color theme="0"/>
        <color rgb="FFEE9CA4"/>
      </colorScale>
    </cfRule>
  </conditionalFormatting>
  <conditionalFormatting sqref="U112:U119">
    <cfRule type="colorScale" priority="13">
      <colorScale>
        <cfvo type="min"/>
        <cfvo type="num" val="0"/>
        <cfvo type="max"/>
        <color theme="3" tint="0.59999389629810485"/>
        <color theme="0"/>
        <color rgb="FFEE9CA4"/>
      </colorScale>
    </cfRule>
  </conditionalFormatting>
  <conditionalFormatting sqref="U123:U130">
    <cfRule type="colorScale" priority="12">
      <colorScale>
        <cfvo type="min"/>
        <cfvo type="num" val="0"/>
        <cfvo type="max"/>
        <color theme="3" tint="0.59999389629810485"/>
        <color theme="0"/>
        <color rgb="FFEE9CA4"/>
      </colorScale>
    </cfRule>
  </conditionalFormatting>
  <conditionalFormatting sqref="U132">
    <cfRule type="colorScale" priority="11">
      <colorScale>
        <cfvo type="min"/>
        <cfvo type="num" val="0"/>
        <cfvo type="max"/>
        <color theme="3" tint="0.59999389629810485"/>
        <color theme="0"/>
        <color rgb="FFEE9CA4"/>
      </colorScale>
    </cfRule>
  </conditionalFormatting>
  <conditionalFormatting sqref="V107">
    <cfRule type="colorScale" priority="10">
      <colorScale>
        <cfvo type="min"/>
        <cfvo type="num" val="0"/>
        <cfvo type="max"/>
        <color theme="3" tint="0.59999389629810485"/>
        <color theme="0"/>
        <color rgb="FFEE9CA4"/>
      </colorScale>
    </cfRule>
  </conditionalFormatting>
  <conditionalFormatting sqref="V108">
    <cfRule type="colorScale" priority="9">
      <colorScale>
        <cfvo type="min"/>
        <cfvo type="num" val="0"/>
        <cfvo type="max"/>
        <color theme="3" tint="0.59999389629810485"/>
        <color theme="0"/>
        <color rgb="FFEE9CA4"/>
      </colorScale>
    </cfRule>
  </conditionalFormatting>
  <conditionalFormatting sqref="V112:V119">
    <cfRule type="colorScale" priority="8">
      <colorScale>
        <cfvo type="min"/>
        <cfvo type="num" val="0"/>
        <cfvo type="max"/>
        <color theme="3" tint="0.59999389629810485"/>
        <color theme="0"/>
        <color rgb="FFEE9CA4"/>
      </colorScale>
    </cfRule>
  </conditionalFormatting>
  <conditionalFormatting sqref="V123:V130">
    <cfRule type="colorScale" priority="7">
      <colorScale>
        <cfvo type="min"/>
        <cfvo type="num" val="0"/>
        <cfvo type="max"/>
        <color theme="3" tint="0.59999389629810485"/>
        <color theme="0"/>
        <color rgb="FFEE9CA4"/>
      </colorScale>
    </cfRule>
  </conditionalFormatting>
  <conditionalFormatting sqref="V132">
    <cfRule type="colorScale" priority="6">
      <colorScale>
        <cfvo type="min"/>
        <cfvo type="num" val="0"/>
        <cfvo type="max"/>
        <color theme="3" tint="0.59999389629810485"/>
        <color theme="0"/>
        <color rgb="FFEE9CA4"/>
      </colorScale>
    </cfRule>
  </conditionalFormatting>
  <conditionalFormatting sqref="W107">
    <cfRule type="colorScale" priority="5">
      <colorScale>
        <cfvo type="min"/>
        <cfvo type="num" val="0"/>
        <cfvo type="max"/>
        <color theme="3" tint="0.59999389629810485"/>
        <color theme="0"/>
        <color rgb="FFEE9CA4"/>
      </colorScale>
    </cfRule>
  </conditionalFormatting>
  <conditionalFormatting sqref="W108">
    <cfRule type="colorScale" priority="4">
      <colorScale>
        <cfvo type="min"/>
        <cfvo type="num" val="0"/>
        <cfvo type="max"/>
        <color theme="3" tint="0.59999389629810485"/>
        <color theme="0"/>
        <color rgb="FFEE9CA4"/>
      </colorScale>
    </cfRule>
  </conditionalFormatting>
  <conditionalFormatting sqref="W112:W119">
    <cfRule type="colorScale" priority="3">
      <colorScale>
        <cfvo type="min"/>
        <cfvo type="num" val="0"/>
        <cfvo type="max"/>
        <color theme="3" tint="0.59999389629810485"/>
        <color theme="0"/>
        <color rgb="FFEE9CA4"/>
      </colorScale>
    </cfRule>
  </conditionalFormatting>
  <conditionalFormatting sqref="W123:W130">
    <cfRule type="colorScale" priority="2">
      <colorScale>
        <cfvo type="min"/>
        <cfvo type="num" val="0"/>
        <cfvo type="max"/>
        <color theme="3" tint="0.59999389629810485"/>
        <color theme="0"/>
        <color rgb="FFEE9CA4"/>
      </colorScale>
    </cfRule>
  </conditionalFormatting>
  <conditionalFormatting sqref="W132">
    <cfRule type="colorScale" priority="1">
      <colorScale>
        <cfvo type="min"/>
        <cfvo type="num" val="0"/>
        <cfvo type="max"/>
        <color theme="3" tint="0.59999389629810485"/>
        <color theme="0"/>
        <color rgb="FFEE9CA4"/>
      </colorScale>
    </cfRule>
  </conditionalFormatting>
  <dataValidations count="1">
    <dataValidation type="list" allowBlank="1" showInputMessage="1" showErrorMessage="1" sqref="C8" xr:uid="{00000000-0002-0000-1F00-000000000000}">
      <formula1>"Draft - not checked, Undergoing QA/QC, Checked, Final"</formula1>
    </dataValidation>
  </dataValidation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displayEmptyCellsAs="gap" xr2:uid="{00000000-0003-0000-1F00-0000C7000000}">
          <x14:colorSeries rgb="FF376092"/>
          <x14:colorNegative rgb="FFD00000"/>
          <x14:colorAxis rgb="FF000000"/>
          <x14:colorMarkers rgb="FFD00000"/>
          <x14:colorFirst rgb="FFD00000"/>
          <x14:colorLast rgb="FFD00000"/>
          <x14:colorHigh rgb="FFD00000"/>
          <x14:colorLow rgb="FFD00000"/>
          <x14:sparklines>
            <x14:sparkline>
              <xm:f>'1B1 Solid Fuels'!F108:W108</xm:f>
              <xm:sqref>X108</xm:sqref>
            </x14:sparkline>
          </x14:sparklines>
        </x14:sparklineGroup>
        <x14:sparklineGroup manualMax="0" manualMin="0" displayEmptyCellsAs="gap" xr2:uid="{00000000-0003-0000-1F00-0000C6000000}">
          <x14:colorSeries rgb="FF376092"/>
          <x14:colorNegative rgb="FFD00000"/>
          <x14:colorAxis rgb="FF000000"/>
          <x14:colorMarkers rgb="FFD00000"/>
          <x14:colorFirst rgb="FFD00000"/>
          <x14:colorLast rgb="FFD00000"/>
          <x14:colorHigh rgb="FFD00000"/>
          <x14:colorLow rgb="FFD00000"/>
          <x14:sparklines>
            <x14:sparkline>
              <xm:f>'1B1 Solid Fuels'!F19:W19</xm:f>
              <xm:sqref>X19</xm:sqref>
            </x14:sparkline>
            <x14:sparkline>
              <xm:f>'1B1 Solid Fuels'!F20:W20</xm:f>
              <xm:sqref>X20</xm:sqref>
            </x14:sparkline>
            <x14:sparkline>
              <xm:f>'1B1 Solid Fuels'!F21:W21</xm:f>
              <xm:sqref>X21</xm:sqref>
            </x14:sparkline>
            <x14:sparkline>
              <xm:f>'1B1 Solid Fuels'!F22:W22</xm:f>
              <xm:sqref>X22</xm:sqref>
            </x14:sparkline>
          </x14:sparklines>
        </x14:sparklineGroup>
        <x14:sparklineGroup manualMax="0" manualMin="0" displayEmptyCellsAs="gap" xr2:uid="{00000000-0003-0000-1F00-0000C5000000}">
          <x14:colorSeries rgb="FF376092"/>
          <x14:colorNegative rgb="FFD00000"/>
          <x14:colorAxis rgb="FF000000"/>
          <x14:colorMarkers rgb="FFD00000"/>
          <x14:colorFirst rgb="FFD00000"/>
          <x14:colorLast rgb="FFD00000"/>
          <x14:colorHigh rgb="FFD00000"/>
          <x14:colorLow rgb="FFD00000"/>
          <x14:sparklines>
            <x14:sparkline>
              <xm:f>'1B1 Solid Fuels'!F14:W14</xm:f>
              <xm:sqref>X14</xm:sqref>
            </x14:sparkline>
            <x14:sparkline>
              <xm:f>'1B1 Solid Fuels'!F15:W15</xm:f>
              <xm:sqref>X15</xm:sqref>
            </x14:sparkline>
          </x14:sparklines>
        </x14:sparklineGroup>
        <x14:sparklineGroup manualMax="0" manualMin="0" displayEmptyCellsAs="gap" xr2:uid="{00000000-0003-0000-1F00-0000C4000000}">
          <x14:colorSeries rgb="FF376092"/>
          <x14:colorNegative rgb="FFD00000"/>
          <x14:colorAxis rgb="FF000000"/>
          <x14:colorMarkers rgb="FFD00000"/>
          <x14:colorFirst rgb="FFD00000"/>
          <x14:colorLast rgb="FFD00000"/>
          <x14:colorHigh rgb="FFD00000"/>
          <x14:colorLow rgb="FFD00000"/>
          <x14:sparklines>
            <x14:sparkline>
              <xm:f>'1B1 Solid Fuels'!F38:W38</xm:f>
              <xm:sqref>X38</xm:sqref>
            </x14:sparkline>
            <x14:sparkline>
              <xm:f>'1B1 Solid Fuels'!F39:W39</xm:f>
              <xm:sqref>X39</xm:sqref>
            </x14:sparkline>
          </x14:sparklines>
        </x14:sparklineGroup>
        <x14:sparklineGroup manualMax="0" manualMin="0" displayEmptyCellsAs="gap" xr2:uid="{00000000-0003-0000-1F00-0000C3000000}">
          <x14:colorSeries rgb="FF376092"/>
          <x14:colorNegative rgb="FFD00000"/>
          <x14:colorAxis rgb="FF000000"/>
          <x14:colorMarkers rgb="FFD00000"/>
          <x14:colorFirst rgb="FFD00000"/>
          <x14:colorLast rgb="FFD00000"/>
          <x14:colorHigh rgb="FFD00000"/>
          <x14:colorLow rgb="FFD00000"/>
          <x14:sparklines>
            <x14:sparkline>
              <xm:f>'1B1 Solid Fuels'!F30:W30</xm:f>
              <xm:sqref>X30</xm:sqref>
            </x14:sparkline>
            <x14:sparkline>
              <xm:f>'1B1 Solid Fuels'!F31:W31</xm:f>
              <xm:sqref>X31</xm:sqref>
            </x14:sparkline>
            <x14:sparkline>
              <xm:f>'1B1 Solid Fuels'!F32:W32</xm:f>
              <xm:sqref>X32</xm:sqref>
            </x14:sparkline>
            <x14:sparkline>
              <xm:f>'1B1 Solid Fuels'!F33:W33</xm:f>
              <xm:sqref>X33</xm:sqref>
            </x14:sparkline>
          </x14:sparklines>
        </x14:sparklineGroup>
        <x14:sparklineGroup manualMax="0" manualMin="0" displayEmptyCellsAs="gap" xr2:uid="{00000000-0003-0000-1F00-0000C2000000}">
          <x14:colorSeries rgb="FF376092"/>
          <x14:colorNegative rgb="FFD00000"/>
          <x14:colorAxis rgb="FF000000"/>
          <x14:colorMarkers rgb="FFD00000"/>
          <x14:colorFirst rgb="FFD00000"/>
          <x14:colorLast rgb="FFD00000"/>
          <x14:colorHigh rgb="FFD00000"/>
          <x14:colorLow rgb="FFD00000"/>
          <x14:sparklines>
            <x14:sparkline>
              <xm:f>'1B1 Solid Fuels'!F91:U91</xm:f>
              <xm:sqref>X91</xm:sqref>
            </x14:sparkline>
            <x14:sparkline>
              <xm:f>'1B1 Solid Fuels'!F92:U92</xm:f>
              <xm:sqref>X92</xm:sqref>
            </x14:sparkline>
            <x14:sparkline>
              <xm:f>'1B1 Solid Fuels'!F93:U93</xm:f>
              <xm:sqref>X93</xm:sqref>
            </x14:sparkline>
            <x14:sparkline>
              <xm:f>'1B1 Solid Fuels'!F94:U94</xm:f>
              <xm:sqref>X94</xm:sqref>
            </x14:sparkline>
            <x14:sparkline>
              <xm:f>'1B1 Solid Fuels'!F95:U95</xm:f>
              <xm:sqref>X95</xm:sqref>
            </x14:sparkline>
            <x14:sparkline>
              <xm:f>'1B1 Solid Fuels'!F96:U96</xm:f>
              <xm:sqref>X96</xm:sqref>
            </x14:sparkline>
            <x14:sparkline>
              <xm:f>'1B1 Solid Fuels'!F97:U97</xm:f>
              <xm:sqref>X97</xm:sqref>
            </x14:sparkline>
            <x14:sparkline>
              <xm:f>'1B1 Solid Fuels'!F98:U98</xm:f>
              <xm:sqref>X98</xm:sqref>
            </x14:sparkline>
          </x14:sparklines>
        </x14:sparklineGroup>
        <x14:sparklineGroup manualMax="0" manualMin="0" displayEmptyCellsAs="gap" xr2:uid="{00000000-0003-0000-1F00-0000C1000000}">
          <x14:colorSeries rgb="FF376092"/>
          <x14:colorNegative rgb="FFD00000"/>
          <x14:colorAxis rgb="FF000000"/>
          <x14:colorMarkers rgb="FFD00000"/>
          <x14:colorFirst rgb="FFD00000"/>
          <x14:colorLast rgb="FFD00000"/>
          <x14:colorHigh rgb="FFD00000"/>
          <x14:colorLow rgb="FFD00000"/>
          <x14:sparklines>
            <x14:sparkline>
              <xm:f>'1B1 Solid Fuels'!F99:U99</xm:f>
              <xm:sqref>X99</xm:sqref>
            </x14:sparkline>
            <x14:sparkline>
              <xm:f>'1B1 Solid Fuels'!F100:U100</xm:f>
              <xm:sqref>X100</xm:sqref>
            </x14:sparkline>
          </x14:sparklines>
        </x14:sparklineGroup>
        <x14:sparklineGroup manualMax="0" manualMin="0" displayEmptyCellsAs="gap" xr2:uid="{00000000-0003-0000-1F00-0000C0000000}">
          <x14:colorSeries rgb="FF376092"/>
          <x14:colorNegative rgb="FFD00000"/>
          <x14:colorAxis rgb="FF000000"/>
          <x14:colorMarkers rgb="FFD00000"/>
          <x14:colorFirst rgb="FFD00000"/>
          <x14:colorLast rgb="FFD00000"/>
          <x14:colorHigh rgb="FFD00000"/>
          <x14:colorLow rgb="FFD00000"/>
          <x14:sparklines>
            <x14:sparkline>
              <xm:f>'1B1 Solid Fuels'!F75:U75</xm:f>
              <xm:sqref>X75</xm:sqref>
            </x14:sparkline>
            <x14:sparkline>
              <xm:f>'1B1 Solid Fuels'!F76:U76</xm:f>
              <xm:sqref>X76</xm:sqref>
            </x14:sparkline>
          </x14:sparklines>
        </x14:sparklineGroup>
        <x14:sparklineGroup manualMax="0" manualMin="0" displayEmptyCellsAs="gap" xr2:uid="{00000000-0003-0000-1F00-0000BF000000}">
          <x14:colorSeries rgb="FF376092"/>
          <x14:colorNegative rgb="FFD00000"/>
          <x14:colorAxis rgb="FF000000"/>
          <x14:colorMarkers rgb="FFD00000"/>
          <x14:colorFirst rgb="FFD00000"/>
          <x14:colorLast rgb="FFD00000"/>
          <x14:colorHigh rgb="FFD00000"/>
          <x14:colorLow rgb="FFD00000"/>
          <x14:sparklines>
            <x14:sparkline>
              <xm:f>'1B1 Solid Fuels'!F80:U80</xm:f>
              <xm:sqref>X80</xm:sqref>
            </x14:sparkline>
            <x14:sparkline>
              <xm:f>'1B1 Solid Fuels'!F81:U81</xm:f>
              <xm:sqref>X81</xm:sqref>
            </x14:sparkline>
            <x14:sparkline>
              <xm:f>'1B1 Solid Fuels'!F82:U82</xm:f>
              <xm:sqref>X82</xm:sqref>
            </x14:sparkline>
            <x14:sparkline>
              <xm:f>'1B1 Solid Fuels'!F83:U83</xm:f>
              <xm:sqref>X83</xm:sqref>
            </x14:sparkline>
            <x14:sparkline>
              <xm:f>'1B1 Solid Fuels'!F84:U84</xm:f>
              <xm:sqref>X84</xm:sqref>
            </x14:sparkline>
            <x14:sparkline>
              <xm:f>'1B1 Solid Fuels'!F85:U85</xm:f>
              <xm:sqref>X85</xm:sqref>
            </x14:sparkline>
            <x14:sparkline>
              <xm:f>'1B1 Solid Fuels'!F86:U86</xm:f>
              <xm:sqref>X86</xm:sqref>
            </x14:sparkline>
            <x14:sparkline>
              <xm:f>'1B1 Solid Fuels'!F87:U87</xm:f>
              <xm:sqref>X87</xm:sqref>
            </x14:sparkline>
          </x14:sparklines>
        </x14:sparklineGroup>
        <x14:sparklineGroup manualMax="0" manualMin="0" displayEmptyCellsAs="gap" xr2:uid="{00000000-0003-0000-1F00-0000BE000000}">
          <x14:colorSeries rgb="FF376092"/>
          <x14:colorNegative rgb="FFD00000"/>
          <x14:colorAxis rgb="FF000000"/>
          <x14:colorMarkers rgb="FFD00000"/>
          <x14:colorFirst rgb="FFD00000"/>
          <x14:colorLast rgb="FFD00000"/>
          <x14:colorHigh rgb="FFD00000"/>
          <x14:colorLow rgb="FFD00000"/>
          <x14:sparklines>
            <x14:sparkline>
              <xm:f>'1B1 Solid Fuels'!F34:W34</xm:f>
              <xm:sqref>X34</xm:sqref>
            </x14:sparkline>
            <x14:sparkline>
              <xm:f>'1B1 Solid Fuels'!F35:W35</xm:f>
              <xm:sqref>X35</xm:sqref>
            </x14:sparkline>
            <x14:sparkline>
              <xm:f>'1B1 Solid Fuels'!F36:W36</xm:f>
              <xm:sqref>X36</xm:sqref>
            </x14:sparkline>
            <x14:sparkline>
              <xm:f>'1B1 Solid Fuels'!F37:W37</xm:f>
              <xm:sqref>X37</xm:sqref>
            </x14:sparkline>
          </x14:sparklines>
        </x14:sparklineGroup>
        <x14:sparklineGroup manualMax="0" manualMin="0" displayEmptyCellsAs="gap" xr2:uid="{00000000-0003-0000-1F00-0000BD000000}">
          <x14:colorSeries rgb="FF376092"/>
          <x14:colorNegative rgb="FFD00000"/>
          <x14:colorAxis rgb="FF000000"/>
          <x14:colorMarkers rgb="FFD00000"/>
          <x14:colorFirst rgb="FFD00000"/>
          <x14:colorLast rgb="FFD00000"/>
          <x14:colorHigh rgb="FFD00000"/>
          <x14:colorLow rgb="FFD00000"/>
          <x14:sparklines>
            <x14:sparkline>
              <xm:f>'1B1 Solid Fuels'!F23:W23</xm:f>
              <xm:sqref>X23</xm:sqref>
            </x14:sparkline>
            <x14:sparkline>
              <xm:f>'1B1 Solid Fuels'!F24:W24</xm:f>
              <xm:sqref>X24</xm:sqref>
            </x14:sparkline>
            <x14:sparkline>
              <xm:f>'1B1 Solid Fuels'!F25:W25</xm:f>
              <xm:sqref>X25</xm:sqref>
            </x14:sparkline>
            <x14:sparkline>
              <xm:f>'1B1 Solid Fuels'!F26:W26</xm:f>
              <xm:sqref>X26</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3" tint="0.79998168889431442"/>
  </sheetPr>
  <dimension ref="A1:AB79"/>
  <sheetViews>
    <sheetView workbookViewId="0"/>
  </sheetViews>
  <sheetFormatPr defaultRowHeight="15" x14ac:dyDescent="0.25"/>
  <cols>
    <col min="1" max="1" width="13.7109375" style="250" customWidth="1"/>
    <col min="2" max="2" width="55.28515625" bestFit="1" customWidth="1"/>
    <col min="3" max="3" width="32.85546875" customWidth="1"/>
    <col min="4" max="4" width="10.42578125" customWidth="1"/>
    <col min="5" max="5" width="12.140625" customWidth="1"/>
    <col min="6" max="33" width="10.42578125" customWidth="1"/>
    <col min="34" max="94" width="53.7109375" bestFit="1" customWidth="1"/>
    <col min="95" max="109" width="16.5703125" bestFit="1" customWidth="1"/>
  </cols>
  <sheetData>
    <row r="1" spans="1:24" x14ac:dyDescent="0.25">
      <c r="B1" s="12" t="s">
        <v>579</v>
      </c>
      <c r="C1" s="1" t="str">
        <f ca="1">MID(CELL("filename",B1),FIND("]",CELL("filename",B1))+1,256)</f>
        <v>1B2 Oil and Natural Gas</v>
      </c>
      <c r="D1" s="353" t="s">
        <v>1035</v>
      </c>
      <c r="E1" s="354"/>
      <c r="F1" s="354"/>
      <c r="G1" s="354"/>
      <c r="H1" s="354"/>
      <c r="I1" s="354"/>
      <c r="J1" s="354"/>
      <c r="K1" s="355"/>
      <c r="L1" s="11"/>
      <c r="M1" s="221"/>
      <c r="N1" s="221"/>
      <c r="O1" s="221"/>
      <c r="P1" s="221"/>
      <c r="Q1" s="221"/>
      <c r="R1" s="221"/>
      <c r="S1" s="221"/>
      <c r="T1" s="221"/>
      <c r="U1" s="221"/>
      <c r="V1" s="221"/>
      <c r="W1" s="221"/>
      <c r="X1" s="221"/>
    </row>
    <row r="2" spans="1:24"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row>
    <row r="3" spans="1:24" x14ac:dyDescent="0.25">
      <c r="B3" s="12" t="s">
        <v>1037</v>
      </c>
      <c r="C3" s="28" t="s">
        <v>905</v>
      </c>
      <c r="D3" s="13"/>
      <c r="E3" s="14"/>
      <c r="F3" s="14"/>
      <c r="G3" s="14"/>
      <c r="H3" s="14"/>
      <c r="I3" s="14"/>
      <c r="J3" s="14"/>
      <c r="K3" s="15"/>
      <c r="L3" s="221"/>
      <c r="M3" s="221"/>
      <c r="N3" s="221"/>
      <c r="O3" s="221"/>
      <c r="P3" s="221"/>
      <c r="Q3" s="221"/>
      <c r="R3" s="221"/>
      <c r="S3" s="221"/>
      <c r="T3" s="221"/>
      <c r="U3" s="221"/>
      <c r="V3" s="221"/>
      <c r="W3" s="221"/>
      <c r="X3" s="221"/>
    </row>
    <row r="4" spans="1:24" x14ac:dyDescent="0.25">
      <c r="B4" s="12" t="s">
        <v>1038</v>
      </c>
      <c r="C4" s="28" t="s">
        <v>1190</v>
      </c>
      <c r="D4" s="13"/>
      <c r="E4" s="14"/>
      <c r="F4" s="14"/>
      <c r="G4" s="14"/>
      <c r="H4" s="14"/>
      <c r="I4" s="14"/>
      <c r="J4" s="14"/>
      <c r="K4" s="15"/>
      <c r="L4" s="221"/>
      <c r="M4" s="221"/>
      <c r="N4" s="221"/>
      <c r="O4" s="221"/>
      <c r="P4" s="221"/>
      <c r="Q4" s="221"/>
      <c r="R4" s="221"/>
      <c r="S4" s="221"/>
      <c r="T4" s="221"/>
      <c r="U4" s="221"/>
      <c r="V4" s="221"/>
      <c r="W4" s="221"/>
      <c r="X4" s="221"/>
    </row>
    <row r="5" spans="1:24" x14ac:dyDescent="0.25">
      <c r="B5" s="12" t="s">
        <v>1040</v>
      </c>
      <c r="C5" s="28"/>
      <c r="D5" s="13"/>
      <c r="E5" s="14"/>
      <c r="F5" s="14"/>
      <c r="G5" s="14"/>
      <c r="H5" s="14"/>
      <c r="I5" s="14"/>
      <c r="J5" s="14"/>
      <c r="K5" s="15"/>
      <c r="L5" s="221"/>
      <c r="M5" s="221"/>
      <c r="N5" s="221"/>
      <c r="O5" s="221"/>
      <c r="P5" s="221"/>
      <c r="Q5" s="221"/>
      <c r="R5" s="221"/>
      <c r="S5" s="221"/>
      <c r="T5" s="221"/>
      <c r="U5" s="221"/>
      <c r="V5" s="221"/>
      <c r="W5" s="221"/>
      <c r="X5" s="221"/>
    </row>
    <row r="6" spans="1:24" x14ac:dyDescent="0.25">
      <c r="B6" s="29"/>
      <c r="C6" s="30"/>
      <c r="D6" s="13"/>
      <c r="E6" s="14"/>
      <c r="F6" s="14"/>
      <c r="G6" s="14"/>
      <c r="H6" s="14"/>
      <c r="I6" s="14"/>
      <c r="J6" s="14"/>
      <c r="K6" s="15"/>
      <c r="L6" s="221"/>
      <c r="M6" s="221"/>
      <c r="N6" s="221"/>
      <c r="O6" s="221"/>
      <c r="P6" s="221"/>
      <c r="Q6" s="221"/>
      <c r="R6" s="221"/>
      <c r="S6" s="221"/>
      <c r="T6" s="221"/>
      <c r="U6" s="221"/>
      <c r="V6" s="221"/>
      <c r="W6" s="221"/>
      <c r="X6" s="221"/>
    </row>
    <row r="7" spans="1:24" x14ac:dyDescent="0.25">
      <c r="B7" s="12" t="s">
        <v>1041</v>
      </c>
      <c r="C7" s="28" t="s">
        <v>1102</v>
      </c>
      <c r="D7" s="13"/>
      <c r="E7" s="14"/>
      <c r="F7" s="14"/>
      <c r="G7" s="14"/>
      <c r="H7" s="14"/>
      <c r="I7" s="14"/>
      <c r="J7" s="14"/>
      <c r="K7" s="15"/>
      <c r="L7" s="221"/>
      <c r="M7" s="221"/>
      <c r="N7" s="221"/>
      <c r="O7" s="221"/>
      <c r="P7" s="221"/>
      <c r="Q7" s="221"/>
      <c r="R7" s="221"/>
      <c r="S7" s="221"/>
      <c r="T7" s="221"/>
      <c r="U7" s="221"/>
      <c r="V7" s="221"/>
      <c r="W7" s="221"/>
      <c r="X7" s="221"/>
    </row>
    <row r="8" spans="1:24"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row>
    <row r="9" spans="1:24" x14ac:dyDescent="0.25">
      <c r="B9" s="12" t="s">
        <v>1046</v>
      </c>
      <c r="C9" s="28"/>
      <c r="D9" s="16"/>
      <c r="E9" s="17"/>
      <c r="F9" s="17"/>
      <c r="G9" s="17"/>
      <c r="H9" s="17"/>
      <c r="I9" s="17"/>
      <c r="J9" s="17"/>
      <c r="K9" s="18"/>
      <c r="L9" s="221"/>
      <c r="M9" s="221"/>
      <c r="N9" s="221"/>
      <c r="O9" s="221"/>
      <c r="P9" s="221"/>
      <c r="Q9" s="221"/>
      <c r="R9" s="221"/>
      <c r="S9" s="221"/>
      <c r="T9" s="221"/>
      <c r="U9" s="221"/>
      <c r="V9" s="221"/>
      <c r="W9" s="221"/>
      <c r="X9" s="221"/>
    </row>
    <row r="11" spans="1:24" s="2" customFormat="1" ht="21" x14ac:dyDescent="0.35">
      <c r="A11" s="251" t="s">
        <v>1208</v>
      </c>
      <c r="C11" s="3" t="s">
        <v>1048</v>
      </c>
      <c r="F11" s="2" t="s">
        <v>1049</v>
      </c>
    </row>
    <row r="13" spans="1:24"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row>
    <row r="14" spans="1:24" x14ac:dyDescent="0.25">
      <c r="B14" s="221" t="s">
        <v>1209</v>
      </c>
      <c r="C14" s="221"/>
      <c r="D14" s="221"/>
      <c r="E14" s="221"/>
      <c r="F14" s="181"/>
      <c r="G14" s="181"/>
      <c r="H14" s="181"/>
      <c r="I14" s="181"/>
      <c r="J14" s="181"/>
      <c r="K14" s="181"/>
      <c r="L14" s="181"/>
      <c r="M14" s="181"/>
      <c r="N14" s="181"/>
      <c r="O14" s="181"/>
      <c r="P14" s="181"/>
      <c r="Q14" s="181"/>
      <c r="R14" s="181"/>
      <c r="S14" s="181"/>
      <c r="T14" s="181"/>
      <c r="U14" s="181"/>
      <c r="V14" s="181"/>
      <c r="W14" s="181"/>
      <c r="X14" s="221"/>
    </row>
    <row r="15" spans="1:24" x14ac:dyDescent="0.25">
      <c r="B15" s="221"/>
      <c r="C15" s="221"/>
      <c r="D15" s="221"/>
      <c r="E15" s="221"/>
      <c r="F15" s="20"/>
      <c r="G15" s="20"/>
      <c r="H15" s="20"/>
      <c r="I15" s="20"/>
      <c r="J15" s="20"/>
      <c r="K15" s="20"/>
      <c r="L15" s="20"/>
      <c r="M15" s="20"/>
      <c r="N15" s="20"/>
      <c r="O15" s="20"/>
      <c r="P15" s="20"/>
      <c r="Q15" s="20"/>
      <c r="R15" s="20"/>
      <c r="S15" s="20"/>
      <c r="T15" s="20"/>
      <c r="U15" s="20"/>
      <c r="V15" s="20"/>
      <c r="W15" s="20"/>
      <c r="X15" s="221"/>
    </row>
    <row r="16" spans="1:24" s="2" customFormat="1" ht="21" x14ac:dyDescent="0.35">
      <c r="A16" s="251"/>
      <c r="C16" s="3" t="s">
        <v>1063</v>
      </c>
      <c r="F16" s="2" t="s">
        <v>1064</v>
      </c>
    </row>
    <row r="18" spans="1:28" x14ac:dyDescent="0.25">
      <c r="B18" s="221" t="s">
        <v>1209</v>
      </c>
      <c r="C18" s="221"/>
      <c r="D18" s="221" t="s">
        <v>588</v>
      </c>
      <c r="E18" s="221"/>
      <c r="F18" s="181"/>
      <c r="G18" s="181"/>
      <c r="H18" s="181"/>
      <c r="I18" s="181"/>
      <c r="J18" s="181"/>
      <c r="K18" s="181"/>
      <c r="L18" s="181"/>
      <c r="M18" s="181"/>
      <c r="N18" s="181"/>
      <c r="O18" s="181"/>
      <c r="P18" s="181"/>
      <c r="Q18" s="181"/>
      <c r="R18" s="181"/>
      <c r="S18" s="181"/>
      <c r="T18" s="181"/>
      <c r="U18" s="181"/>
      <c r="V18" s="181"/>
      <c r="W18" s="181"/>
      <c r="X18" s="221"/>
      <c r="Y18" s="221"/>
      <c r="Z18" s="221"/>
      <c r="AA18" s="221"/>
      <c r="AB18" s="221"/>
    </row>
    <row r="20" spans="1:28" s="2" customFormat="1" ht="21" x14ac:dyDescent="0.35">
      <c r="A20" s="251"/>
      <c r="C20" s="3" t="s">
        <v>629</v>
      </c>
      <c r="F20" s="2" t="s">
        <v>1068</v>
      </c>
    </row>
    <row r="22" spans="1:28" x14ac:dyDescent="0.25">
      <c r="A22" s="250" t="s">
        <v>1210</v>
      </c>
      <c r="B22" s="221" t="s">
        <v>1211</v>
      </c>
      <c r="C22" s="221" t="s">
        <v>1202</v>
      </c>
      <c r="D22" s="221" t="s">
        <v>588</v>
      </c>
      <c r="E22" s="221" t="s">
        <v>882</v>
      </c>
      <c r="F22" s="109">
        <v>752.03721950757301</v>
      </c>
      <c r="G22" s="109">
        <v>752.90007858079252</v>
      </c>
      <c r="H22" s="109">
        <v>955.12790573957705</v>
      </c>
      <c r="I22" s="109">
        <v>1457.9908444600517</v>
      </c>
      <c r="J22" s="109">
        <v>1378.9071043308404</v>
      </c>
      <c r="K22" s="109">
        <v>1160.1409780868726</v>
      </c>
      <c r="L22" s="109">
        <v>1133.2357036598273</v>
      </c>
      <c r="M22" s="109">
        <v>1132.6890955939482</v>
      </c>
      <c r="N22" s="109">
        <v>1138.1657687257532</v>
      </c>
      <c r="O22" s="109">
        <v>1243.3813478964332</v>
      </c>
      <c r="P22" s="109">
        <v>964.24718415822065</v>
      </c>
      <c r="Q22" s="109">
        <v>785.76407572578159</v>
      </c>
      <c r="R22" s="109">
        <v>641.8246655595708</v>
      </c>
      <c r="S22" s="133">
        <v>641.82500000000005</v>
      </c>
      <c r="T22" s="133">
        <v>641.82500000000005</v>
      </c>
      <c r="U22" s="133">
        <v>641.82500000000005</v>
      </c>
      <c r="V22" s="133">
        <v>641.82500000000005</v>
      </c>
      <c r="W22" s="133">
        <v>641.82500000000005</v>
      </c>
      <c r="X22" s="221"/>
      <c r="Y22" s="221"/>
      <c r="Z22" s="221" t="s">
        <v>157</v>
      </c>
      <c r="AA22" s="221"/>
      <c r="AB22" s="221" t="s">
        <v>158</v>
      </c>
    </row>
    <row r="23" spans="1:28" x14ac:dyDescent="0.25">
      <c r="B23" s="4"/>
      <c r="C23" s="4"/>
      <c r="D23" s="4"/>
      <c r="E23" s="4"/>
      <c r="F23" s="221"/>
      <c r="G23" s="221"/>
      <c r="H23" s="221"/>
      <c r="I23" s="221"/>
      <c r="J23" s="221"/>
      <c r="K23" s="221"/>
      <c r="L23" s="221"/>
      <c r="M23" s="221"/>
      <c r="N23" s="221"/>
      <c r="O23" s="221"/>
      <c r="P23" s="221"/>
      <c r="Q23" s="221"/>
      <c r="R23" s="221"/>
      <c r="S23" s="221"/>
      <c r="T23" s="221"/>
      <c r="U23" s="221"/>
      <c r="V23" s="221"/>
      <c r="W23" s="221"/>
      <c r="X23" s="221"/>
      <c r="Y23" s="221"/>
      <c r="Z23" s="221"/>
      <c r="AA23" s="221"/>
      <c r="AB23" s="221"/>
    </row>
    <row r="25" spans="1:28" s="2" customFormat="1" ht="21" x14ac:dyDescent="0.35">
      <c r="A25" s="251"/>
      <c r="C25" s="3" t="s">
        <v>1093</v>
      </c>
      <c r="F25" s="2" t="s">
        <v>1094</v>
      </c>
      <c r="N25" s="2" t="s">
        <v>1095</v>
      </c>
    </row>
    <row r="27" spans="1:28" x14ac:dyDescent="0.25">
      <c r="B27" s="23"/>
      <c r="C27" s="22"/>
      <c r="D27" s="22"/>
      <c r="E27" s="22"/>
      <c r="F27" s="22"/>
      <c r="G27" s="22"/>
      <c r="H27" s="22"/>
      <c r="I27" s="22"/>
      <c r="J27" s="221"/>
      <c r="K27" s="221"/>
      <c r="L27" s="221"/>
      <c r="M27" s="221"/>
      <c r="N27" s="221"/>
      <c r="O27" s="221"/>
      <c r="P27" s="221"/>
      <c r="Q27" s="221"/>
      <c r="R27" s="221"/>
      <c r="S27" s="221"/>
      <c r="T27" s="221"/>
      <c r="U27" s="221"/>
      <c r="V27" s="221"/>
      <c r="W27" s="221"/>
      <c r="X27" s="221"/>
      <c r="Y27" s="221"/>
      <c r="Z27" s="221"/>
      <c r="AA27" s="221"/>
      <c r="AB27" s="221"/>
    </row>
    <row r="48" spans="2:25" ht="21" x14ac:dyDescent="0.35">
      <c r="B48" s="2"/>
      <c r="C48" s="3" t="s">
        <v>331</v>
      </c>
      <c r="D48" s="2"/>
      <c r="E48" s="2"/>
      <c r="F48" s="2" t="s">
        <v>1096</v>
      </c>
      <c r="G48" s="2"/>
      <c r="H48" s="2"/>
      <c r="I48" s="2"/>
      <c r="J48" s="2"/>
      <c r="K48" s="2"/>
      <c r="L48" s="2"/>
      <c r="M48" s="2"/>
      <c r="N48" s="2"/>
      <c r="O48" s="2"/>
      <c r="P48" s="2"/>
      <c r="Q48" s="2"/>
      <c r="R48" s="2"/>
      <c r="S48" s="2"/>
      <c r="T48" s="2"/>
      <c r="U48" s="2"/>
      <c r="V48" s="2"/>
      <c r="W48" s="2"/>
      <c r="X48" s="2"/>
      <c r="Y48" s="2"/>
    </row>
    <row r="49" spans="1:24" ht="18.75" x14ac:dyDescent="0.3">
      <c r="B49" s="9" t="s">
        <v>975</v>
      </c>
      <c r="C49" s="221"/>
      <c r="D49" s="221"/>
      <c r="E49" s="221"/>
      <c r="F49" s="221" t="s">
        <v>1097</v>
      </c>
      <c r="G49" s="221"/>
      <c r="H49" s="221"/>
      <c r="I49" s="221"/>
      <c r="J49" s="221"/>
      <c r="K49" s="221"/>
      <c r="L49" s="221"/>
      <c r="M49" s="221"/>
      <c r="N49" s="221"/>
      <c r="O49" s="221"/>
      <c r="P49" s="221"/>
      <c r="Q49" s="221"/>
      <c r="R49" s="221"/>
      <c r="S49" s="221"/>
      <c r="T49" s="221"/>
      <c r="U49" s="221"/>
      <c r="V49" s="221"/>
      <c r="W49" s="221"/>
      <c r="X49" s="221"/>
    </row>
    <row r="50" spans="1:24" s="8" customFormat="1" x14ac:dyDescent="0.25">
      <c r="A50" s="250"/>
      <c r="B50" s="7" t="s">
        <v>1050</v>
      </c>
      <c r="C50" s="7" t="s">
        <v>1051</v>
      </c>
      <c r="D50" s="7" t="s">
        <v>581</v>
      </c>
      <c r="E50" s="7" t="s">
        <v>935</v>
      </c>
      <c r="F50" s="7">
        <v>2000</v>
      </c>
      <c r="G50" s="7">
        <v>2001</v>
      </c>
      <c r="H50" s="7">
        <v>2002</v>
      </c>
      <c r="I50" s="7">
        <v>2003</v>
      </c>
      <c r="J50" s="7">
        <v>2004</v>
      </c>
      <c r="K50" s="7">
        <v>2005</v>
      </c>
      <c r="L50" s="7">
        <v>2006</v>
      </c>
      <c r="M50" s="7">
        <v>2007</v>
      </c>
      <c r="N50" s="7">
        <v>2008</v>
      </c>
      <c r="O50" s="7">
        <v>2009</v>
      </c>
      <c r="P50" s="7">
        <v>2010</v>
      </c>
      <c r="Q50" s="7">
        <v>2011</v>
      </c>
      <c r="R50" s="7">
        <v>2012</v>
      </c>
      <c r="S50" s="7">
        <v>2013</v>
      </c>
      <c r="T50" s="7">
        <v>2014</v>
      </c>
      <c r="U50" s="7">
        <v>2015</v>
      </c>
      <c r="V50" s="7">
        <v>2016</v>
      </c>
      <c r="W50" s="7">
        <v>2017</v>
      </c>
      <c r="X50" s="50" t="s">
        <v>936</v>
      </c>
    </row>
    <row r="51" spans="1:24" s="46" customFormat="1" ht="21" x14ac:dyDescent="0.35">
      <c r="A51" s="252"/>
      <c r="C51" s="55" t="s">
        <v>1048</v>
      </c>
      <c r="F51" s="46" t="s">
        <v>1049</v>
      </c>
    </row>
    <row r="52" spans="1:24" s="8" customFormat="1" x14ac:dyDescent="0.25">
      <c r="A52" s="250"/>
    </row>
    <row r="53" spans="1:24" s="8" customFormat="1" x14ac:dyDescent="0.25">
      <c r="A53" s="250"/>
      <c r="B53" s="7" t="s">
        <v>1050</v>
      </c>
      <c r="C53" s="7" t="s">
        <v>1051</v>
      </c>
      <c r="D53" s="7" t="s">
        <v>581</v>
      </c>
      <c r="E53" s="7" t="s">
        <v>935</v>
      </c>
      <c r="F53" s="7">
        <v>2000</v>
      </c>
      <c r="G53" s="7">
        <v>2001</v>
      </c>
      <c r="H53" s="7">
        <v>2002</v>
      </c>
      <c r="I53" s="7">
        <v>2003</v>
      </c>
      <c r="J53" s="7">
        <v>2004</v>
      </c>
      <c r="K53" s="7">
        <v>2005</v>
      </c>
      <c r="L53" s="7">
        <v>2006</v>
      </c>
      <c r="M53" s="7">
        <v>2007</v>
      </c>
      <c r="N53" s="7">
        <v>2008</v>
      </c>
      <c r="O53" s="7">
        <v>2009</v>
      </c>
      <c r="P53" s="7">
        <v>2010</v>
      </c>
      <c r="Q53" s="7">
        <v>2011</v>
      </c>
      <c r="R53" s="7">
        <v>2012</v>
      </c>
      <c r="S53" s="7">
        <v>2013</v>
      </c>
      <c r="T53" s="7">
        <v>2014</v>
      </c>
      <c r="U53" s="7">
        <v>2015</v>
      </c>
      <c r="V53" s="7">
        <v>2016</v>
      </c>
      <c r="W53" s="7">
        <v>2017</v>
      </c>
      <c r="X53" s="50" t="s">
        <v>936</v>
      </c>
    </row>
    <row r="54" spans="1:24" s="8" customFormat="1" x14ac:dyDescent="0.25">
      <c r="A54" s="250"/>
      <c r="B54" s="8" t="s">
        <v>1209</v>
      </c>
      <c r="F54" s="25"/>
      <c r="G54" s="25"/>
      <c r="H54" s="25"/>
      <c r="I54" s="25"/>
      <c r="J54" s="25"/>
      <c r="K54" s="25"/>
      <c r="L54" s="25"/>
      <c r="M54" s="25"/>
      <c r="N54" s="25"/>
      <c r="O54" s="25"/>
      <c r="P54" s="25"/>
      <c r="Q54" s="25"/>
      <c r="R54" s="25"/>
      <c r="S54" s="25"/>
      <c r="T54" s="25"/>
      <c r="U54" s="25"/>
      <c r="V54" s="25"/>
      <c r="W54" s="25"/>
    </row>
    <row r="55" spans="1:24" s="8" customFormat="1" x14ac:dyDescent="0.25">
      <c r="A55" s="250"/>
      <c r="F55" s="26"/>
      <c r="G55" s="26"/>
      <c r="H55" s="26"/>
      <c r="I55" s="26"/>
      <c r="J55" s="26"/>
      <c r="K55" s="26"/>
      <c r="L55" s="26"/>
      <c r="M55" s="26"/>
      <c r="N55" s="26"/>
      <c r="O55" s="26"/>
      <c r="P55" s="26"/>
      <c r="Q55" s="26"/>
      <c r="R55" s="26"/>
      <c r="S55" s="26"/>
      <c r="T55" s="26"/>
      <c r="U55" s="26"/>
      <c r="V55" s="26"/>
      <c r="W55" s="26"/>
    </row>
    <row r="56" spans="1:24" s="46" customFormat="1" ht="21" x14ac:dyDescent="0.35">
      <c r="A56" s="252"/>
      <c r="C56" s="55" t="s">
        <v>1063</v>
      </c>
      <c r="F56" s="46" t="s">
        <v>1064</v>
      </c>
    </row>
    <row r="57" spans="1:24" s="8" customFormat="1" x14ac:dyDescent="0.25">
      <c r="A57" s="250"/>
    </row>
    <row r="58" spans="1:24" s="8" customFormat="1" x14ac:dyDescent="0.25">
      <c r="A58" s="250"/>
      <c r="B58" s="8" t="s">
        <v>1209</v>
      </c>
      <c r="F58" s="25"/>
      <c r="G58" s="25"/>
      <c r="H58" s="25"/>
      <c r="I58" s="25"/>
      <c r="J58" s="25"/>
      <c r="K58" s="25"/>
      <c r="L58" s="25"/>
      <c r="M58" s="25"/>
      <c r="N58" s="25"/>
      <c r="O58" s="25"/>
      <c r="P58" s="25"/>
      <c r="Q58" s="25"/>
      <c r="R58" s="25"/>
      <c r="S58" s="25"/>
      <c r="T58" s="25"/>
      <c r="U58" s="25"/>
      <c r="V58" s="25"/>
      <c r="W58" s="25"/>
    </row>
    <row r="59" spans="1:24" s="8" customFormat="1" x14ac:dyDescent="0.25">
      <c r="A59" s="250"/>
    </row>
    <row r="60" spans="1:24" s="46" customFormat="1" ht="21" x14ac:dyDescent="0.35">
      <c r="A60" s="252"/>
      <c r="C60" s="55" t="s">
        <v>629</v>
      </c>
      <c r="F60" s="46" t="s">
        <v>1068</v>
      </c>
    </row>
    <row r="61" spans="1:24" s="8" customFormat="1" x14ac:dyDescent="0.25">
      <c r="A61" s="250"/>
    </row>
    <row r="62" spans="1:24" s="8" customFormat="1" x14ac:dyDescent="0.25">
      <c r="A62" s="250"/>
      <c r="B62" s="8" t="s">
        <v>1211</v>
      </c>
      <c r="C62" s="8" t="s">
        <v>1202</v>
      </c>
      <c r="D62" s="8" t="s">
        <v>588</v>
      </c>
      <c r="E62" s="8" t="s">
        <v>882</v>
      </c>
      <c r="F62" s="25">
        <v>752.03721950757301</v>
      </c>
      <c r="G62" s="25">
        <v>752.90007858079252</v>
      </c>
      <c r="H62" s="25">
        <v>955.12790573957705</v>
      </c>
      <c r="I62" s="25">
        <v>1457.9908444600517</v>
      </c>
      <c r="J62" s="25">
        <v>1378.9071043308404</v>
      </c>
      <c r="K62" s="25">
        <v>1160.1409780868726</v>
      </c>
      <c r="L62" s="25">
        <v>1133.2357036598273</v>
      </c>
      <c r="M62" s="25">
        <v>1132.6890955939482</v>
      </c>
      <c r="N62" s="25">
        <v>1138.1657687257532</v>
      </c>
      <c r="O62" s="25">
        <v>1243.3813478964332</v>
      </c>
      <c r="P62" s="25">
        <v>964.24718415822065</v>
      </c>
      <c r="Q62" s="25">
        <v>785.76407572578159</v>
      </c>
      <c r="R62" s="25">
        <v>641.8246655595708</v>
      </c>
      <c r="S62" s="25">
        <v>641.82500000000005</v>
      </c>
      <c r="T62" s="25">
        <v>641.82500000000005</v>
      </c>
      <c r="U62" s="25">
        <v>641.82500000000005</v>
      </c>
      <c r="V62" s="25">
        <v>641.82500000000005</v>
      </c>
      <c r="W62" s="25">
        <v>641.82500000000005</v>
      </c>
    </row>
    <row r="63" spans="1:24" s="8" customFormat="1" x14ac:dyDescent="0.25">
      <c r="A63" s="250"/>
      <c r="B63" s="7"/>
      <c r="C63" s="7"/>
      <c r="D63" s="7"/>
      <c r="E63" s="7"/>
    </row>
    <row r="64" spans="1:24" s="8" customFormat="1" x14ac:dyDescent="0.25">
      <c r="A64" s="250"/>
    </row>
    <row r="65" spans="1:24" x14ac:dyDescent="0.25">
      <c r="B65" s="221"/>
      <c r="C65" s="11"/>
      <c r="D65" s="221"/>
      <c r="E65" s="221"/>
      <c r="F65" s="221"/>
      <c r="G65" s="221"/>
      <c r="H65" s="221"/>
      <c r="I65" s="221"/>
      <c r="J65" s="221"/>
      <c r="K65" s="221"/>
      <c r="L65" s="221"/>
      <c r="M65" s="221"/>
      <c r="N65" s="221"/>
      <c r="O65" s="221"/>
      <c r="P65" s="221"/>
      <c r="Q65" s="221"/>
      <c r="R65" s="221"/>
      <c r="S65" s="221"/>
      <c r="T65" s="221"/>
      <c r="U65" s="221"/>
      <c r="V65" s="221"/>
      <c r="W65" s="221"/>
      <c r="X65" s="221"/>
    </row>
    <row r="66" spans="1:24" ht="18.75" x14ac:dyDescent="0.3">
      <c r="B66" s="10" t="s">
        <v>331</v>
      </c>
      <c r="C66" s="221"/>
      <c r="D66" s="221"/>
      <c r="E66" s="221"/>
      <c r="F66" s="221"/>
      <c r="G66" s="221"/>
      <c r="H66" s="221"/>
      <c r="I66" s="221"/>
      <c r="J66" s="221"/>
      <c r="K66" s="221"/>
      <c r="L66" s="221"/>
      <c r="M66" s="221"/>
      <c r="N66" s="221"/>
      <c r="O66" s="221"/>
      <c r="P66" s="221"/>
      <c r="Q66" s="221"/>
      <c r="R66" s="221"/>
      <c r="S66" s="221"/>
      <c r="T66" s="221"/>
      <c r="U66" s="221"/>
      <c r="V66" s="221"/>
      <c r="W66" s="221"/>
      <c r="X66" s="221"/>
    </row>
    <row r="67" spans="1:24" s="19" customFormat="1" x14ac:dyDescent="0.25">
      <c r="A67" s="252"/>
      <c r="B67" s="5"/>
      <c r="C67" s="6" t="s">
        <v>1048</v>
      </c>
      <c r="D67" s="5"/>
      <c r="E67" s="5" t="s">
        <v>977</v>
      </c>
      <c r="F67" s="5"/>
      <c r="G67" s="5"/>
      <c r="H67" s="5"/>
      <c r="I67" s="5"/>
      <c r="J67" s="5"/>
      <c r="K67" s="5"/>
      <c r="L67" s="5"/>
      <c r="M67" s="5"/>
      <c r="N67" s="5"/>
      <c r="O67" s="5"/>
      <c r="P67" s="5"/>
      <c r="Q67" s="5"/>
      <c r="R67" s="5"/>
      <c r="S67" s="5"/>
      <c r="T67" s="5"/>
      <c r="U67" s="5"/>
      <c r="V67" s="5"/>
      <c r="W67" s="5"/>
    </row>
    <row r="69" spans="1:24" x14ac:dyDescent="0.25">
      <c r="B69" s="7" t="s">
        <v>1050</v>
      </c>
      <c r="C69" s="7" t="s">
        <v>1051</v>
      </c>
      <c r="D69" s="7" t="s">
        <v>581</v>
      </c>
      <c r="E69" s="7" t="s">
        <v>935</v>
      </c>
      <c r="F69" s="7">
        <v>2000</v>
      </c>
      <c r="G69" s="7">
        <v>2001</v>
      </c>
      <c r="H69" s="7">
        <v>2002</v>
      </c>
      <c r="I69" s="7">
        <v>2003</v>
      </c>
      <c r="J69" s="7">
        <v>2004</v>
      </c>
      <c r="K69" s="7">
        <v>2005</v>
      </c>
      <c r="L69" s="7">
        <v>2006</v>
      </c>
      <c r="M69" s="7">
        <v>2007</v>
      </c>
      <c r="N69" s="7">
        <v>2008</v>
      </c>
      <c r="O69" s="7">
        <v>2009</v>
      </c>
      <c r="P69" s="7">
        <v>2010</v>
      </c>
      <c r="Q69" s="7">
        <v>2011</v>
      </c>
      <c r="R69" s="7">
        <v>2012</v>
      </c>
      <c r="S69" s="7">
        <v>2013</v>
      </c>
      <c r="T69" s="7">
        <v>2014</v>
      </c>
      <c r="U69" s="7">
        <v>2015</v>
      </c>
      <c r="V69" s="7"/>
      <c r="W69" s="7"/>
      <c r="X69" s="221"/>
    </row>
    <row r="70" spans="1:24" x14ac:dyDescent="0.25">
      <c r="B70" s="8" t="s">
        <v>1209</v>
      </c>
      <c r="C70" s="8"/>
      <c r="D70" s="8"/>
      <c r="E70" s="8"/>
      <c r="F70" s="31" t="str">
        <f t="shared" ref="F70:T70" si="0">IFERROR(((F14/F54)-1),"CHECK")</f>
        <v>CHECK</v>
      </c>
      <c r="G70" s="31" t="str">
        <f t="shared" si="0"/>
        <v>CHECK</v>
      </c>
      <c r="H70" s="31" t="str">
        <f t="shared" si="0"/>
        <v>CHECK</v>
      </c>
      <c r="I70" s="31" t="str">
        <f t="shared" si="0"/>
        <v>CHECK</v>
      </c>
      <c r="J70" s="31" t="str">
        <f t="shared" si="0"/>
        <v>CHECK</v>
      </c>
      <c r="K70" s="31" t="str">
        <f t="shared" si="0"/>
        <v>CHECK</v>
      </c>
      <c r="L70" s="31" t="str">
        <f t="shared" si="0"/>
        <v>CHECK</v>
      </c>
      <c r="M70" s="31" t="str">
        <f t="shared" si="0"/>
        <v>CHECK</v>
      </c>
      <c r="N70" s="31" t="str">
        <f t="shared" si="0"/>
        <v>CHECK</v>
      </c>
      <c r="O70" s="31" t="str">
        <f t="shared" si="0"/>
        <v>CHECK</v>
      </c>
      <c r="P70" s="31" t="str">
        <f t="shared" si="0"/>
        <v>CHECK</v>
      </c>
      <c r="Q70" s="31" t="str">
        <f t="shared" si="0"/>
        <v>CHECK</v>
      </c>
      <c r="R70" s="31" t="str">
        <f t="shared" si="0"/>
        <v>CHECK</v>
      </c>
      <c r="S70" s="31" t="str">
        <f t="shared" si="0"/>
        <v>CHECK</v>
      </c>
      <c r="T70" s="31" t="str">
        <f t="shared" si="0"/>
        <v>CHECK</v>
      </c>
      <c r="U70" s="31" t="str">
        <f>IFERROR(((U14/U54)-1),"CHECK")</f>
        <v>CHECK</v>
      </c>
      <c r="V70" s="31"/>
      <c r="W70" s="31"/>
      <c r="X70" s="31"/>
    </row>
    <row r="71" spans="1:24" x14ac:dyDescent="0.25">
      <c r="B71" s="8"/>
      <c r="C71" s="8"/>
      <c r="D71" s="8"/>
      <c r="E71" s="8"/>
      <c r="F71" s="221"/>
      <c r="G71" s="221"/>
      <c r="H71" s="221"/>
      <c r="I71" s="221"/>
      <c r="J71" s="221"/>
      <c r="K71" s="221"/>
      <c r="L71" s="221"/>
      <c r="M71" s="221"/>
      <c r="N71" s="221"/>
      <c r="O71" s="221"/>
      <c r="P71" s="221"/>
      <c r="Q71" s="221"/>
      <c r="R71" s="221"/>
      <c r="S71" s="221"/>
      <c r="T71" s="221"/>
      <c r="U71" s="221"/>
      <c r="V71" s="221"/>
      <c r="W71" s="221"/>
      <c r="X71" s="221"/>
    </row>
    <row r="72" spans="1:24" s="19" customFormat="1" ht="21" x14ac:dyDescent="0.35">
      <c r="A72" s="252"/>
      <c r="B72" s="46"/>
      <c r="C72" s="55" t="s">
        <v>1063</v>
      </c>
      <c r="D72" s="46"/>
      <c r="E72" s="46"/>
    </row>
    <row r="73" spans="1:24" x14ac:dyDescent="0.25">
      <c r="B73" s="8"/>
      <c r="C73" s="8"/>
      <c r="D73" s="8"/>
      <c r="E73" s="8"/>
      <c r="F73" s="221"/>
      <c r="G73" s="221"/>
      <c r="H73" s="221"/>
      <c r="I73" s="221"/>
      <c r="J73" s="221"/>
      <c r="K73" s="221"/>
      <c r="L73" s="221"/>
      <c r="M73" s="221"/>
      <c r="N73" s="221"/>
      <c r="O73" s="221"/>
      <c r="P73" s="221"/>
      <c r="Q73" s="221"/>
      <c r="R73" s="221"/>
      <c r="S73" s="221"/>
      <c r="T73" s="221"/>
      <c r="U73" s="221"/>
      <c r="V73" s="221"/>
      <c r="W73" s="221"/>
      <c r="X73" s="221"/>
    </row>
    <row r="74" spans="1:24" x14ac:dyDescent="0.25">
      <c r="B74" s="8" t="s">
        <v>1209</v>
      </c>
      <c r="C74" s="8"/>
      <c r="D74" s="8"/>
      <c r="E74" s="8"/>
      <c r="F74" s="31" t="str">
        <f t="shared" ref="F74:T74" si="1">IFERROR(((F18/F58)-1),"CHECK")</f>
        <v>CHECK</v>
      </c>
      <c r="G74" s="31" t="str">
        <f t="shared" si="1"/>
        <v>CHECK</v>
      </c>
      <c r="H74" s="31" t="str">
        <f t="shared" si="1"/>
        <v>CHECK</v>
      </c>
      <c r="I74" s="31" t="str">
        <f t="shared" si="1"/>
        <v>CHECK</v>
      </c>
      <c r="J74" s="31" t="str">
        <f t="shared" si="1"/>
        <v>CHECK</v>
      </c>
      <c r="K74" s="31" t="str">
        <f t="shared" si="1"/>
        <v>CHECK</v>
      </c>
      <c r="L74" s="31" t="str">
        <f t="shared" si="1"/>
        <v>CHECK</v>
      </c>
      <c r="M74" s="31" t="str">
        <f t="shared" si="1"/>
        <v>CHECK</v>
      </c>
      <c r="N74" s="31" t="str">
        <f t="shared" si="1"/>
        <v>CHECK</v>
      </c>
      <c r="O74" s="31" t="str">
        <f t="shared" si="1"/>
        <v>CHECK</v>
      </c>
      <c r="P74" s="31" t="str">
        <f t="shared" si="1"/>
        <v>CHECK</v>
      </c>
      <c r="Q74" s="31" t="str">
        <f t="shared" si="1"/>
        <v>CHECK</v>
      </c>
      <c r="R74" s="31" t="str">
        <f t="shared" si="1"/>
        <v>CHECK</v>
      </c>
      <c r="S74" s="31" t="str">
        <f t="shared" si="1"/>
        <v>CHECK</v>
      </c>
      <c r="T74" s="31" t="str">
        <f t="shared" si="1"/>
        <v>CHECK</v>
      </c>
      <c r="U74" s="31" t="str">
        <f>IFERROR(((U18/U58)-1),"CHECK")</f>
        <v>CHECK</v>
      </c>
      <c r="V74" s="31"/>
      <c r="W74" s="31"/>
      <c r="X74" s="221"/>
    </row>
    <row r="75" spans="1:24" x14ac:dyDescent="0.25">
      <c r="B75" s="8"/>
      <c r="C75" s="8"/>
      <c r="D75" s="8"/>
      <c r="E75" s="8"/>
      <c r="F75" s="221"/>
      <c r="G75" s="221"/>
      <c r="H75" s="221"/>
      <c r="I75" s="221"/>
      <c r="J75" s="221"/>
      <c r="K75" s="221"/>
      <c r="L75" s="221"/>
      <c r="M75" s="221"/>
      <c r="N75" s="221"/>
      <c r="O75" s="221"/>
      <c r="P75" s="221"/>
      <c r="Q75" s="221"/>
      <c r="R75" s="221"/>
      <c r="S75" s="221"/>
      <c r="T75" s="221"/>
      <c r="U75" s="221"/>
      <c r="V75" s="221"/>
      <c r="W75" s="221"/>
      <c r="X75" s="221"/>
    </row>
    <row r="76" spans="1:24" s="19" customFormat="1" ht="21" x14ac:dyDescent="0.35">
      <c r="A76" s="252"/>
      <c r="B76" s="46"/>
      <c r="C76" s="55" t="s">
        <v>629</v>
      </c>
      <c r="D76" s="46"/>
      <c r="E76" s="46"/>
    </row>
    <row r="77" spans="1:24" x14ac:dyDescent="0.25">
      <c r="B77" s="8"/>
      <c r="C77" s="8"/>
      <c r="D77" s="8"/>
      <c r="E77" s="8"/>
      <c r="F77" s="221"/>
      <c r="G77" s="221"/>
      <c r="H77" s="221"/>
      <c r="I77" s="221"/>
      <c r="J77" s="221"/>
      <c r="K77" s="221"/>
      <c r="L77" s="221"/>
      <c r="M77" s="221"/>
      <c r="N77" s="221"/>
      <c r="O77" s="221"/>
      <c r="P77" s="221"/>
      <c r="Q77" s="221"/>
      <c r="R77" s="221"/>
      <c r="S77" s="221"/>
      <c r="T77" s="221"/>
      <c r="U77" s="221"/>
      <c r="V77" s="221"/>
      <c r="W77" s="221"/>
      <c r="X77" s="221"/>
    </row>
    <row r="78" spans="1:24" x14ac:dyDescent="0.25">
      <c r="B78" s="8" t="s">
        <v>1211</v>
      </c>
      <c r="C78" s="8" t="s">
        <v>1202</v>
      </c>
      <c r="D78" s="8" t="s">
        <v>588</v>
      </c>
      <c r="E78" s="8" t="s">
        <v>882</v>
      </c>
      <c r="F78" s="31">
        <f t="shared" ref="F78:T78" si="2">IFERROR(((F22/F62)-1),"CHECK")</f>
        <v>0</v>
      </c>
      <c r="G78" s="31">
        <f t="shared" si="2"/>
        <v>0</v>
      </c>
      <c r="H78" s="31">
        <f t="shared" si="2"/>
        <v>0</v>
      </c>
      <c r="I78" s="31">
        <f t="shared" si="2"/>
        <v>0</v>
      </c>
      <c r="J78" s="31">
        <f t="shared" si="2"/>
        <v>0</v>
      </c>
      <c r="K78" s="31">
        <f t="shared" si="2"/>
        <v>0</v>
      </c>
      <c r="L78" s="31">
        <f t="shared" si="2"/>
        <v>0</v>
      </c>
      <c r="M78" s="31">
        <f t="shared" si="2"/>
        <v>0</v>
      </c>
      <c r="N78" s="31">
        <f t="shared" si="2"/>
        <v>0</v>
      </c>
      <c r="O78" s="31">
        <f t="shared" si="2"/>
        <v>0</v>
      </c>
      <c r="P78" s="31">
        <f t="shared" si="2"/>
        <v>0</v>
      </c>
      <c r="Q78" s="31">
        <f t="shared" si="2"/>
        <v>0</v>
      </c>
      <c r="R78" s="31">
        <f t="shared" si="2"/>
        <v>0</v>
      </c>
      <c r="S78" s="31">
        <f t="shared" si="2"/>
        <v>0</v>
      </c>
      <c r="T78" s="31">
        <f t="shared" si="2"/>
        <v>0</v>
      </c>
      <c r="U78" s="31">
        <f>IFERROR(((U22/U62)-1),"CHECK")</f>
        <v>0</v>
      </c>
      <c r="V78" s="31"/>
      <c r="W78" s="31"/>
      <c r="X78" s="221"/>
    </row>
    <row r="79" spans="1:24" x14ac:dyDescent="0.25">
      <c r="B79" s="7"/>
      <c r="C79" s="7"/>
      <c r="D79" s="7"/>
      <c r="E79" s="7"/>
      <c r="F79" s="221"/>
      <c r="G79" s="221"/>
      <c r="H79" s="221"/>
      <c r="I79" s="221"/>
      <c r="J79" s="221"/>
      <c r="K79" s="221"/>
      <c r="L79" s="221"/>
      <c r="M79" s="221"/>
      <c r="N79" s="221"/>
      <c r="O79" s="221"/>
      <c r="P79" s="221"/>
      <c r="Q79" s="221"/>
      <c r="R79" s="221"/>
      <c r="S79" s="221"/>
      <c r="T79" s="221"/>
      <c r="U79" s="221"/>
      <c r="V79" s="221"/>
      <c r="W79" s="221"/>
      <c r="X79" s="221"/>
    </row>
  </sheetData>
  <mergeCells count="2">
    <mergeCell ref="D1:K1"/>
    <mergeCell ref="D2:K2"/>
  </mergeCells>
  <conditionalFormatting sqref="L2">
    <cfRule type="expression" dxfId="3" priority="10">
      <formula>(UPPER(LEFT(SUBSTITUTE($AA2,"#",""),5))="FIXCH")</formula>
    </cfRule>
    <cfRule type="expression" dxfId="2" priority="11">
      <formula>(UPPER(SUBSTITUTE($AA2,"#",""))="OK")</formula>
    </cfRule>
  </conditionalFormatting>
  <conditionalFormatting sqref="F70:T70 X70 V70">
    <cfRule type="colorScale" priority="12">
      <colorScale>
        <cfvo type="min"/>
        <cfvo type="num" val="0"/>
        <cfvo type="max"/>
        <color theme="3" tint="0.59999389629810485"/>
        <color theme="0"/>
        <color rgb="FFEE9CA4"/>
      </colorScale>
    </cfRule>
  </conditionalFormatting>
  <conditionalFormatting sqref="F78:T78 V78">
    <cfRule type="colorScale" priority="89">
      <colorScale>
        <cfvo type="min"/>
        <cfvo type="num" val="0"/>
        <cfvo type="max"/>
        <color theme="3" tint="0.59999389629810485"/>
        <color theme="0"/>
        <color rgb="FFEE9CA4"/>
      </colorScale>
    </cfRule>
  </conditionalFormatting>
  <conditionalFormatting sqref="F74:T74 V74">
    <cfRule type="colorScale" priority="97">
      <colorScale>
        <cfvo type="min"/>
        <cfvo type="num" val="0"/>
        <cfvo type="max"/>
        <color theme="3" tint="0.59999389629810485"/>
        <color theme="0"/>
        <color rgb="FFEE9CA4"/>
      </colorScale>
    </cfRule>
  </conditionalFormatting>
  <conditionalFormatting sqref="W70">
    <cfRule type="colorScale" priority="4">
      <colorScale>
        <cfvo type="min"/>
        <cfvo type="num" val="0"/>
        <cfvo type="max"/>
        <color theme="3" tint="0.59999389629810485"/>
        <color theme="0"/>
        <color rgb="FFEE9CA4"/>
      </colorScale>
    </cfRule>
  </conditionalFormatting>
  <conditionalFormatting sqref="W78">
    <cfRule type="colorScale" priority="5">
      <colorScale>
        <cfvo type="min"/>
        <cfvo type="num" val="0"/>
        <cfvo type="max"/>
        <color theme="3" tint="0.59999389629810485"/>
        <color theme="0"/>
        <color rgb="FFEE9CA4"/>
      </colorScale>
    </cfRule>
  </conditionalFormatting>
  <conditionalFormatting sqref="W74">
    <cfRule type="colorScale" priority="6">
      <colorScale>
        <cfvo type="min"/>
        <cfvo type="num" val="0"/>
        <cfvo type="max"/>
        <color theme="3" tint="0.59999389629810485"/>
        <color theme="0"/>
        <color rgb="FFEE9CA4"/>
      </colorScale>
    </cfRule>
  </conditionalFormatting>
  <conditionalFormatting sqref="U70">
    <cfRule type="colorScale" priority="1">
      <colorScale>
        <cfvo type="min"/>
        <cfvo type="num" val="0"/>
        <cfvo type="max"/>
        <color theme="3" tint="0.59999389629810485"/>
        <color theme="0"/>
        <color rgb="FFEE9CA4"/>
      </colorScale>
    </cfRule>
  </conditionalFormatting>
  <conditionalFormatting sqref="U78">
    <cfRule type="colorScale" priority="2">
      <colorScale>
        <cfvo type="min"/>
        <cfvo type="num" val="0"/>
        <cfvo type="max"/>
        <color theme="3" tint="0.59999389629810485"/>
        <color theme="0"/>
        <color rgb="FFEE9CA4"/>
      </colorScale>
    </cfRule>
  </conditionalFormatting>
  <conditionalFormatting sqref="U74">
    <cfRule type="colorScale" priority="3">
      <colorScale>
        <cfvo type="min"/>
        <cfvo type="num" val="0"/>
        <cfvo type="max"/>
        <color theme="3" tint="0.59999389629810485"/>
        <color theme="0"/>
        <color rgb="FFEE9CA4"/>
      </colorScale>
    </cfRule>
  </conditionalFormatting>
  <dataValidations count="1">
    <dataValidation type="list" allowBlank="1" showInputMessage="1" showErrorMessage="1" sqref="C8" xr:uid="{00000000-0002-0000-2000-000000000000}">
      <formula1>"Draft - not checked, Undergoing QA/QC, Checked, Final"</formula1>
    </dataValidation>
  </dataValidations>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00000000-0003-0000-2000-0000CF000000}">
          <x14:colorSeries rgb="FF376092"/>
          <x14:colorNegative rgb="FFD00000"/>
          <x14:colorAxis rgb="FF000000"/>
          <x14:colorMarkers rgb="FFD00000"/>
          <x14:colorFirst rgb="FFD00000"/>
          <x14:colorLast rgb="FFD00000"/>
          <x14:colorHigh rgb="FFD00000"/>
          <x14:colorLow rgb="FFD00000"/>
          <x14:sparklines>
            <x14:sparkline>
              <xm:f>'1B2 Oil and Natural Gas'!F58:R58</xm:f>
              <xm:sqref>X58</xm:sqref>
            </x14:sparkline>
          </x14:sparklines>
        </x14:sparklineGroup>
        <x14:sparklineGroup manualMax="0" manualMin="0" displayEmptyCellsAs="gap" xr2:uid="{00000000-0003-0000-2000-0000CE000000}">
          <x14:colorSeries rgb="FF376092"/>
          <x14:colorNegative rgb="FFD00000"/>
          <x14:colorAxis rgb="FF000000"/>
          <x14:colorMarkers rgb="FFD00000"/>
          <x14:colorFirst rgb="FFD00000"/>
          <x14:colorLast rgb="FFD00000"/>
          <x14:colorHigh rgb="FFD00000"/>
          <x14:colorLow rgb="FFD00000"/>
          <x14:sparklines>
            <x14:sparkline>
              <xm:f>'1B2 Oil and Natural Gas'!F54:R54</xm:f>
              <xm:sqref>X54</xm:sqref>
            </x14:sparkline>
          </x14:sparklines>
        </x14:sparklineGroup>
        <x14:sparklineGroup manualMax="0" manualMin="0" displayEmptyCellsAs="gap" xr2:uid="{00000000-0003-0000-2000-0000CD000000}">
          <x14:colorSeries rgb="FF376092"/>
          <x14:colorNegative rgb="FFD00000"/>
          <x14:colorAxis rgb="FF000000"/>
          <x14:colorMarkers rgb="FFD00000"/>
          <x14:colorFirst rgb="FFD00000"/>
          <x14:colorLast rgb="FFD00000"/>
          <x14:colorHigh rgb="FFD00000"/>
          <x14:colorLow rgb="FFD00000"/>
          <x14:sparklines>
            <x14:sparkline>
              <xm:f>'1B2 Oil and Natural Gas'!F63:R63</xm:f>
              <xm:sqref>X63</xm:sqref>
            </x14:sparkline>
          </x14:sparklines>
        </x14:sparklineGroup>
        <x14:sparklineGroup manualMax="0" manualMin="0" displayEmptyCellsAs="gap" xr2:uid="{00000000-0003-0000-2000-0000CC000000}">
          <x14:colorSeries rgb="FF376092"/>
          <x14:colorNegative rgb="FFD00000"/>
          <x14:colorAxis rgb="FF000000"/>
          <x14:colorMarkers rgb="FFD00000"/>
          <x14:colorFirst rgb="FFD00000"/>
          <x14:colorLast rgb="FFD00000"/>
          <x14:colorHigh rgb="FFD00000"/>
          <x14:colorLow rgb="FFD00000"/>
          <x14:sparklines>
            <x14:sparkline>
              <xm:f>'1B2 Oil and Natural Gas'!F62:W62</xm:f>
              <xm:sqref>X62</xm:sqref>
            </x14:sparkline>
          </x14:sparklines>
        </x14:sparklineGroup>
        <x14:sparklineGroup manualMax="0" manualMin="0" displayEmptyCellsAs="gap" xr2:uid="{00000000-0003-0000-2000-0000CB000000}">
          <x14:colorSeries rgb="FF376092"/>
          <x14:colorNegative rgb="FFD00000"/>
          <x14:colorAxis rgb="FF000000"/>
          <x14:colorMarkers rgb="FFD00000"/>
          <x14:colorFirst rgb="FFD00000"/>
          <x14:colorLast rgb="FFD00000"/>
          <x14:colorHigh rgb="FFD00000"/>
          <x14:colorLow rgb="FFD00000"/>
          <x14:sparklines>
            <x14:sparkline>
              <xm:f>'1B2 Oil and Natural Gas'!F22:W22</xm:f>
              <xm:sqref>X22</xm:sqref>
            </x14:sparkline>
          </x14:sparklines>
        </x14:sparklineGroup>
        <x14:sparklineGroup manualMax="0" manualMin="0" displayEmptyCellsAs="gap" xr2:uid="{00000000-0003-0000-2000-0000CA000000}">
          <x14:colorSeries rgb="FF376092"/>
          <x14:colorNegative rgb="FFD00000"/>
          <x14:colorAxis rgb="FF000000"/>
          <x14:colorMarkers rgb="FFD00000"/>
          <x14:colorFirst rgb="FFD00000"/>
          <x14:colorLast rgb="FFD00000"/>
          <x14:colorHigh rgb="FFD00000"/>
          <x14:colorLow rgb="FFD00000"/>
          <x14:sparklines>
            <x14:sparkline>
              <xm:f>'1B2 Oil and Natural Gas'!F23:R23</xm:f>
              <xm:sqref>X23</xm:sqref>
            </x14:sparkline>
          </x14:sparklines>
        </x14:sparklineGroup>
        <x14:sparklineGroup manualMax="0" manualMin="0" displayEmptyCellsAs="gap" xr2:uid="{00000000-0003-0000-2000-0000C9000000}">
          <x14:colorSeries rgb="FF376092"/>
          <x14:colorNegative rgb="FFD00000"/>
          <x14:colorAxis rgb="FF000000"/>
          <x14:colorMarkers rgb="FFD00000"/>
          <x14:colorFirst rgb="FFD00000"/>
          <x14:colorLast rgb="FFD00000"/>
          <x14:colorHigh rgb="FFD00000"/>
          <x14:colorLow rgb="FFD00000"/>
          <x14:sparklines>
            <x14:sparkline>
              <xm:f>'1B2 Oil and Natural Gas'!F14:R14</xm:f>
              <xm:sqref>X14</xm:sqref>
            </x14:sparkline>
          </x14:sparklines>
        </x14:sparklineGroup>
        <x14:sparklineGroup manualMax="0" manualMin="0" displayEmptyCellsAs="gap" xr2:uid="{00000000-0003-0000-2000-0000C8000000}">
          <x14:colorSeries rgb="FF376092"/>
          <x14:colorNegative rgb="FFD00000"/>
          <x14:colorAxis rgb="FF000000"/>
          <x14:colorMarkers rgb="FFD00000"/>
          <x14:colorFirst rgb="FFD00000"/>
          <x14:colorLast rgb="FFD00000"/>
          <x14:colorHigh rgb="FFD00000"/>
          <x14:colorLow rgb="FFD00000"/>
          <x14:sparklines>
            <x14:sparkline>
              <xm:f>'1B2 Oil and Natural Gas'!F18:R18</xm:f>
              <xm:sqref>X18</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tabColor theme="3" tint="0.79998168889431442"/>
  </sheetPr>
  <dimension ref="A1:AB105"/>
  <sheetViews>
    <sheetView workbookViewId="0"/>
  </sheetViews>
  <sheetFormatPr defaultRowHeight="15" x14ac:dyDescent="0.25"/>
  <cols>
    <col min="1" max="1" width="12.28515625" style="250" customWidth="1"/>
    <col min="2" max="2" width="55.28515625" bestFit="1" customWidth="1"/>
    <col min="3" max="3" width="32.85546875" customWidth="1"/>
    <col min="4" max="4" width="10.42578125" customWidth="1"/>
    <col min="5" max="5" width="12.140625" customWidth="1"/>
    <col min="6" max="33" width="10.42578125" customWidth="1"/>
    <col min="34" max="94" width="53.7109375" bestFit="1" customWidth="1"/>
    <col min="95" max="109" width="16.5703125" bestFit="1" customWidth="1"/>
  </cols>
  <sheetData>
    <row r="1" spans="1:26" x14ac:dyDescent="0.25">
      <c r="B1" s="12" t="s">
        <v>579</v>
      </c>
      <c r="C1" s="1" t="str">
        <f ca="1">MID(CELL("filename",B1),FIND("]",CELL("filename",B1))+1,256)</f>
        <v>1B3 Other Emissions</v>
      </c>
      <c r="D1" s="353" t="s">
        <v>1035</v>
      </c>
      <c r="E1" s="354"/>
      <c r="F1" s="354"/>
      <c r="G1" s="354"/>
      <c r="H1" s="354"/>
      <c r="I1" s="354"/>
      <c r="J1" s="354"/>
      <c r="K1" s="355"/>
      <c r="L1" s="11"/>
      <c r="M1" s="221"/>
      <c r="N1" s="221"/>
      <c r="O1" s="221"/>
      <c r="P1" s="221"/>
      <c r="Q1" s="221"/>
      <c r="R1" s="221"/>
      <c r="S1" s="221"/>
      <c r="T1" s="221"/>
      <c r="U1" s="221"/>
      <c r="V1" s="221"/>
      <c r="W1" s="221"/>
      <c r="X1" s="221"/>
      <c r="Y1" s="221"/>
      <c r="Z1" s="221"/>
    </row>
    <row r="2" spans="1:26" ht="49.5" customHeight="1" x14ac:dyDescent="0.25">
      <c r="B2" s="12" t="s">
        <v>931</v>
      </c>
      <c r="C2" s="28" t="s">
        <v>1036</v>
      </c>
      <c r="D2" s="356"/>
      <c r="E2" s="357"/>
      <c r="F2" s="357"/>
      <c r="G2" s="357"/>
      <c r="H2" s="357"/>
      <c r="I2" s="357"/>
      <c r="J2" s="357"/>
      <c r="K2" s="358"/>
      <c r="L2" s="11"/>
      <c r="M2" s="221"/>
      <c r="N2" s="221"/>
      <c r="O2" s="221"/>
      <c r="P2" s="221"/>
      <c r="Q2" s="221"/>
      <c r="R2" s="221"/>
      <c r="S2" s="221"/>
      <c r="T2" s="221"/>
      <c r="U2" s="221"/>
      <c r="V2" s="221"/>
      <c r="W2" s="221"/>
      <c r="X2" s="221"/>
      <c r="Y2" s="221"/>
      <c r="Z2" s="221"/>
    </row>
    <row r="3" spans="1:26" x14ac:dyDescent="0.25">
      <c r="B3" s="12" t="s">
        <v>1037</v>
      </c>
      <c r="C3" s="28" t="s">
        <v>1212</v>
      </c>
      <c r="D3" s="13"/>
      <c r="E3" s="14"/>
      <c r="F3" s="14"/>
      <c r="G3" s="14"/>
      <c r="H3" s="14"/>
      <c r="I3" s="14"/>
      <c r="J3" s="14"/>
      <c r="K3" s="15"/>
      <c r="L3" s="221"/>
      <c r="M3" s="221"/>
      <c r="N3" s="221"/>
      <c r="O3" s="221"/>
      <c r="P3" s="221"/>
      <c r="Q3" s="221"/>
      <c r="R3" s="221"/>
      <c r="S3" s="221"/>
      <c r="T3" s="221"/>
      <c r="U3" s="221"/>
      <c r="V3" s="221"/>
      <c r="W3" s="221"/>
      <c r="X3" s="221"/>
      <c r="Y3" s="221"/>
      <c r="Z3" s="221"/>
    </row>
    <row r="4" spans="1:26" x14ac:dyDescent="0.25">
      <c r="B4" s="12" t="s">
        <v>1038</v>
      </c>
      <c r="C4" s="28" t="s">
        <v>1190</v>
      </c>
      <c r="D4" s="13"/>
      <c r="E4" s="14"/>
      <c r="F4" s="14"/>
      <c r="G4" s="14"/>
      <c r="H4" s="14"/>
      <c r="I4" s="14"/>
      <c r="J4" s="14"/>
      <c r="K4" s="15"/>
      <c r="L4" s="221"/>
      <c r="M4" s="221"/>
      <c r="N4" s="221"/>
      <c r="O4" s="221"/>
      <c r="P4" s="221"/>
      <c r="Q4" s="221"/>
      <c r="R4" s="221"/>
      <c r="S4" s="221"/>
      <c r="T4" s="221"/>
      <c r="U4" s="221"/>
      <c r="V4" s="221"/>
      <c r="W4" s="221"/>
      <c r="X4" s="221"/>
      <c r="Y4" s="221"/>
      <c r="Z4" s="221"/>
    </row>
    <row r="5" spans="1:26" x14ac:dyDescent="0.25">
      <c r="B5" s="12" t="s">
        <v>1040</v>
      </c>
      <c r="C5" s="28"/>
      <c r="D5" s="13"/>
      <c r="E5" s="14"/>
      <c r="F5" s="14"/>
      <c r="G5" s="14"/>
      <c r="H5" s="14"/>
      <c r="I5" s="14"/>
      <c r="J5" s="14"/>
      <c r="K5" s="15"/>
      <c r="L5" s="221"/>
      <c r="M5" s="221"/>
      <c r="N5" s="221"/>
      <c r="O5" s="221"/>
      <c r="P5" s="221"/>
      <c r="Q5" s="221"/>
      <c r="R5" s="221"/>
      <c r="S5" s="221"/>
      <c r="T5" s="221"/>
      <c r="U5" s="221"/>
      <c r="V5" s="221"/>
      <c r="W5" s="221"/>
      <c r="X5" s="221"/>
      <c r="Y5" s="221"/>
      <c r="Z5" s="221"/>
    </row>
    <row r="6" spans="1:26" x14ac:dyDescent="0.25">
      <c r="B6" s="29"/>
      <c r="C6" s="30"/>
      <c r="D6" s="13"/>
      <c r="E6" s="14"/>
      <c r="F6" s="14"/>
      <c r="G6" s="14"/>
      <c r="H6" s="14"/>
      <c r="I6" s="14"/>
      <c r="J6" s="14"/>
      <c r="K6" s="15"/>
      <c r="L6" s="221"/>
      <c r="M6" s="221"/>
      <c r="N6" s="221"/>
      <c r="O6" s="221"/>
      <c r="P6" s="221"/>
      <c r="Q6" s="221"/>
      <c r="R6" s="221"/>
      <c r="S6" s="221"/>
      <c r="T6" s="221"/>
      <c r="U6" s="221"/>
      <c r="V6" s="221"/>
      <c r="W6" s="221"/>
      <c r="X6" s="221"/>
      <c r="Y6" s="221"/>
      <c r="Z6" s="221"/>
    </row>
    <row r="7" spans="1:26" x14ac:dyDescent="0.25">
      <c r="B7" s="12" t="s">
        <v>1041</v>
      </c>
      <c r="C7" s="28" t="s">
        <v>1213</v>
      </c>
      <c r="D7" s="13"/>
      <c r="E7" s="14"/>
      <c r="F7" s="14"/>
      <c r="G7" s="14"/>
      <c r="H7" s="14"/>
      <c r="I7" s="14"/>
      <c r="J7" s="14"/>
      <c r="K7" s="15"/>
      <c r="L7" s="221"/>
      <c r="M7" s="221"/>
      <c r="N7" s="221"/>
      <c r="O7" s="221"/>
      <c r="P7" s="221"/>
      <c r="Q7" s="221"/>
      <c r="R7" s="221"/>
      <c r="S7" s="221"/>
      <c r="T7" s="221"/>
      <c r="U7" s="221"/>
      <c r="V7" s="221"/>
      <c r="W7" s="221"/>
      <c r="X7" s="221"/>
      <c r="Y7" s="221"/>
      <c r="Z7" s="221"/>
    </row>
    <row r="8" spans="1:26" x14ac:dyDescent="0.25">
      <c r="B8" s="12" t="s">
        <v>178</v>
      </c>
      <c r="C8" s="27" t="s">
        <v>1044</v>
      </c>
      <c r="D8" s="13"/>
      <c r="E8" s="14"/>
      <c r="F8" s="14"/>
      <c r="G8" s="14"/>
      <c r="H8" s="14"/>
      <c r="I8" s="14"/>
      <c r="J8" s="14"/>
      <c r="K8" s="15"/>
      <c r="L8" s="221"/>
      <c r="M8" s="221"/>
      <c r="N8" s="221"/>
      <c r="O8" s="221"/>
      <c r="P8" s="221"/>
      <c r="Q8" s="221"/>
      <c r="R8" s="221"/>
      <c r="S8" s="221"/>
      <c r="T8" s="221"/>
      <c r="U8" s="221"/>
      <c r="V8" s="221"/>
      <c r="W8" s="221"/>
      <c r="X8" s="221"/>
      <c r="Y8" s="221"/>
      <c r="Z8" s="221"/>
    </row>
    <row r="9" spans="1:26" x14ac:dyDescent="0.25">
      <c r="B9" s="12" t="s">
        <v>1046</v>
      </c>
      <c r="C9" s="28"/>
      <c r="D9" s="16"/>
      <c r="E9" s="17"/>
      <c r="F9" s="17"/>
      <c r="G9" s="17"/>
      <c r="H9" s="17"/>
      <c r="I9" s="17"/>
      <c r="J9" s="17"/>
      <c r="K9" s="18"/>
      <c r="L9" s="221"/>
      <c r="M9" s="221"/>
      <c r="N9" s="221"/>
      <c r="O9" s="221"/>
      <c r="P9" s="221"/>
      <c r="Q9" s="221"/>
      <c r="R9" s="221"/>
      <c r="S9" s="221"/>
      <c r="T9" s="221"/>
      <c r="U9" s="221"/>
      <c r="V9" s="221"/>
      <c r="W9" s="221"/>
      <c r="X9" s="221"/>
      <c r="Y9" s="221"/>
      <c r="Z9" s="221"/>
    </row>
    <row r="11" spans="1:26" s="2" customFormat="1" ht="21" x14ac:dyDescent="0.35">
      <c r="A11" s="251" t="s">
        <v>1208</v>
      </c>
      <c r="C11" s="3" t="s">
        <v>1048</v>
      </c>
      <c r="F11" s="2" t="s">
        <v>1049</v>
      </c>
    </row>
    <row r="13" spans="1:26" x14ac:dyDescent="0.25">
      <c r="B13" s="4" t="s">
        <v>1050</v>
      </c>
      <c r="C13" s="4" t="s">
        <v>1051</v>
      </c>
      <c r="D13" s="4" t="s">
        <v>581</v>
      </c>
      <c r="E13" s="4" t="s">
        <v>935</v>
      </c>
      <c r="F13" s="4">
        <v>2000</v>
      </c>
      <c r="G13" s="4">
        <v>2001</v>
      </c>
      <c r="H13" s="4">
        <v>2002</v>
      </c>
      <c r="I13" s="4">
        <v>2003</v>
      </c>
      <c r="J13" s="4">
        <v>2004</v>
      </c>
      <c r="K13" s="4">
        <v>2005</v>
      </c>
      <c r="L13" s="4">
        <v>2006</v>
      </c>
      <c r="M13" s="4">
        <v>2007</v>
      </c>
      <c r="N13" s="4">
        <v>2008</v>
      </c>
      <c r="O13" s="4">
        <v>2009</v>
      </c>
      <c r="P13" s="4">
        <v>2010</v>
      </c>
      <c r="Q13" s="4">
        <v>2011</v>
      </c>
      <c r="R13" s="4">
        <v>2012</v>
      </c>
      <c r="S13" s="4">
        <v>2013</v>
      </c>
      <c r="T13" s="4">
        <v>2014</v>
      </c>
      <c r="U13" s="4">
        <v>2015</v>
      </c>
      <c r="V13" s="4">
        <v>2016</v>
      </c>
      <c r="W13" s="4">
        <v>2017</v>
      </c>
      <c r="X13" s="90" t="s">
        <v>936</v>
      </c>
      <c r="Y13" s="221"/>
      <c r="Z13" s="221"/>
    </row>
    <row r="14" spans="1:26" x14ac:dyDescent="0.25">
      <c r="B14" s="221" t="s">
        <v>1214</v>
      </c>
      <c r="C14" s="221" t="s">
        <v>822</v>
      </c>
      <c r="D14" s="221"/>
      <c r="E14" s="221"/>
      <c r="F14" s="181"/>
      <c r="G14" s="181"/>
      <c r="H14" s="181"/>
      <c r="I14" s="181"/>
      <c r="J14" s="181"/>
      <c r="K14" s="181"/>
      <c r="L14" s="181"/>
      <c r="M14" s="181"/>
      <c r="N14" s="181"/>
      <c r="O14" s="181"/>
      <c r="P14" s="181"/>
      <c r="Q14" s="181"/>
      <c r="R14" s="181"/>
      <c r="S14" s="181"/>
      <c r="T14" s="181"/>
      <c r="U14" s="181"/>
      <c r="V14" s="181"/>
      <c r="W14" s="181"/>
      <c r="X14" s="221"/>
      <c r="Y14" s="221"/>
      <c r="Z14" s="221"/>
    </row>
    <row r="15" spans="1:26" x14ac:dyDescent="0.25">
      <c r="B15" s="221" t="s">
        <v>1214</v>
      </c>
      <c r="C15" s="221" t="s">
        <v>1215</v>
      </c>
      <c r="D15" s="221"/>
      <c r="E15" s="221"/>
      <c r="F15" s="181"/>
      <c r="G15" s="181"/>
      <c r="H15" s="181"/>
      <c r="I15" s="181"/>
      <c r="J15" s="181"/>
      <c r="K15" s="181"/>
      <c r="L15" s="181"/>
      <c r="M15" s="181"/>
      <c r="N15" s="181"/>
      <c r="O15" s="181"/>
      <c r="P15" s="181"/>
      <c r="Q15" s="181"/>
      <c r="R15" s="181"/>
      <c r="S15" s="181"/>
      <c r="T15" s="181"/>
      <c r="U15" s="181"/>
      <c r="V15" s="181"/>
      <c r="W15" s="181"/>
      <c r="X15" s="221"/>
      <c r="Y15" s="221"/>
      <c r="Z15" s="221"/>
    </row>
    <row r="16" spans="1:26" x14ac:dyDescent="0.25">
      <c r="B16" s="221" t="s">
        <v>1214</v>
      </c>
      <c r="C16" s="221" t="s">
        <v>1216</v>
      </c>
      <c r="D16" s="221"/>
      <c r="E16" s="221" t="s">
        <v>881</v>
      </c>
      <c r="F16" s="276">
        <v>5070.3788077121208</v>
      </c>
      <c r="G16" s="276">
        <v>4978.5511481196854</v>
      </c>
      <c r="H16" s="276">
        <v>4667.0831046102139</v>
      </c>
      <c r="I16" s="276">
        <v>5675.4967866161078</v>
      </c>
      <c r="J16" s="276">
        <v>5874.6892814012217</v>
      </c>
      <c r="K16" s="276">
        <v>6355</v>
      </c>
      <c r="L16" s="276">
        <v>6457.0416666666661</v>
      </c>
      <c r="M16" s="276">
        <v>6559.0833333333321</v>
      </c>
      <c r="N16" s="276">
        <v>6661.1249999999991</v>
      </c>
      <c r="O16" s="276">
        <v>6763.1666666666661</v>
      </c>
      <c r="P16" s="276">
        <v>6865.208333333333</v>
      </c>
      <c r="Q16" s="267">
        <v>6967.25</v>
      </c>
      <c r="R16" s="267">
        <v>7069.2916666666679</v>
      </c>
      <c r="S16" s="267">
        <v>7171.3333333333348</v>
      </c>
      <c r="T16" s="267">
        <v>7273.3750000000009</v>
      </c>
      <c r="U16" s="267">
        <v>7375.4166666666679</v>
      </c>
      <c r="V16" s="267">
        <v>7477.4583333333358</v>
      </c>
      <c r="W16" s="267">
        <v>7579.5000000000018</v>
      </c>
      <c r="X16" s="221"/>
      <c r="Y16" s="221"/>
      <c r="Z16" s="221" t="s">
        <v>160</v>
      </c>
    </row>
    <row r="17" spans="1:28" x14ac:dyDescent="0.25">
      <c r="B17" s="221"/>
      <c r="C17" s="221"/>
      <c r="D17" s="221"/>
      <c r="E17" s="221"/>
      <c r="F17" s="20"/>
      <c r="G17" s="20"/>
      <c r="H17" s="20"/>
      <c r="I17" s="20"/>
      <c r="J17" s="20"/>
      <c r="K17" s="20"/>
      <c r="L17" s="20"/>
      <c r="M17" s="20"/>
      <c r="N17" s="20"/>
      <c r="O17" s="20"/>
      <c r="P17" s="20"/>
      <c r="Q17" s="20"/>
      <c r="R17" s="20"/>
      <c r="S17" s="20" t="s">
        <v>1217</v>
      </c>
      <c r="T17" s="20"/>
      <c r="U17" s="20"/>
      <c r="V17" s="20"/>
      <c r="W17" s="20"/>
      <c r="X17" s="221"/>
      <c r="Y17" s="221"/>
      <c r="Z17" s="221"/>
      <c r="AA17" s="221"/>
      <c r="AB17" s="221"/>
    </row>
    <row r="18" spans="1:28" s="2" customFormat="1" ht="21" x14ac:dyDescent="0.35">
      <c r="A18" s="251"/>
      <c r="C18" s="3" t="s">
        <v>1063</v>
      </c>
      <c r="F18" s="2" t="s">
        <v>1064</v>
      </c>
    </row>
    <row r="20" spans="1:28" x14ac:dyDescent="0.25">
      <c r="B20" s="221" t="s">
        <v>1214</v>
      </c>
      <c r="C20" s="221" t="s">
        <v>822</v>
      </c>
      <c r="D20" s="221" t="s">
        <v>588</v>
      </c>
      <c r="E20" s="221"/>
      <c r="F20" s="181"/>
      <c r="G20" s="181"/>
      <c r="H20" s="181"/>
      <c r="I20" s="181"/>
      <c r="J20" s="181"/>
      <c r="K20" s="181"/>
      <c r="L20" s="181"/>
      <c r="M20" s="181"/>
      <c r="N20" s="181"/>
      <c r="O20" s="181"/>
      <c r="P20" s="181"/>
      <c r="Q20" s="181"/>
      <c r="R20" s="181"/>
      <c r="S20" s="181"/>
      <c r="T20" s="181"/>
      <c r="U20" s="181"/>
      <c r="V20" s="181"/>
      <c r="W20" s="181"/>
      <c r="X20" s="221"/>
      <c r="Y20" s="221"/>
      <c r="Z20" s="221"/>
      <c r="AA20" s="221"/>
      <c r="AB20" s="221"/>
    </row>
    <row r="21" spans="1:28" x14ac:dyDescent="0.25">
      <c r="B21" s="221" t="s">
        <v>1214</v>
      </c>
      <c r="C21" s="221" t="s">
        <v>1215</v>
      </c>
      <c r="D21" s="221" t="s">
        <v>588</v>
      </c>
      <c r="E21" s="221"/>
      <c r="F21" s="181"/>
      <c r="G21" s="181"/>
      <c r="H21" s="181"/>
      <c r="I21" s="181"/>
      <c r="J21" s="181"/>
      <c r="K21" s="181"/>
      <c r="L21" s="181"/>
      <c r="M21" s="181"/>
      <c r="N21" s="181"/>
      <c r="O21" s="181"/>
      <c r="P21" s="181"/>
      <c r="Q21" s="181"/>
      <c r="R21" s="181"/>
      <c r="S21" s="181"/>
      <c r="T21" s="181"/>
      <c r="U21" s="181"/>
      <c r="V21" s="181"/>
      <c r="W21" s="181"/>
      <c r="X21" s="221"/>
      <c r="Y21" s="221"/>
      <c r="Z21" s="221"/>
      <c r="AA21" s="221"/>
      <c r="AB21" s="221"/>
    </row>
    <row r="22" spans="1:28" x14ac:dyDescent="0.25">
      <c r="B22" s="221" t="s">
        <v>1214</v>
      </c>
      <c r="C22" s="221" t="s">
        <v>822</v>
      </c>
      <c r="D22" s="221" t="s">
        <v>590</v>
      </c>
      <c r="E22" s="221"/>
      <c r="F22" s="181"/>
      <c r="G22" s="181"/>
      <c r="H22" s="181"/>
      <c r="I22" s="181"/>
      <c r="J22" s="181"/>
      <c r="K22" s="181"/>
      <c r="L22" s="181"/>
      <c r="M22" s="181"/>
      <c r="N22" s="181"/>
      <c r="O22" s="181"/>
      <c r="P22" s="181"/>
      <c r="Q22" s="181"/>
      <c r="R22" s="181"/>
      <c r="S22" s="181"/>
      <c r="T22" s="181"/>
      <c r="U22" s="181"/>
      <c r="V22" s="181"/>
      <c r="W22" s="181"/>
      <c r="X22" s="221"/>
      <c r="Y22" s="221"/>
      <c r="Z22" s="221"/>
      <c r="AA22" s="221"/>
      <c r="AB22" s="221"/>
    </row>
    <row r="23" spans="1:28" x14ac:dyDescent="0.25">
      <c r="B23" s="221" t="s">
        <v>1214</v>
      </c>
      <c r="C23" s="221" t="s">
        <v>1218</v>
      </c>
      <c r="D23" s="221" t="s">
        <v>590</v>
      </c>
      <c r="E23" s="221" t="s">
        <v>1219</v>
      </c>
      <c r="F23" s="109">
        <v>1000</v>
      </c>
      <c r="G23" s="109">
        <v>1000</v>
      </c>
      <c r="H23" s="109">
        <v>1000</v>
      </c>
      <c r="I23" s="109">
        <v>1000</v>
      </c>
      <c r="J23" s="109">
        <v>1000</v>
      </c>
      <c r="K23" s="109">
        <v>1000</v>
      </c>
      <c r="L23" s="109">
        <v>1000</v>
      </c>
      <c r="M23" s="109">
        <v>1000</v>
      </c>
      <c r="N23" s="109">
        <v>1000</v>
      </c>
      <c r="O23" s="109">
        <v>1000</v>
      </c>
      <c r="P23" s="109">
        <v>1000</v>
      </c>
      <c r="Q23" s="109">
        <v>1000</v>
      </c>
      <c r="R23" s="109">
        <v>1000</v>
      </c>
      <c r="S23" s="109">
        <v>1000</v>
      </c>
      <c r="T23" s="109">
        <v>1000</v>
      </c>
      <c r="U23" s="109">
        <v>1000</v>
      </c>
      <c r="V23" s="109">
        <v>1000</v>
      </c>
      <c r="W23" s="109">
        <v>1000</v>
      </c>
      <c r="X23" s="221"/>
      <c r="Y23" s="221"/>
      <c r="Z23" s="221"/>
      <c r="AA23" s="221"/>
      <c r="AB23" s="221"/>
    </row>
    <row r="25" spans="1:28" s="2" customFormat="1" ht="21" x14ac:dyDescent="0.35">
      <c r="A25" s="251"/>
      <c r="C25" s="3" t="s">
        <v>629</v>
      </c>
      <c r="F25" s="2" t="s">
        <v>1068</v>
      </c>
    </row>
    <row r="27" spans="1:28" x14ac:dyDescent="0.25">
      <c r="A27" s="250" t="s">
        <v>1220</v>
      </c>
      <c r="B27" s="221" t="s">
        <v>1214</v>
      </c>
      <c r="C27" s="221" t="s">
        <v>1221</v>
      </c>
      <c r="D27" s="221" t="s">
        <v>588</v>
      </c>
      <c r="E27" s="221" t="s">
        <v>882</v>
      </c>
      <c r="F27" s="109">
        <v>27898.277244980218</v>
      </c>
      <c r="G27" s="109">
        <v>28156.169143175826</v>
      </c>
      <c r="H27" s="109">
        <v>28613.519629892937</v>
      </c>
      <c r="I27" s="109">
        <v>27167.282983867572</v>
      </c>
      <c r="J27" s="109">
        <v>28778.249853466765</v>
      </c>
      <c r="K27" s="109">
        <v>25298.266923509585</v>
      </c>
      <c r="L27" s="109">
        <v>25226.630730059103</v>
      </c>
      <c r="M27" s="109">
        <v>25600.71017663059</v>
      </c>
      <c r="N27" s="109">
        <v>24321.538034141868</v>
      </c>
      <c r="O27" s="109">
        <v>24591.245707998281</v>
      </c>
      <c r="P27" s="109">
        <v>24397.511614890445</v>
      </c>
      <c r="Q27" s="109">
        <v>24068.106645637534</v>
      </c>
      <c r="R27" s="109">
        <v>24968.904558209171</v>
      </c>
      <c r="S27" s="109">
        <v>25364.472077781622</v>
      </c>
      <c r="T27" s="109">
        <v>24937.188410706211</v>
      </c>
      <c r="U27" s="109">
        <v>24487.754953329393</v>
      </c>
      <c r="V27" s="109">
        <v>24690.944038892547</v>
      </c>
      <c r="W27" s="109">
        <v>25578.843000000001</v>
      </c>
      <c r="X27" s="221"/>
      <c r="Y27" s="221"/>
      <c r="Z27" s="221" t="s">
        <v>70</v>
      </c>
      <c r="AA27" s="221"/>
      <c r="AB27" s="221"/>
    </row>
    <row r="28" spans="1:28" x14ac:dyDescent="0.25">
      <c r="A28" s="250" t="s">
        <v>1220</v>
      </c>
      <c r="B28" s="221" t="s">
        <v>1214</v>
      </c>
      <c r="C28" s="221" t="s">
        <v>1222</v>
      </c>
      <c r="D28" s="221" t="s">
        <v>588</v>
      </c>
      <c r="E28" s="221" t="s">
        <v>882</v>
      </c>
      <c r="F28" s="109">
        <v>248.3073746072161</v>
      </c>
      <c r="G28" s="109">
        <v>214.76879505251867</v>
      </c>
      <c r="H28" s="109">
        <v>191.17900861713079</v>
      </c>
      <c r="I28" s="109">
        <v>141.56260097726133</v>
      </c>
      <c r="J28" s="109">
        <v>196.18050450664936</v>
      </c>
      <c r="K28" s="109">
        <v>166.72128819577088</v>
      </c>
      <c r="L28" s="109">
        <v>157.55004534883156</v>
      </c>
      <c r="M28" s="109">
        <v>174.95406764658932</v>
      </c>
      <c r="N28" s="109">
        <v>170.69449767093323</v>
      </c>
      <c r="O28" s="109">
        <v>215.20975081320353</v>
      </c>
      <c r="P28" s="109">
        <v>226.935</v>
      </c>
      <c r="Q28" s="109">
        <v>174.83</v>
      </c>
      <c r="R28" s="109">
        <v>167.529</v>
      </c>
      <c r="S28" s="181">
        <v>172.09497481949649</v>
      </c>
      <c r="T28" s="181">
        <v>170.86724667138617</v>
      </c>
      <c r="U28" s="181">
        <v>169.7187836877431</v>
      </c>
      <c r="V28" s="219">
        <v>168.64</v>
      </c>
      <c r="W28" s="219">
        <v>167.62299999999999</v>
      </c>
      <c r="X28" s="221"/>
      <c r="Y28" s="221"/>
      <c r="Z28" s="221" t="s">
        <v>68</v>
      </c>
      <c r="AA28" s="221"/>
      <c r="AB28" s="221"/>
    </row>
    <row r="29" spans="1:28" x14ac:dyDescent="0.25">
      <c r="A29" s="250" t="s">
        <v>1223</v>
      </c>
      <c r="B29" s="221" t="s">
        <v>1214</v>
      </c>
      <c r="C29" s="221" t="s">
        <v>1224</v>
      </c>
      <c r="D29" s="221" t="s">
        <v>590</v>
      </c>
      <c r="E29" s="221" t="s">
        <v>883</v>
      </c>
      <c r="F29" s="109">
        <v>105.33763684377797</v>
      </c>
      <c r="G29" s="109">
        <v>105.49591077873185</v>
      </c>
      <c r="H29" s="109">
        <v>108.03326632803541</v>
      </c>
      <c r="I29" s="109">
        <v>102.90234686070896</v>
      </c>
      <c r="J29" s="109">
        <v>109.0205918883991</v>
      </c>
      <c r="K29" s="109">
        <v>98.28950041935731</v>
      </c>
      <c r="L29" s="109">
        <v>95.471743564606371</v>
      </c>
      <c r="M29" s="109">
        <v>98.105961179820099</v>
      </c>
      <c r="N29" s="109">
        <v>94.161338007969405</v>
      </c>
      <c r="O29" s="109">
        <v>93.544526946734095</v>
      </c>
      <c r="P29" s="109">
        <v>92.184281477778086</v>
      </c>
      <c r="Q29" s="109">
        <v>91.932221200649622</v>
      </c>
      <c r="R29" s="109">
        <v>95.89457563861734</v>
      </c>
      <c r="S29" s="181">
        <v>96.092164064362578</v>
      </c>
      <c r="T29" s="181">
        <v>95.522643952600475</v>
      </c>
      <c r="U29" s="181">
        <v>95.914861567191309</v>
      </c>
      <c r="V29" s="181">
        <v>96</v>
      </c>
      <c r="W29" s="181">
        <v>96.415999999999997</v>
      </c>
      <c r="X29" s="221"/>
      <c r="Y29" s="221"/>
      <c r="Z29" s="221" t="s">
        <v>70</v>
      </c>
      <c r="AA29" s="221"/>
      <c r="AB29" s="221" t="s">
        <v>167</v>
      </c>
    </row>
    <row r="30" spans="1:28" x14ac:dyDescent="0.25">
      <c r="A30" s="250" t="s">
        <v>1223</v>
      </c>
      <c r="B30" s="221" t="s">
        <v>1214</v>
      </c>
      <c r="C30" s="221" t="s">
        <v>1225</v>
      </c>
      <c r="D30" s="48" t="s">
        <v>590</v>
      </c>
      <c r="E30" s="48" t="s">
        <v>883</v>
      </c>
      <c r="F30" s="89">
        <f>+(F16*F23)/1000000</f>
        <v>5.070378807712121</v>
      </c>
      <c r="G30" s="89">
        <f t="shared" ref="G30:W30" si="0">+(G16*G23)/1000000</f>
        <v>4.9785511481196849</v>
      </c>
      <c r="H30" s="89">
        <f t="shared" si="0"/>
        <v>4.6670831046102137</v>
      </c>
      <c r="I30" s="89">
        <f t="shared" si="0"/>
        <v>5.6754967866161072</v>
      </c>
      <c r="J30" s="89">
        <f t="shared" si="0"/>
        <v>5.8746892814012215</v>
      </c>
      <c r="K30" s="89">
        <f t="shared" si="0"/>
        <v>6.3550000000000004</v>
      </c>
      <c r="L30" s="89">
        <f t="shared" si="0"/>
        <v>6.4570416666666661</v>
      </c>
      <c r="M30" s="89">
        <f t="shared" si="0"/>
        <v>6.5590833333333318</v>
      </c>
      <c r="N30" s="89">
        <f t="shared" si="0"/>
        <v>6.6611249999999993</v>
      </c>
      <c r="O30" s="89">
        <f t="shared" si="0"/>
        <v>6.7631666666666659</v>
      </c>
      <c r="P30" s="89">
        <f t="shared" si="0"/>
        <v>6.8652083333333334</v>
      </c>
      <c r="Q30" s="89">
        <f t="shared" si="0"/>
        <v>6.9672499999999999</v>
      </c>
      <c r="R30" s="89">
        <f t="shared" si="0"/>
        <v>7.0692916666666683</v>
      </c>
      <c r="S30" s="89">
        <f t="shared" si="0"/>
        <v>7.1713333333333349</v>
      </c>
      <c r="T30" s="89">
        <f t="shared" si="0"/>
        <v>7.2733750000000006</v>
      </c>
      <c r="U30" s="89">
        <f>+(U16*U23)/1000000</f>
        <v>7.3754166666666681</v>
      </c>
      <c r="V30" s="89">
        <f t="shared" si="0"/>
        <v>7.4774583333333355</v>
      </c>
      <c r="W30" s="89">
        <f t="shared" si="0"/>
        <v>7.5795000000000021</v>
      </c>
      <c r="X30" s="221"/>
      <c r="Y30" s="221"/>
      <c r="Z30" s="221"/>
      <c r="AA30" s="221"/>
      <c r="AB30" s="221"/>
    </row>
    <row r="32" spans="1:28" s="4" customFormat="1" x14ac:dyDescent="0.25">
      <c r="A32" s="250"/>
      <c r="B32" s="4" t="s">
        <v>1214</v>
      </c>
      <c r="C32" s="4" t="s">
        <v>978</v>
      </c>
      <c r="D32" s="4" t="s">
        <v>1190</v>
      </c>
      <c r="E32" s="4" t="s">
        <v>1083</v>
      </c>
      <c r="F32" s="92">
        <f>F27+F28+(F29*'Conversion Factors'!$I$4)+('1B3 Other Emissions'!F30*'Conversion Factors'!$I$4)</f>
        <v>30465.152948268726</v>
      </c>
      <c r="G32" s="92">
        <f>G27+G28+(G29*'Conversion Factors'!$I$4)+('1B3 Other Emissions'!G30*'Conversion Factors'!$I$4)</f>
        <v>30690.901638692227</v>
      </c>
      <c r="H32" s="92">
        <f>H27+H28+(H29*'Conversion Factors'!$I$4)+('1B3 Other Emissions'!H30*'Conversion Factors'!$I$4)</f>
        <v>31171.405976595626</v>
      </c>
      <c r="I32" s="92">
        <f>I27+I28+(I29*'Conversion Factors'!$I$4)+('1B3 Other Emissions'!I30*'Conversion Factors'!$I$4)</f>
        <v>29588.98030143866</v>
      </c>
      <c r="J32" s="92">
        <f>J27+J28+(J29*'Conversion Factors'!$I$4)+('1B3 Other Emissions'!J30*'Conversion Factors'!$I$4)</f>
        <v>31387.231262539222</v>
      </c>
      <c r="K32" s="92">
        <f>K27+K28+(K29*'Conversion Factors'!$I$4)+('1B3 Other Emissions'!K30*'Conversion Factors'!$I$4)</f>
        <v>27662.522720511861</v>
      </c>
      <c r="L32" s="92">
        <f>L27+L28+(L29*'Conversion Factors'!$I$4)+('1B3 Other Emissions'!L30*'Conversion Factors'!$I$4)</f>
        <v>27524.685265264667</v>
      </c>
      <c r="M32" s="92">
        <f>M27+M28+(M29*'Conversion Factors'!$I$4)+('1B3 Other Emissions'!M30*'Conversion Factors'!$I$4)</f>
        <v>27973.630179053402</v>
      </c>
      <c r="N32" s="92">
        <f>N27+N28+(N29*'Conversion Factors'!$I$4)+('1B3 Other Emissions'!N30*'Conversion Factors'!$I$4)</f>
        <v>26609.504254980158</v>
      </c>
      <c r="O32" s="92">
        <f>O27+O28+(O29*'Conversion Factors'!$I$4)+('1B3 Other Emissions'!O30*'Conversion Factors'!$I$4)</f>
        <v>26912.917024692899</v>
      </c>
      <c r="P32" s="92">
        <f>P27+P28+(P29*'Conversion Factors'!$I$4)+('1B3 Other Emissions'!P30*'Conversion Factors'!$I$4)</f>
        <v>26704.485900923788</v>
      </c>
      <c r="Q32" s="92">
        <f>Q27+Q28+(Q29*'Conversion Factors'!$I$4)+('1B3 Other Emissions'!Q30*'Conversion Factors'!$I$4)</f>
        <v>26319.825540851176</v>
      </c>
      <c r="R32" s="92">
        <f>R27+R28+(R29*'Conversion Factors'!$I$4)+('1B3 Other Emissions'!R30*'Conversion Factors'!$I$4)</f>
        <v>27298.674771620135</v>
      </c>
      <c r="S32" s="92">
        <f>S27+S28+(S29*'Conversion Factors'!$I$4)+('1B3 Other Emissions'!S30*'Conversion Factors'!$I$4)</f>
        <v>27705.100497952735</v>
      </c>
      <c r="T32" s="92">
        <f>T27+T28+(T29*'Conversion Factors'!$I$4)+('1B3 Other Emissions'!T30*'Conversion Factors'!$I$4)</f>
        <v>27266.772055382207</v>
      </c>
      <c r="U32" s="92">
        <f>U27+U28+(U29*'Conversion Factors'!$I$4)+('1B3 Other Emissions'!U30*'Conversion Factors'!$I$4)</f>
        <v>26826.569579928153</v>
      </c>
      <c r="V32" s="92">
        <f>V27+V28+(V29*'Conversion Factors'!$I$4)+('1B3 Other Emissions'!V30*'Conversion Factors'!$I$4)</f>
        <v>27032.610663892545</v>
      </c>
      <c r="W32" s="92">
        <f>W27+W28+(W29*'Conversion Factors'!$I$4)+('1B3 Other Emissions'!W30*'Conversion Factors'!$I$4)</f>
        <v>27930.371500000001</v>
      </c>
    </row>
    <row r="34" spans="1:14" s="2" customFormat="1" x14ac:dyDescent="0.25">
      <c r="A34" s="251"/>
      <c r="B34" s="248" t="s">
        <v>1092</v>
      </c>
      <c r="F34" s="248">
        <v>2000</v>
      </c>
      <c r="G34" s="248">
        <v>2017</v>
      </c>
    </row>
    <row r="35" spans="1:14" s="221" customFormat="1" x14ac:dyDescent="0.25">
      <c r="A35" s="250" t="str">
        <f>+A27</f>
        <v>1B3CO2</v>
      </c>
      <c r="B35" s="254" t="str">
        <f>+B27</f>
        <v>1B3 Other emissions from energy production</v>
      </c>
      <c r="C35" s="254"/>
      <c r="D35" s="254"/>
      <c r="E35" s="254"/>
      <c r="F35" s="254">
        <f>+SUMIF($A$27:$A$30,$A35,F$27:F$30)</f>
        <v>28146.584619587433</v>
      </c>
      <c r="G35" s="254">
        <f>+SUMIF($A$27:$A$30,$A35,W$27:W$30)</f>
        <v>25746.466</v>
      </c>
    </row>
    <row r="36" spans="1:14" s="221" customFormat="1" x14ac:dyDescent="0.25">
      <c r="A36" s="250" t="str">
        <f>+A30</f>
        <v>1B3CH4</v>
      </c>
      <c r="B36" s="254" t="str">
        <f>+B35</f>
        <v>1B3 Other emissions from energy production</v>
      </c>
      <c r="C36" s="254"/>
      <c r="D36" s="254"/>
      <c r="E36" s="254"/>
      <c r="F36" s="254">
        <f>+SUMIF($A$27:$A$30,$A36,F$27:F$30)</f>
        <v>110.40801565149009</v>
      </c>
      <c r="G36" s="254">
        <f>+SUMIF($A$27:$A$30,$A36,W$27:W$30)</f>
        <v>103.99549999999999</v>
      </c>
    </row>
    <row r="37" spans="1:14" s="221" customFormat="1" x14ac:dyDescent="0.25">
      <c r="A37" s="250"/>
    </row>
    <row r="38" spans="1:14" s="221" customFormat="1" x14ac:dyDescent="0.25">
      <c r="A38" s="250"/>
    </row>
    <row r="39" spans="1:14" s="2" customFormat="1" ht="21" x14ac:dyDescent="0.35">
      <c r="A39" s="251"/>
      <c r="C39" s="3" t="s">
        <v>1093</v>
      </c>
      <c r="F39" s="2" t="s">
        <v>1094</v>
      </c>
      <c r="N39" s="2" t="s">
        <v>1095</v>
      </c>
    </row>
    <row r="41" spans="1:14" x14ac:dyDescent="0.25">
      <c r="B41" s="23"/>
      <c r="C41" s="22"/>
      <c r="D41" s="22"/>
      <c r="E41" s="22"/>
      <c r="F41" s="22"/>
      <c r="G41" s="22"/>
      <c r="H41" s="22"/>
      <c r="I41" s="22"/>
      <c r="J41" s="221"/>
      <c r="K41" s="221"/>
      <c r="L41" s="221"/>
      <c r="M41" s="221"/>
      <c r="N41" s="221"/>
    </row>
    <row r="62" spans="1:25" ht="21" x14ac:dyDescent="0.35">
      <c r="B62" s="2"/>
      <c r="C62" s="3" t="s">
        <v>331</v>
      </c>
      <c r="D62" s="2"/>
      <c r="E62" s="2"/>
      <c r="F62" s="2" t="s">
        <v>1096</v>
      </c>
      <c r="G62" s="2"/>
      <c r="H62" s="2"/>
      <c r="I62" s="2"/>
      <c r="J62" s="2"/>
      <c r="K62" s="2"/>
      <c r="L62" s="2"/>
      <c r="M62" s="2"/>
      <c r="N62" s="2"/>
      <c r="O62" s="2"/>
      <c r="P62" s="2"/>
      <c r="Q62" s="2"/>
      <c r="R62" s="2"/>
      <c r="S62" s="2"/>
      <c r="T62" s="2"/>
      <c r="U62" s="2"/>
      <c r="V62" s="2"/>
      <c r="W62" s="2"/>
      <c r="X62" s="2"/>
      <c r="Y62" s="2"/>
    </row>
    <row r="63" spans="1:25" ht="18.75" x14ac:dyDescent="0.3">
      <c r="B63" s="9" t="s">
        <v>975</v>
      </c>
      <c r="C63" s="221"/>
      <c r="D63" s="221"/>
      <c r="E63" s="221"/>
      <c r="F63" s="221" t="s">
        <v>1097</v>
      </c>
      <c r="G63" s="221"/>
      <c r="H63" s="221"/>
      <c r="I63" s="221"/>
      <c r="J63" s="221"/>
      <c r="K63" s="221"/>
      <c r="L63" s="221"/>
      <c r="M63" s="221"/>
      <c r="N63" s="221"/>
      <c r="O63" s="221"/>
      <c r="P63" s="221"/>
      <c r="Q63" s="221"/>
      <c r="R63" s="221"/>
      <c r="S63" s="221"/>
      <c r="T63" s="221"/>
      <c r="U63" s="221"/>
      <c r="V63" s="221"/>
      <c r="W63" s="221"/>
      <c r="X63" s="221"/>
      <c r="Y63" s="221"/>
    </row>
    <row r="64" spans="1:25" s="46" customFormat="1" ht="21" x14ac:dyDescent="0.35">
      <c r="A64" s="252"/>
      <c r="C64" s="55" t="s">
        <v>1048</v>
      </c>
      <c r="F64" s="46" t="s">
        <v>1049</v>
      </c>
    </row>
    <row r="65" spans="1:24" s="8" customFormat="1" x14ac:dyDescent="0.25">
      <c r="A65" s="250"/>
    </row>
    <row r="66" spans="1:24" s="8" customFormat="1" x14ac:dyDescent="0.25">
      <c r="A66" s="250"/>
      <c r="B66" s="7" t="s">
        <v>1050</v>
      </c>
      <c r="C66" s="7" t="s">
        <v>1051</v>
      </c>
      <c r="D66" s="7" t="s">
        <v>581</v>
      </c>
      <c r="E66" s="7" t="s">
        <v>935</v>
      </c>
      <c r="F66" s="7">
        <v>2000</v>
      </c>
      <c r="G66" s="7">
        <v>2001</v>
      </c>
      <c r="H66" s="7">
        <v>2002</v>
      </c>
      <c r="I66" s="7">
        <v>2003</v>
      </c>
      <c r="J66" s="7">
        <v>2004</v>
      </c>
      <c r="K66" s="7">
        <v>2005</v>
      </c>
      <c r="L66" s="7">
        <v>2006</v>
      </c>
      <c r="M66" s="7">
        <v>2007</v>
      </c>
      <c r="N66" s="7">
        <v>2008</v>
      </c>
      <c r="O66" s="7">
        <v>2009</v>
      </c>
      <c r="P66" s="7">
        <v>2010</v>
      </c>
      <c r="Q66" s="7">
        <v>2011</v>
      </c>
      <c r="R66" s="7">
        <v>2012</v>
      </c>
      <c r="S66" s="7">
        <v>2013</v>
      </c>
      <c r="T66" s="7">
        <v>2014</v>
      </c>
      <c r="U66" s="7">
        <v>2015</v>
      </c>
      <c r="V66" s="7"/>
      <c r="W66" s="7"/>
      <c r="X66" s="50" t="s">
        <v>936</v>
      </c>
    </row>
    <row r="67" spans="1:24" s="8" customFormat="1" x14ac:dyDescent="0.25">
      <c r="A67" s="250"/>
      <c r="B67" s="8" t="s">
        <v>1214</v>
      </c>
      <c r="C67" s="8" t="s">
        <v>822</v>
      </c>
      <c r="F67" s="25"/>
      <c r="G67" s="25"/>
      <c r="H67" s="25"/>
      <c r="I67" s="25"/>
      <c r="J67" s="25"/>
      <c r="K67" s="25"/>
      <c r="L67" s="25"/>
      <c r="M67" s="25"/>
      <c r="N67" s="25"/>
      <c r="O67" s="25"/>
      <c r="P67" s="25"/>
      <c r="Q67" s="25"/>
      <c r="R67" s="25"/>
      <c r="S67" s="25"/>
      <c r="T67" s="25"/>
      <c r="U67" s="25"/>
      <c r="V67" s="25"/>
      <c r="W67" s="25"/>
    </row>
    <row r="68" spans="1:24" s="8" customFormat="1" x14ac:dyDescent="0.25">
      <c r="A68" s="250"/>
      <c r="B68" s="8" t="s">
        <v>1214</v>
      </c>
      <c r="C68" s="8" t="s">
        <v>1215</v>
      </c>
      <c r="F68" s="25"/>
      <c r="G68" s="25"/>
      <c r="H68" s="25"/>
      <c r="I68" s="25"/>
      <c r="J68" s="25"/>
      <c r="K68" s="25"/>
      <c r="L68" s="25"/>
      <c r="M68" s="25"/>
      <c r="N68" s="25"/>
      <c r="O68" s="25"/>
      <c r="P68" s="25"/>
      <c r="Q68" s="25"/>
      <c r="R68" s="25"/>
      <c r="S68" s="25"/>
      <c r="T68" s="25"/>
      <c r="U68" s="25"/>
      <c r="V68" s="25"/>
      <c r="W68" s="25"/>
    </row>
    <row r="69" spans="1:24" s="8" customFormat="1" x14ac:dyDescent="0.25">
      <c r="A69" s="250"/>
      <c r="B69" s="8" t="s">
        <v>1214</v>
      </c>
      <c r="C69" s="8" t="s">
        <v>1218</v>
      </c>
      <c r="F69" s="25">
        <v>1209.5</v>
      </c>
      <c r="G69" s="25">
        <v>1209.5</v>
      </c>
      <c r="H69" s="25">
        <v>1209.5</v>
      </c>
      <c r="I69" s="25">
        <v>5917.7</v>
      </c>
      <c r="J69" s="25">
        <v>3755.35</v>
      </c>
      <c r="K69" s="25">
        <v>5572.55</v>
      </c>
      <c r="L69" s="25">
        <v>5572.55</v>
      </c>
      <c r="M69" s="25">
        <v>5572.55</v>
      </c>
      <c r="N69" s="25">
        <v>20694.25</v>
      </c>
      <c r="O69" s="25">
        <v>20750.5065</v>
      </c>
      <c r="P69" s="25">
        <v>20808.208500000001</v>
      </c>
      <c r="Q69" s="25">
        <v>20808.208500000001</v>
      </c>
      <c r="R69" s="25">
        <v>20808.208500000001</v>
      </c>
      <c r="S69" s="25">
        <v>188900</v>
      </c>
      <c r="T69" s="25">
        <v>1806.5250000000001</v>
      </c>
      <c r="U69" s="25">
        <v>1806.5250000000001</v>
      </c>
      <c r="V69" s="25">
        <v>1806.5250000000001</v>
      </c>
      <c r="W69" s="25">
        <v>1806.5250000000001</v>
      </c>
    </row>
    <row r="70" spans="1:24" s="8" customFormat="1" x14ac:dyDescent="0.25">
      <c r="A70" s="250"/>
      <c r="F70" s="26"/>
      <c r="G70" s="26"/>
      <c r="H70" s="26"/>
      <c r="I70" s="26"/>
      <c r="J70" s="26"/>
      <c r="K70" s="26"/>
      <c r="L70" s="26"/>
      <c r="M70" s="26"/>
      <c r="N70" s="26"/>
      <c r="O70" s="26"/>
      <c r="P70" s="26"/>
      <c r="Q70" s="26"/>
      <c r="R70" s="26"/>
      <c r="S70" s="26"/>
      <c r="T70" s="26"/>
      <c r="U70" s="26"/>
      <c r="V70" s="26"/>
      <c r="W70" s="26"/>
    </row>
    <row r="71" spans="1:24" s="46" customFormat="1" ht="21" x14ac:dyDescent="0.35">
      <c r="A71" s="252"/>
      <c r="C71" s="55" t="s">
        <v>1063</v>
      </c>
      <c r="F71" s="46" t="s">
        <v>1064</v>
      </c>
    </row>
    <row r="72" spans="1:24" s="8" customFormat="1" x14ac:dyDescent="0.25">
      <c r="A72" s="250"/>
    </row>
    <row r="73" spans="1:24" s="8" customFormat="1" x14ac:dyDescent="0.25">
      <c r="A73" s="250"/>
      <c r="B73" s="8" t="s">
        <v>1214</v>
      </c>
      <c r="C73" s="8" t="s">
        <v>822</v>
      </c>
      <c r="D73" s="8" t="s">
        <v>588</v>
      </c>
      <c r="F73" s="25"/>
      <c r="G73" s="25"/>
      <c r="H73" s="25"/>
      <c r="I73" s="25"/>
      <c r="J73" s="25"/>
      <c r="K73" s="25"/>
      <c r="L73" s="25"/>
      <c r="M73" s="25"/>
      <c r="N73" s="25"/>
      <c r="O73" s="25"/>
      <c r="P73" s="25"/>
      <c r="Q73" s="25"/>
      <c r="R73" s="25"/>
      <c r="S73" s="25"/>
      <c r="T73" s="25"/>
      <c r="U73" s="25"/>
      <c r="V73" s="25"/>
      <c r="W73" s="25"/>
    </row>
    <row r="74" spans="1:24" s="8" customFormat="1" x14ac:dyDescent="0.25">
      <c r="A74" s="250"/>
      <c r="B74" s="8" t="s">
        <v>1214</v>
      </c>
      <c r="C74" s="8" t="s">
        <v>1215</v>
      </c>
      <c r="D74" s="8" t="s">
        <v>588</v>
      </c>
      <c r="F74" s="25"/>
      <c r="G74" s="25"/>
      <c r="H74" s="25"/>
      <c r="I74" s="25"/>
      <c r="J74" s="25"/>
      <c r="K74" s="25"/>
      <c r="L74" s="25"/>
      <c r="M74" s="25"/>
      <c r="N74" s="25"/>
      <c r="O74" s="25"/>
      <c r="P74" s="25"/>
      <c r="Q74" s="25"/>
      <c r="R74" s="25"/>
      <c r="S74" s="25"/>
      <c r="T74" s="25"/>
      <c r="U74" s="25"/>
      <c r="V74" s="25"/>
      <c r="W74" s="25"/>
    </row>
    <row r="75" spans="1:24" s="8" customFormat="1" x14ac:dyDescent="0.25">
      <c r="A75" s="250"/>
      <c r="B75" s="8" t="s">
        <v>1214</v>
      </c>
      <c r="C75" s="8" t="s">
        <v>822</v>
      </c>
      <c r="D75" s="8" t="s">
        <v>590</v>
      </c>
      <c r="F75" s="25"/>
      <c r="G75" s="25"/>
      <c r="H75" s="25"/>
      <c r="I75" s="25"/>
      <c r="J75" s="25"/>
      <c r="K75" s="25"/>
      <c r="L75" s="25"/>
      <c r="M75" s="25"/>
      <c r="N75" s="25"/>
      <c r="O75" s="25"/>
      <c r="P75" s="25"/>
      <c r="Q75" s="25"/>
      <c r="R75" s="25"/>
      <c r="S75" s="25"/>
      <c r="T75" s="25"/>
      <c r="U75" s="25"/>
      <c r="V75" s="25"/>
      <c r="W75" s="25"/>
    </row>
    <row r="76" spans="1:24" s="8" customFormat="1" x14ac:dyDescent="0.25">
      <c r="A76" s="250"/>
      <c r="B76" s="8" t="s">
        <v>1214</v>
      </c>
      <c r="C76" s="8" t="s">
        <v>1218</v>
      </c>
      <c r="D76" s="8" t="s">
        <v>590</v>
      </c>
      <c r="F76" s="25">
        <v>1000</v>
      </c>
      <c r="G76" s="25">
        <v>1000</v>
      </c>
      <c r="H76" s="25">
        <v>1000</v>
      </c>
      <c r="I76" s="25">
        <v>1000</v>
      </c>
      <c r="J76" s="25">
        <v>1000</v>
      </c>
      <c r="K76" s="25">
        <v>1000</v>
      </c>
      <c r="L76" s="25">
        <v>1000</v>
      </c>
      <c r="M76" s="25">
        <v>1000</v>
      </c>
      <c r="N76" s="25">
        <v>1000</v>
      </c>
      <c r="O76" s="25">
        <v>1000</v>
      </c>
      <c r="P76" s="25">
        <v>1000</v>
      </c>
      <c r="Q76" s="25">
        <v>1000</v>
      </c>
      <c r="R76" s="25">
        <v>1000</v>
      </c>
      <c r="S76" s="25">
        <v>1000</v>
      </c>
      <c r="T76" s="25">
        <v>1000</v>
      </c>
      <c r="U76" s="25">
        <v>1000</v>
      </c>
      <c r="V76" s="25">
        <v>1000</v>
      </c>
      <c r="W76" s="25">
        <v>1000</v>
      </c>
    </row>
    <row r="77" spans="1:24" s="8" customFormat="1" x14ac:dyDescent="0.25">
      <c r="A77" s="250"/>
    </row>
    <row r="78" spans="1:24" s="46" customFormat="1" ht="21" x14ac:dyDescent="0.35">
      <c r="A78" s="252"/>
      <c r="C78" s="55" t="s">
        <v>629</v>
      </c>
      <c r="F78" s="46" t="s">
        <v>1068</v>
      </c>
    </row>
    <row r="79" spans="1:24" s="8" customFormat="1" x14ac:dyDescent="0.25">
      <c r="A79" s="250"/>
    </row>
    <row r="80" spans="1:24" s="8" customFormat="1" x14ac:dyDescent="0.25">
      <c r="A80" s="250"/>
      <c r="B80" s="8" t="s">
        <v>1214</v>
      </c>
      <c r="C80" s="8" t="s">
        <v>1221</v>
      </c>
      <c r="D80" s="8" t="s">
        <v>588</v>
      </c>
      <c r="E80" s="8" t="s">
        <v>882</v>
      </c>
      <c r="F80" s="25">
        <v>27898.277244980218</v>
      </c>
      <c r="G80" s="25">
        <v>28156.169143175826</v>
      </c>
      <c r="H80" s="25">
        <v>28613.519629892937</v>
      </c>
      <c r="I80" s="25">
        <v>27167.282983867572</v>
      </c>
      <c r="J80" s="25">
        <v>28778.249853466765</v>
      </c>
      <c r="K80" s="25">
        <v>25298.266923509585</v>
      </c>
      <c r="L80" s="25">
        <v>25226.630730059103</v>
      </c>
      <c r="M80" s="25">
        <v>25600.71017663059</v>
      </c>
      <c r="N80" s="25">
        <v>24321.538034141868</v>
      </c>
      <c r="O80" s="25">
        <v>24591.245707998281</v>
      </c>
      <c r="P80" s="25">
        <v>24397.511614890445</v>
      </c>
      <c r="Q80" s="25">
        <v>24068.106645637534</v>
      </c>
      <c r="R80" s="25">
        <v>24968.904558209171</v>
      </c>
      <c r="S80" s="25">
        <v>25364.472077781622</v>
      </c>
      <c r="T80" s="25">
        <v>24937.188410706211</v>
      </c>
      <c r="U80" s="25">
        <v>24487.754953329393</v>
      </c>
      <c r="V80" s="25">
        <v>24690.944038892547</v>
      </c>
      <c r="W80" s="25">
        <v>25578.843000000001</v>
      </c>
    </row>
    <row r="81" spans="1:24" s="8" customFormat="1" x14ac:dyDescent="0.25">
      <c r="A81" s="250"/>
      <c r="B81" s="8" t="s">
        <v>1214</v>
      </c>
      <c r="C81" s="8" t="s">
        <v>1222</v>
      </c>
      <c r="D81" s="8" t="s">
        <v>588</v>
      </c>
      <c r="E81" s="8" t="s">
        <v>882</v>
      </c>
      <c r="F81" s="25">
        <v>248.3073746072161</v>
      </c>
      <c r="G81" s="25">
        <v>214.76879505251867</v>
      </c>
      <c r="H81" s="25">
        <v>191.17900861713079</v>
      </c>
      <c r="I81" s="25">
        <v>141.56260097726133</v>
      </c>
      <c r="J81" s="25">
        <v>196.18050450664936</v>
      </c>
      <c r="K81" s="25">
        <v>166.72128819577088</v>
      </c>
      <c r="L81" s="25">
        <v>157.55004534883156</v>
      </c>
      <c r="M81" s="25">
        <v>174.95406764658932</v>
      </c>
      <c r="N81" s="25">
        <v>170.69449767093323</v>
      </c>
      <c r="O81" s="25">
        <v>215.20975081320353</v>
      </c>
      <c r="P81" s="25">
        <v>226.935</v>
      </c>
      <c r="Q81" s="25">
        <v>174.83</v>
      </c>
      <c r="R81" s="25">
        <v>167.529</v>
      </c>
      <c r="S81" s="25">
        <v>172.09497481949649</v>
      </c>
      <c r="T81" s="25">
        <v>170.86724667138617</v>
      </c>
      <c r="U81" s="25">
        <v>169.7187836877431</v>
      </c>
      <c r="V81" s="25">
        <v>168.64</v>
      </c>
      <c r="W81" s="25">
        <v>167.62299999999999</v>
      </c>
    </row>
    <row r="82" spans="1:24" s="8" customFormat="1" x14ac:dyDescent="0.25">
      <c r="A82" s="250"/>
      <c r="B82" s="8" t="s">
        <v>1214</v>
      </c>
      <c r="C82" s="8" t="s">
        <v>1224</v>
      </c>
      <c r="D82" s="8" t="s">
        <v>590</v>
      </c>
      <c r="E82" s="8" t="s">
        <v>883</v>
      </c>
      <c r="F82" s="25">
        <v>105.33763684377797</v>
      </c>
      <c r="G82" s="25">
        <v>105.49591077873185</v>
      </c>
      <c r="H82" s="25">
        <v>108.03326632803541</v>
      </c>
      <c r="I82" s="25">
        <v>102.90234686070896</v>
      </c>
      <c r="J82" s="25">
        <v>109.0205918883991</v>
      </c>
      <c r="K82" s="25">
        <v>98.28950041935731</v>
      </c>
      <c r="L82" s="25">
        <v>95.471743564606371</v>
      </c>
      <c r="M82" s="25">
        <v>98.105961179820099</v>
      </c>
      <c r="N82" s="25">
        <v>94.161338007969405</v>
      </c>
      <c r="O82" s="25">
        <v>93.544526946734095</v>
      </c>
      <c r="P82" s="25">
        <v>92.184281477778086</v>
      </c>
      <c r="Q82" s="25">
        <v>91.932221200649622</v>
      </c>
      <c r="R82" s="25">
        <v>95.89457563861734</v>
      </c>
      <c r="S82" s="25">
        <v>96.092164064362578</v>
      </c>
      <c r="T82" s="25">
        <v>95.522643952600475</v>
      </c>
      <c r="U82" s="25">
        <v>95.914861567191309</v>
      </c>
      <c r="V82" s="25">
        <v>96</v>
      </c>
      <c r="W82" s="25">
        <v>96.415999999999997</v>
      </c>
    </row>
    <row r="83" spans="1:24" s="8" customFormat="1" x14ac:dyDescent="0.25">
      <c r="A83" s="250"/>
      <c r="B83" s="8" t="s">
        <v>1214</v>
      </c>
      <c r="C83" s="8" t="s">
        <v>1225</v>
      </c>
      <c r="D83" s="8" t="s">
        <v>590</v>
      </c>
      <c r="E83" s="8" t="s">
        <v>883</v>
      </c>
      <c r="F83" s="25">
        <v>1.2095</v>
      </c>
      <c r="G83" s="25">
        <v>1.2095</v>
      </c>
      <c r="H83" s="25">
        <v>1.2095</v>
      </c>
      <c r="I83" s="25">
        <v>5.9177</v>
      </c>
      <c r="J83" s="25">
        <v>3.75535</v>
      </c>
      <c r="K83" s="25">
        <v>5.5725499999999997</v>
      </c>
      <c r="L83" s="25">
        <v>5.5725499999999997</v>
      </c>
      <c r="M83" s="25">
        <v>5.5725499999999997</v>
      </c>
      <c r="N83" s="25">
        <v>20.69425</v>
      </c>
      <c r="O83" s="25">
        <v>20.7505065</v>
      </c>
      <c r="P83" s="25">
        <v>20.808208499999999</v>
      </c>
      <c r="Q83" s="25">
        <v>20.808208499999999</v>
      </c>
      <c r="R83" s="25">
        <v>20.808208499999999</v>
      </c>
      <c r="S83" s="25">
        <v>188.9</v>
      </c>
      <c r="T83" s="25">
        <v>1.8065249999999999</v>
      </c>
      <c r="U83" s="25">
        <v>1.8065249999999999</v>
      </c>
      <c r="V83" s="25">
        <v>1.8065249999999999</v>
      </c>
      <c r="W83" s="25">
        <v>1.8065249999999999</v>
      </c>
    </row>
    <row r="84" spans="1:24" x14ac:dyDescent="0.25">
      <c r="B84" s="221"/>
      <c r="C84" s="11"/>
      <c r="D84" s="221"/>
      <c r="E84" s="221"/>
      <c r="F84" s="221"/>
      <c r="G84" s="221"/>
      <c r="H84" s="221"/>
      <c r="I84" s="221"/>
      <c r="J84" s="221"/>
      <c r="K84" s="221"/>
      <c r="L84" s="221"/>
      <c r="M84" s="221"/>
      <c r="N84" s="221"/>
      <c r="O84" s="221"/>
      <c r="P84" s="221"/>
      <c r="Q84" s="221"/>
      <c r="R84" s="221"/>
      <c r="S84" s="221"/>
      <c r="T84" s="221"/>
      <c r="U84" s="221"/>
      <c r="V84" s="221"/>
      <c r="W84" s="221"/>
      <c r="X84" s="221"/>
    </row>
    <row r="85" spans="1:24" ht="18.75" x14ac:dyDescent="0.3">
      <c r="B85" s="10" t="s">
        <v>331</v>
      </c>
      <c r="C85" s="221"/>
      <c r="D85" s="221"/>
      <c r="E85" s="221"/>
      <c r="F85" s="221">
        <v>30384.074493306769</v>
      </c>
      <c r="G85" s="221">
        <v>30611.751564581711</v>
      </c>
      <c r="H85" s="221">
        <v>31098.796731398812</v>
      </c>
      <c r="I85" s="221">
        <v>29594.066568919723</v>
      </c>
      <c r="J85" s="221">
        <v>31342.725137629797</v>
      </c>
      <c r="K85" s="221">
        <v>27646.091270511861</v>
      </c>
      <c r="L85" s="221">
        <v>27506.110940264669</v>
      </c>
      <c r="M85" s="221">
        <v>27952.912979053403</v>
      </c>
      <c r="N85" s="221">
        <v>26904.199879980159</v>
      </c>
      <c r="O85" s="221">
        <v>27206.651161192898</v>
      </c>
      <c r="P85" s="221">
        <v>26997.288904423785</v>
      </c>
      <c r="Q85" s="221">
        <v>26610.485669351176</v>
      </c>
      <c r="R85" s="221">
        <v>27587.192025120134</v>
      </c>
      <c r="S85" s="221">
        <v>31521.402497952735</v>
      </c>
      <c r="T85" s="221">
        <v>27151.968205382207</v>
      </c>
      <c r="U85" s="221">
        <v>26709.622854928151</v>
      </c>
      <c r="V85" s="221">
        <v>26913.521063892545</v>
      </c>
      <c r="W85" s="221">
        <v>27809.139025</v>
      </c>
      <c r="X85" s="221"/>
    </row>
    <row r="86" spans="1:24" s="19" customFormat="1" x14ac:dyDescent="0.25">
      <c r="A86" s="252"/>
      <c r="B86" s="5"/>
      <c r="C86" s="6" t="s">
        <v>1048</v>
      </c>
      <c r="D86" s="5"/>
      <c r="E86" s="5" t="s">
        <v>977</v>
      </c>
      <c r="F86" s="5"/>
      <c r="G86" s="5"/>
      <c r="H86" s="5"/>
      <c r="I86" s="5"/>
      <c r="J86" s="5"/>
      <c r="K86" s="5"/>
      <c r="L86" s="5"/>
      <c r="M86" s="5"/>
      <c r="N86" s="5"/>
      <c r="O86" s="5"/>
      <c r="P86" s="5"/>
      <c r="Q86" s="5"/>
      <c r="R86" s="5"/>
      <c r="S86" s="5"/>
      <c r="T86" s="5"/>
      <c r="U86" s="5"/>
      <c r="V86" s="5"/>
      <c r="W86" s="5"/>
    </row>
    <row r="88" spans="1:24" x14ac:dyDescent="0.25">
      <c r="B88" s="7" t="s">
        <v>1050</v>
      </c>
      <c r="C88" s="7" t="s">
        <v>1051</v>
      </c>
      <c r="D88" s="7" t="s">
        <v>581</v>
      </c>
      <c r="E88" s="7" t="s">
        <v>935</v>
      </c>
      <c r="F88" s="7">
        <v>2000</v>
      </c>
      <c r="G88" s="7">
        <v>2001</v>
      </c>
      <c r="H88" s="7">
        <v>2002</v>
      </c>
      <c r="I88" s="7">
        <v>2003</v>
      </c>
      <c r="J88" s="7">
        <v>2004</v>
      </c>
      <c r="K88" s="7">
        <v>2005</v>
      </c>
      <c r="L88" s="7">
        <v>2006</v>
      </c>
      <c r="M88" s="7">
        <v>2007</v>
      </c>
      <c r="N88" s="7">
        <v>2008</v>
      </c>
      <c r="O88" s="7">
        <v>2009</v>
      </c>
      <c r="P88" s="7">
        <v>2010</v>
      </c>
      <c r="Q88" s="7">
        <v>2011</v>
      </c>
      <c r="R88" s="7">
        <v>2012</v>
      </c>
      <c r="S88" s="7">
        <v>2013</v>
      </c>
      <c r="T88" s="7">
        <v>2014</v>
      </c>
      <c r="U88" s="7">
        <v>2015</v>
      </c>
      <c r="V88" s="7"/>
      <c r="W88" s="7"/>
      <c r="X88" s="221"/>
    </row>
    <row r="89" spans="1:24" x14ac:dyDescent="0.25">
      <c r="B89" s="8" t="s">
        <v>1214</v>
      </c>
      <c r="C89" s="8" t="s">
        <v>822</v>
      </c>
      <c r="D89" s="8"/>
      <c r="E89" s="8"/>
      <c r="F89" s="31" t="str">
        <f>IFERROR(((F14/F67)-1),"CHECK")</f>
        <v>CHECK</v>
      </c>
      <c r="G89" s="31" t="str">
        <f t="shared" ref="G89:U89" si="1">IFERROR(((G14/G67)-1),"CHECK")</f>
        <v>CHECK</v>
      </c>
      <c r="H89" s="31" t="str">
        <f t="shared" si="1"/>
        <v>CHECK</v>
      </c>
      <c r="I89" s="31" t="str">
        <f t="shared" si="1"/>
        <v>CHECK</v>
      </c>
      <c r="J89" s="31" t="str">
        <f t="shared" si="1"/>
        <v>CHECK</v>
      </c>
      <c r="K89" s="31" t="str">
        <f t="shared" si="1"/>
        <v>CHECK</v>
      </c>
      <c r="L89" s="31" t="str">
        <f t="shared" si="1"/>
        <v>CHECK</v>
      </c>
      <c r="M89" s="31" t="str">
        <f t="shared" si="1"/>
        <v>CHECK</v>
      </c>
      <c r="N89" s="31" t="str">
        <f t="shared" si="1"/>
        <v>CHECK</v>
      </c>
      <c r="O89" s="31" t="str">
        <f t="shared" si="1"/>
        <v>CHECK</v>
      </c>
      <c r="P89" s="31" t="str">
        <f t="shared" si="1"/>
        <v>CHECK</v>
      </c>
      <c r="Q89" s="31" t="str">
        <f t="shared" si="1"/>
        <v>CHECK</v>
      </c>
      <c r="R89" s="31" t="str">
        <f t="shared" si="1"/>
        <v>CHECK</v>
      </c>
      <c r="S89" s="31" t="str">
        <f t="shared" si="1"/>
        <v>CHECK</v>
      </c>
      <c r="T89" s="31" t="str">
        <f t="shared" si="1"/>
        <v>CHECK</v>
      </c>
      <c r="U89" s="31" t="str">
        <f t="shared" si="1"/>
        <v>CHECK</v>
      </c>
      <c r="V89" s="31"/>
      <c r="W89" s="221"/>
      <c r="X89" s="31"/>
    </row>
    <row r="90" spans="1:24" x14ac:dyDescent="0.25">
      <c r="B90" s="8" t="s">
        <v>1214</v>
      </c>
      <c r="C90" s="8" t="s">
        <v>1215</v>
      </c>
      <c r="D90" s="8"/>
      <c r="E90" s="8"/>
      <c r="F90" s="31" t="str">
        <f>IFERROR(((F15/F68)-1),"CHECK")</f>
        <v>CHECK</v>
      </c>
      <c r="G90" s="31" t="str">
        <f t="shared" ref="G90:U90" si="2">IFERROR(((G15/G68)-1),"CHECK")</f>
        <v>CHECK</v>
      </c>
      <c r="H90" s="31" t="str">
        <f t="shared" si="2"/>
        <v>CHECK</v>
      </c>
      <c r="I90" s="31" t="str">
        <f t="shared" si="2"/>
        <v>CHECK</v>
      </c>
      <c r="J90" s="31" t="str">
        <f t="shared" si="2"/>
        <v>CHECK</v>
      </c>
      <c r="K90" s="31" t="str">
        <f t="shared" si="2"/>
        <v>CHECK</v>
      </c>
      <c r="L90" s="31" t="str">
        <f t="shared" si="2"/>
        <v>CHECK</v>
      </c>
      <c r="M90" s="31" t="str">
        <f t="shared" si="2"/>
        <v>CHECK</v>
      </c>
      <c r="N90" s="31" t="str">
        <f t="shared" si="2"/>
        <v>CHECK</v>
      </c>
      <c r="O90" s="31" t="str">
        <f t="shared" si="2"/>
        <v>CHECK</v>
      </c>
      <c r="P90" s="31" t="str">
        <f t="shared" si="2"/>
        <v>CHECK</v>
      </c>
      <c r="Q90" s="31" t="str">
        <f t="shared" si="2"/>
        <v>CHECK</v>
      </c>
      <c r="R90" s="31" t="str">
        <f t="shared" si="2"/>
        <v>CHECK</v>
      </c>
      <c r="S90" s="31" t="str">
        <f t="shared" si="2"/>
        <v>CHECK</v>
      </c>
      <c r="T90" s="31" t="str">
        <f t="shared" si="2"/>
        <v>CHECK</v>
      </c>
      <c r="U90" s="31" t="str">
        <f t="shared" si="2"/>
        <v>CHECK</v>
      </c>
      <c r="V90" s="31"/>
      <c r="W90" s="221"/>
      <c r="X90" s="31"/>
    </row>
    <row r="91" spans="1:24" x14ac:dyDescent="0.25">
      <c r="B91" s="8" t="s">
        <v>1214</v>
      </c>
      <c r="C91" s="8" t="s">
        <v>1218</v>
      </c>
      <c r="D91" s="8"/>
      <c r="E91" s="8"/>
      <c r="F91" s="31">
        <f>IFERROR(((F16/F69)-1),"CHECK")</f>
        <v>3.1921279931476816</v>
      </c>
      <c r="G91" s="31">
        <f t="shared" ref="G91:U91" si="3">IFERROR(((G16/G69)-1),"CHECK")</f>
        <v>3.1162059926578634</v>
      </c>
      <c r="H91" s="31">
        <f t="shared" si="3"/>
        <v>2.8586879740473039</v>
      </c>
      <c r="I91" s="31">
        <f t="shared" si="3"/>
        <v>-4.0928606280124402E-2</v>
      </c>
      <c r="J91" s="31">
        <f t="shared" si="3"/>
        <v>0.56435199952100912</v>
      </c>
      <c r="K91" s="31">
        <f t="shared" si="3"/>
        <v>0.14041148127876824</v>
      </c>
      <c r="L91" s="31">
        <f t="shared" si="3"/>
        <v>0.15872296644564265</v>
      </c>
      <c r="M91" s="31">
        <f t="shared" si="3"/>
        <v>0.17703445161251707</v>
      </c>
      <c r="N91" s="31">
        <f t="shared" si="3"/>
        <v>-0.67811710982519302</v>
      </c>
      <c r="O91" s="31">
        <f t="shared" si="3"/>
        <v>-0.67407221280759266</v>
      </c>
      <c r="P91" s="31">
        <f t="shared" si="3"/>
        <v>-0.67007210960360508</v>
      </c>
      <c r="Q91" s="31">
        <f t="shared" si="3"/>
        <v>-0.66516819552245454</v>
      </c>
      <c r="R91" s="31">
        <f t="shared" si="3"/>
        <v>-0.66026428144130389</v>
      </c>
      <c r="S91" s="31">
        <f t="shared" si="3"/>
        <v>-0.96203635080289396</v>
      </c>
      <c r="T91" s="31">
        <f t="shared" si="3"/>
        <v>3.0261690261690264</v>
      </c>
      <c r="U91" s="31">
        <f t="shared" si="3"/>
        <v>3.0826540826540834</v>
      </c>
      <c r="V91" s="31"/>
      <c r="W91" s="221"/>
      <c r="X91" s="31"/>
    </row>
    <row r="92" spans="1:24" x14ac:dyDescent="0.25">
      <c r="B92" s="8"/>
      <c r="C92" s="8"/>
      <c r="D92" s="8"/>
      <c r="E92" s="8"/>
      <c r="F92" s="221"/>
      <c r="G92" s="221"/>
      <c r="H92" s="221"/>
      <c r="I92" s="221"/>
      <c r="J92" s="221"/>
      <c r="K92" s="221"/>
      <c r="L92" s="221"/>
      <c r="M92" s="221"/>
      <c r="N92" s="221"/>
      <c r="O92" s="221"/>
      <c r="P92" s="221"/>
      <c r="Q92" s="221"/>
      <c r="R92" s="221"/>
      <c r="S92" s="221"/>
      <c r="T92" s="221"/>
      <c r="U92" s="221"/>
      <c r="V92" s="221"/>
      <c r="W92" s="221"/>
      <c r="X92" s="221"/>
    </row>
    <row r="93" spans="1:24" s="19" customFormat="1" ht="21" x14ac:dyDescent="0.35">
      <c r="A93" s="252"/>
      <c r="B93" s="46"/>
      <c r="C93" s="55" t="s">
        <v>1063</v>
      </c>
      <c r="D93" s="46"/>
      <c r="E93" s="46"/>
    </row>
    <row r="94" spans="1:24" x14ac:dyDescent="0.25">
      <c r="B94" s="8"/>
      <c r="C94" s="8"/>
      <c r="D94" s="8"/>
      <c r="E94" s="8"/>
      <c r="F94" s="221"/>
      <c r="G94" s="221"/>
      <c r="H94" s="221"/>
      <c r="I94" s="221"/>
      <c r="J94" s="221"/>
      <c r="K94" s="221"/>
      <c r="L94" s="221"/>
      <c r="M94" s="221"/>
      <c r="N94" s="221"/>
      <c r="O94" s="221"/>
      <c r="P94" s="221"/>
      <c r="Q94" s="221"/>
      <c r="R94" s="221"/>
      <c r="S94" s="221"/>
      <c r="T94" s="221"/>
      <c r="U94" s="221"/>
      <c r="V94" s="221"/>
      <c r="W94" s="221"/>
      <c r="X94" s="221"/>
    </row>
    <row r="95" spans="1:24" x14ac:dyDescent="0.25">
      <c r="B95" s="8" t="s">
        <v>1214</v>
      </c>
      <c r="C95" s="8" t="s">
        <v>822</v>
      </c>
      <c r="D95" s="8" t="s">
        <v>588</v>
      </c>
      <c r="E95" s="8"/>
      <c r="F95" s="31" t="str">
        <f t="shared" ref="F95:U95" si="4">IFERROR(((F20/F73)-1),"CHECK")</f>
        <v>CHECK</v>
      </c>
      <c r="G95" s="31" t="str">
        <f t="shared" si="4"/>
        <v>CHECK</v>
      </c>
      <c r="H95" s="31" t="str">
        <f t="shared" si="4"/>
        <v>CHECK</v>
      </c>
      <c r="I95" s="31" t="str">
        <f t="shared" si="4"/>
        <v>CHECK</v>
      </c>
      <c r="J95" s="31" t="str">
        <f t="shared" si="4"/>
        <v>CHECK</v>
      </c>
      <c r="K95" s="31" t="str">
        <f t="shared" si="4"/>
        <v>CHECK</v>
      </c>
      <c r="L95" s="31" t="str">
        <f t="shared" si="4"/>
        <v>CHECK</v>
      </c>
      <c r="M95" s="31" t="str">
        <f t="shared" si="4"/>
        <v>CHECK</v>
      </c>
      <c r="N95" s="31" t="str">
        <f t="shared" si="4"/>
        <v>CHECK</v>
      </c>
      <c r="O95" s="31" t="str">
        <f t="shared" si="4"/>
        <v>CHECK</v>
      </c>
      <c r="P95" s="31" t="str">
        <f t="shared" si="4"/>
        <v>CHECK</v>
      </c>
      <c r="Q95" s="31" t="str">
        <f t="shared" si="4"/>
        <v>CHECK</v>
      </c>
      <c r="R95" s="31" t="str">
        <f t="shared" si="4"/>
        <v>CHECK</v>
      </c>
      <c r="S95" s="31" t="str">
        <f t="shared" si="4"/>
        <v>CHECK</v>
      </c>
      <c r="T95" s="31" t="str">
        <f t="shared" si="4"/>
        <v>CHECK</v>
      </c>
      <c r="U95" s="31" t="str">
        <f t="shared" si="4"/>
        <v>CHECK</v>
      </c>
      <c r="V95" s="31"/>
      <c r="W95" s="31"/>
      <c r="X95" s="221"/>
    </row>
    <row r="96" spans="1:24" x14ac:dyDescent="0.25">
      <c r="B96" s="8" t="s">
        <v>1214</v>
      </c>
      <c r="C96" s="8" t="s">
        <v>1215</v>
      </c>
      <c r="D96" s="8" t="s">
        <v>588</v>
      </c>
      <c r="E96" s="8"/>
      <c r="F96" s="31" t="str">
        <f t="shared" ref="F96:U96" si="5">IFERROR(((F21/F74)-1),"CHECK")</f>
        <v>CHECK</v>
      </c>
      <c r="G96" s="31" t="str">
        <f t="shared" si="5"/>
        <v>CHECK</v>
      </c>
      <c r="H96" s="31" t="str">
        <f t="shared" si="5"/>
        <v>CHECK</v>
      </c>
      <c r="I96" s="31" t="str">
        <f t="shared" si="5"/>
        <v>CHECK</v>
      </c>
      <c r="J96" s="31" t="str">
        <f t="shared" si="5"/>
        <v>CHECK</v>
      </c>
      <c r="K96" s="31" t="str">
        <f t="shared" si="5"/>
        <v>CHECK</v>
      </c>
      <c r="L96" s="31" t="str">
        <f t="shared" si="5"/>
        <v>CHECK</v>
      </c>
      <c r="M96" s="31" t="str">
        <f t="shared" si="5"/>
        <v>CHECK</v>
      </c>
      <c r="N96" s="31" t="str">
        <f t="shared" si="5"/>
        <v>CHECK</v>
      </c>
      <c r="O96" s="31" t="str">
        <f t="shared" si="5"/>
        <v>CHECK</v>
      </c>
      <c r="P96" s="31" t="str">
        <f t="shared" si="5"/>
        <v>CHECK</v>
      </c>
      <c r="Q96" s="31" t="str">
        <f t="shared" si="5"/>
        <v>CHECK</v>
      </c>
      <c r="R96" s="31" t="str">
        <f t="shared" si="5"/>
        <v>CHECK</v>
      </c>
      <c r="S96" s="31" t="str">
        <f t="shared" si="5"/>
        <v>CHECK</v>
      </c>
      <c r="T96" s="31" t="str">
        <f t="shared" si="5"/>
        <v>CHECK</v>
      </c>
      <c r="U96" s="31" t="str">
        <f t="shared" si="5"/>
        <v>CHECK</v>
      </c>
      <c r="V96" s="31"/>
      <c r="W96" s="31"/>
      <c r="X96" s="221"/>
    </row>
    <row r="97" spans="1:23" x14ac:dyDescent="0.25">
      <c r="B97" s="8" t="s">
        <v>1214</v>
      </c>
      <c r="C97" s="8" t="s">
        <v>822</v>
      </c>
      <c r="D97" s="8" t="s">
        <v>590</v>
      </c>
      <c r="E97" s="8"/>
      <c r="F97" s="31" t="str">
        <f t="shared" ref="F97:U97" si="6">IFERROR(((F22/F75)-1),"CHECK")</f>
        <v>CHECK</v>
      </c>
      <c r="G97" s="31" t="str">
        <f t="shared" si="6"/>
        <v>CHECK</v>
      </c>
      <c r="H97" s="31" t="str">
        <f t="shared" si="6"/>
        <v>CHECK</v>
      </c>
      <c r="I97" s="31" t="str">
        <f t="shared" si="6"/>
        <v>CHECK</v>
      </c>
      <c r="J97" s="31" t="str">
        <f t="shared" si="6"/>
        <v>CHECK</v>
      </c>
      <c r="K97" s="31" t="str">
        <f t="shared" si="6"/>
        <v>CHECK</v>
      </c>
      <c r="L97" s="31" t="str">
        <f t="shared" si="6"/>
        <v>CHECK</v>
      </c>
      <c r="M97" s="31" t="str">
        <f t="shared" si="6"/>
        <v>CHECK</v>
      </c>
      <c r="N97" s="31" t="str">
        <f t="shared" si="6"/>
        <v>CHECK</v>
      </c>
      <c r="O97" s="31" t="str">
        <f t="shared" si="6"/>
        <v>CHECK</v>
      </c>
      <c r="P97" s="31" t="str">
        <f t="shared" si="6"/>
        <v>CHECK</v>
      </c>
      <c r="Q97" s="31" t="str">
        <f t="shared" si="6"/>
        <v>CHECK</v>
      </c>
      <c r="R97" s="31" t="str">
        <f t="shared" si="6"/>
        <v>CHECK</v>
      </c>
      <c r="S97" s="31" t="str">
        <f t="shared" si="6"/>
        <v>CHECK</v>
      </c>
      <c r="T97" s="31" t="str">
        <f t="shared" si="6"/>
        <v>CHECK</v>
      </c>
      <c r="U97" s="31" t="str">
        <f t="shared" si="6"/>
        <v>CHECK</v>
      </c>
      <c r="V97" s="31"/>
      <c r="W97" s="31"/>
    </row>
    <row r="98" spans="1:23" x14ac:dyDescent="0.25">
      <c r="B98" s="8" t="s">
        <v>1214</v>
      </c>
      <c r="C98" s="8" t="s">
        <v>1218</v>
      </c>
      <c r="D98" s="8" t="s">
        <v>590</v>
      </c>
      <c r="E98" s="8"/>
      <c r="F98" s="31"/>
      <c r="G98" s="31"/>
      <c r="H98" s="31"/>
      <c r="I98" s="31"/>
      <c r="J98" s="31"/>
      <c r="K98" s="31"/>
      <c r="L98" s="31"/>
      <c r="M98" s="31"/>
      <c r="N98" s="31"/>
      <c r="O98" s="31"/>
      <c r="P98" s="31"/>
      <c r="Q98" s="31"/>
      <c r="R98" s="31"/>
      <c r="S98" s="31"/>
      <c r="T98" s="31"/>
      <c r="U98" s="31"/>
      <c r="V98" s="31"/>
      <c r="W98" s="31"/>
    </row>
    <row r="99" spans="1:23" x14ac:dyDescent="0.25">
      <c r="B99" s="8"/>
      <c r="C99" s="8"/>
      <c r="D99" s="8"/>
      <c r="E99" s="8"/>
      <c r="F99" s="221"/>
      <c r="G99" s="221"/>
      <c r="H99" s="221"/>
      <c r="I99" s="221"/>
      <c r="J99" s="221"/>
      <c r="K99" s="221"/>
      <c r="L99" s="221"/>
      <c r="M99" s="221"/>
      <c r="N99" s="221"/>
      <c r="O99" s="221"/>
      <c r="P99" s="221"/>
      <c r="Q99" s="221"/>
      <c r="R99" s="221"/>
      <c r="S99" s="221"/>
      <c r="T99" s="221"/>
      <c r="U99" s="221"/>
      <c r="V99" s="221"/>
      <c r="W99" s="221"/>
    </row>
    <row r="100" spans="1:23" s="19" customFormat="1" ht="21" x14ac:dyDescent="0.35">
      <c r="A100" s="252"/>
      <c r="B100" s="46"/>
      <c r="C100" s="55" t="s">
        <v>629</v>
      </c>
      <c r="D100" s="46"/>
      <c r="E100" s="46"/>
    </row>
    <row r="101" spans="1:23" x14ac:dyDescent="0.25">
      <c r="B101" s="8"/>
      <c r="C101" s="8"/>
      <c r="D101" s="8"/>
      <c r="E101" s="8"/>
      <c r="F101" s="221"/>
      <c r="G101" s="221"/>
      <c r="H101" s="221"/>
      <c r="I101" s="221"/>
      <c r="J101" s="221"/>
      <c r="K101" s="221"/>
      <c r="L101" s="221"/>
      <c r="M101" s="221"/>
      <c r="N101" s="221"/>
      <c r="O101" s="221"/>
      <c r="P101" s="221"/>
      <c r="Q101" s="221"/>
      <c r="R101" s="221"/>
      <c r="S101" s="221"/>
      <c r="T101" s="221"/>
      <c r="U101" s="221"/>
      <c r="V101" s="221"/>
      <c r="W101" s="221"/>
    </row>
    <row r="102" spans="1:23" x14ac:dyDescent="0.25">
      <c r="B102" s="8" t="s">
        <v>1214</v>
      </c>
      <c r="C102" s="8" t="s">
        <v>1221</v>
      </c>
      <c r="D102" s="8" t="s">
        <v>588</v>
      </c>
      <c r="E102" s="8" t="s">
        <v>882</v>
      </c>
      <c r="F102" s="31">
        <f t="shared" ref="F102:U102" si="7">IFERROR(((F27/F80)-1),"CHECK")</f>
        <v>0</v>
      </c>
      <c r="G102" s="31">
        <f t="shared" si="7"/>
        <v>0</v>
      </c>
      <c r="H102" s="31">
        <f t="shared" si="7"/>
        <v>0</v>
      </c>
      <c r="I102" s="31">
        <f t="shared" si="7"/>
        <v>0</v>
      </c>
      <c r="J102" s="31">
        <f t="shared" si="7"/>
        <v>0</v>
      </c>
      <c r="K102" s="31">
        <f t="shared" si="7"/>
        <v>0</v>
      </c>
      <c r="L102" s="31">
        <f t="shared" si="7"/>
        <v>0</v>
      </c>
      <c r="M102" s="31">
        <f t="shared" si="7"/>
        <v>0</v>
      </c>
      <c r="N102" s="31">
        <f t="shared" si="7"/>
        <v>0</v>
      </c>
      <c r="O102" s="31">
        <f t="shared" si="7"/>
        <v>0</v>
      </c>
      <c r="P102" s="31">
        <f t="shared" si="7"/>
        <v>0</v>
      </c>
      <c r="Q102" s="31">
        <f t="shared" si="7"/>
        <v>0</v>
      </c>
      <c r="R102" s="31">
        <f t="shared" si="7"/>
        <v>0</v>
      </c>
      <c r="S102" s="31">
        <f t="shared" si="7"/>
        <v>0</v>
      </c>
      <c r="T102" s="31">
        <f t="shared" si="7"/>
        <v>0</v>
      </c>
      <c r="U102" s="31">
        <f t="shared" si="7"/>
        <v>0</v>
      </c>
      <c r="V102" s="31"/>
      <c r="W102" s="31"/>
    </row>
    <row r="103" spans="1:23" x14ac:dyDescent="0.25">
      <c r="B103" s="8" t="s">
        <v>1214</v>
      </c>
      <c r="C103" s="8" t="s">
        <v>1222</v>
      </c>
      <c r="D103" s="8" t="s">
        <v>588</v>
      </c>
      <c r="E103" s="8" t="s">
        <v>882</v>
      </c>
      <c r="F103" s="31">
        <f t="shared" ref="F103:U103" si="8">IFERROR(((F28/F81)-1),"CHECK")</f>
        <v>0</v>
      </c>
      <c r="G103" s="31">
        <f t="shared" si="8"/>
        <v>0</v>
      </c>
      <c r="H103" s="31">
        <f t="shared" si="8"/>
        <v>0</v>
      </c>
      <c r="I103" s="31">
        <f t="shared" si="8"/>
        <v>0</v>
      </c>
      <c r="J103" s="31">
        <f t="shared" si="8"/>
        <v>0</v>
      </c>
      <c r="K103" s="31">
        <f t="shared" si="8"/>
        <v>0</v>
      </c>
      <c r="L103" s="31">
        <f t="shared" si="8"/>
        <v>0</v>
      </c>
      <c r="M103" s="31">
        <f t="shared" si="8"/>
        <v>0</v>
      </c>
      <c r="N103" s="31">
        <f t="shared" si="8"/>
        <v>0</v>
      </c>
      <c r="O103" s="31">
        <f t="shared" si="8"/>
        <v>0</v>
      </c>
      <c r="P103" s="31">
        <f t="shared" si="8"/>
        <v>0</v>
      </c>
      <c r="Q103" s="31">
        <f t="shared" si="8"/>
        <v>0</v>
      </c>
      <c r="R103" s="31">
        <f t="shared" si="8"/>
        <v>0</v>
      </c>
      <c r="S103" s="31">
        <f t="shared" si="8"/>
        <v>0</v>
      </c>
      <c r="T103" s="31">
        <f t="shared" si="8"/>
        <v>0</v>
      </c>
      <c r="U103" s="31">
        <f t="shared" si="8"/>
        <v>0</v>
      </c>
      <c r="V103" s="31"/>
      <c r="W103" s="31"/>
    </row>
    <row r="104" spans="1:23" x14ac:dyDescent="0.25">
      <c r="B104" s="8" t="s">
        <v>1214</v>
      </c>
      <c r="C104" s="8" t="s">
        <v>1224</v>
      </c>
      <c r="D104" s="8" t="s">
        <v>590</v>
      </c>
      <c r="E104" s="8" t="s">
        <v>883</v>
      </c>
      <c r="F104" s="31">
        <f t="shared" ref="F104:U104" si="9">IFERROR(((F29/F82)-1),"CHECK")</f>
        <v>0</v>
      </c>
      <c r="G104" s="31">
        <f t="shared" si="9"/>
        <v>0</v>
      </c>
      <c r="H104" s="31">
        <f t="shared" si="9"/>
        <v>0</v>
      </c>
      <c r="I104" s="31">
        <f t="shared" si="9"/>
        <v>0</v>
      </c>
      <c r="J104" s="31">
        <f t="shared" si="9"/>
        <v>0</v>
      </c>
      <c r="K104" s="31">
        <f t="shared" si="9"/>
        <v>0</v>
      </c>
      <c r="L104" s="31">
        <f t="shared" si="9"/>
        <v>0</v>
      </c>
      <c r="M104" s="31">
        <f t="shared" si="9"/>
        <v>0</v>
      </c>
      <c r="N104" s="31">
        <f t="shared" si="9"/>
        <v>0</v>
      </c>
      <c r="O104" s="31">
        <f t="shared" si="9"/>
        <v>0</v>
      </c>
      <c r="P104" s="31">
        <f t="shared" si="9"/>
        <v>0</v>
      </c>
      <c r="Q104" s="31">
        <f t="shared" si="9"/>
        <v>0</v>
      </c>
      <c r="R104" s="31">
        <f t="shared" si="9"/>
        <v>0</v>
      </c>
      <c r="S104" s="31">
        <f t="shared" si="9"/>
        <v>0</v>
      </c>
      <c r="T104" s="31">
        <f t="shared" si="9"/>
        <v>0</v>
      </c>
      <c r="U104" s="31">
        <f t="shared" si="9"/>
        <v>0</v>
      </c>
      <c r="V104" s="31"/>
      <c r="W104" s="31"/>
    </row>
    <row r="105" spans="1:23" x14ac:dyDescent="0.25">
      <c r="B105" s="8" t="s">
        <v>1214</v>
      </c>
      <c r="C105" s="8" t="s">
        <v>1225</v>
      </c>
      <c r="D105" s="8" t="s">
        <v>590</v>
      </c>
      <c r="E105" s="8" t="s">
        <v>883</v>
      </c>
      <c r="F105" s="31">
        <f t="shared" ref="F105:U105" si="10">IFERROR(((F30/F83)-1),"CHECK")</f>
        <v>3.1921279931476816</v>
      </c>
      <c r="G105" s="31">
        <f t="shared" si="10"/>
        <v>3.1162059926578625</v>
      </c>
      <c r="H105" s="31">
        <f t="shared" si="10"/>
        <v>2.8586879740473035</v>
      </c>
      <c r="I105" s="31">
        <f t="shared" si="10"/>
        <v>-4.0928606280124513E-2</v>
      </c>
      <c r="J105" s="31">
        <f t="shared" si="10"/>
        <v>0.56435199952100912</v>
      </c>
      <c r="K105" s="31">
        <f t="shared" si="10"/>
        <v>0.14041148127876846</v>
      </c>
      <c r="L105" s="31">
        <f t="shared" si="10"/>
        <v>0.15872296644564265</v>
      </c>
      <c r="M105" s="31">
        <f t="shared" si="10"/>
        <v>0.17703445161251707</v>
      </c>
      <c r="N105" s="31">
        <f t="shared" si="10"/>
        <v>-0.67811710982519302</v>
      </c>
      <c r="O105" s="31">
        <f t="shared" si="10"/>
        <v>-0.67407221280759266</v>
      </c>
      <c r="P105" s="31">
        <f t="shared" si="10"/>
        <v>-0.67007210960360508</v>
      </c>
      <c r="Q105" s="31">
        <f t="shared" si="10"/>
        <v>-0.66516819552245443</v>
      </c>
      <c r="R105" s="31">
        <f t="shared" si="10"/>
        <v>-0.66026428144130389</v>
      </c>
      <c r="S105" s="31">
        <f t="shared" si="10"/>
        <v>-0.96203635080289396</v>
      </c>
      <c r="T105" s="31">
        <f t="shared" si="10"/>
        <v>3.0261690261690264</v>
      </c>
      <c r="U105" s="31">
        <f t="shared" si="10"/>
        <v>3.0826540826540834</v>
      </c>
      <c r="V105" s="31"/>
      <c r="W105" s="31"/>
    </row>
  </sheetData>
  <mergeCells count="2">
    <mergeCell ref="D1:K1"/>
    <mergeCell ref="D2:K2"/>
  </mergeCells>
  <conditionalFormatting sqref="L2">
    <cfRule type="expression" dxfId="1" priority="13">
      <formula>(UPPER(LEFT(SUBSTITUTE($AA2,"#",""),5))="FIXCH")</formula>
    </cfRule>
    <cfRule type="expression" dxfId="0" priority="14">
      <formula>(UPPER(SUBSTITUTE($AA2,"#",""))="OK")</formula>
    </cfRule>
  </conditionalFormatting>
  <conditionalFormatting sqref="X89:X91 F89:U91">
    <cfRule type="colorScale" priority="15">
      <colorScale>
        <cfvo type="min"/>
        <cfvo type="num" val="0"/>
        <cfvo type="max"/>
        <color theme="3" tint="0.59999389629810485"/>
        <color theme="0"/>
        <color rgb="FFEE9CA4"/>
      </colorScale>
    </cfRule>
  </conditionalFormatting>
  <conditionalFormatting sqref="F98:U98">
    <cfRule type="colorScale" priority="95">
      <colorScale>
        <cfvo type="min"/>
        <cfvo type="num" val="0"/>
        <cfvo type="max"/>
        <color theme="3" tint="0.59999389629810485"/>
        <color theme="0"/>
        <color rgb="FFEE9CA4"/>
      </colorScale>
    </cfRule>
  </conditionalFormatting>
  <conditionalFormatting sqref="V89:V91">
    <cfRule type="colorScale" priority="7">
      <colorScale>
        <cfvo type="min"/>
        <cfvo type="num" val="0"/>
        <cfvo type="max"/>
        <color theme="3" tint="0.59999389629810485"/>
        <color theme="0"/>
        <color rgb="FFEE9CA4"/>
      </colorScale>
    </cfRule>
  </conditionalFormatting>
  <conditionalFormatting sqref="V105:W105">
    <cfRule type="colorScale" priority="8">
      <colorScale>
        <cfvo type="min"/>
        <cfvo type="num" val="0"/>
        <cfvo type="max"/>
        <color theme="3" tint="0.59999389629810485"/>
        <color theme="0"/>
        <color rgb="FFEE9CA4"/>
      </colorScale>
    </cfRule>
  </conditionalFormatting>
  <conditionalFormatting sqref="V98:W98">
    <cfRule type="colorScale" priority="9">
      <colorScale>
        <cfvo type="min"/>
        <cfvo type="num" val="0"/>
        <cfvo type="max"/>
        <color theme="3" tint="0.59999389629810485"/>
        <color theme="0"/>
        <color rgb="FFEE9CA4"/>
      </colorScale>
    </cfRule>
  </conditionalFormatting>
  <conditionalFormatting sqref="V95:W97">
    <cfRule type="colorScale" priority="6">
      <colorScale>
        <cfvo type="min"/>
        <cfvo type="num" val="0"/>
        <cfvo type="max"/>
        <color theme="3" tint="0.59999389629810485"/>
        <color theme="0"/>
        <color rgb="FFEE9CA4"/>
      </colorScale>
    </cfRule>
  </conditionalFormatting>
  <conditionalFormatting sqref="V102:W104">
    <cfRule type="colorScale" priority="5">
      <colorScale>
        <cfvo type="min"/>
        <cfvo type="num" val="0"/>
        <cfvo type="max"/>
        <color theme="3" tint="0.59999389629810485"/>
        <color theme="0"/>
        <color rgb="FFEE9CA4"/>
      </colorScale>
    </cfRule>
  </conditionalFormatting>
  <conditionalFormatting sqref="F95:U97">
    <cfRule type="colorScale" priority="2">
      <colorScale>
        <cfvo type="min"/>
        <cfvo type="num" val="0"/>
        <cfvo type="max"/>
        <color theme="3" tint="0.59999389629810485"/>
        <color theme="0"/>
        <color rgb="FFEE9CA4"/>
      </colorScale>
    </cfRule>
  </conditionalFormatting>
  <conditionalFormatting sqref="F102:U105">
    <cfRule type="colorScale" priority="1">
      <colorScale>
        <cfvo type="min"/>
        <cfvo type="num" val="0"/>
        <cfvo type="max"/>
        <color theme="3" tint="0.59999389629810485"/>
        <color theme="0"/>
        <color rgb="FFEE9CA4"/>
      </colorScale>
    </cfRule>
  </conditionalFormatting>
  <dataValidations count="1">
    <dataValidation type="list" allowBlank="1" showInputMessage="1" showErrorMessage="1" sqref="C8" xr:uid="{00000000-0002-0000-2100-000000000000}">
      <formula1>"Draft - not checked, Undergoing QA/QC, Checked, Final"</formula1>
    </dataValidation>
  </dataValidations>
  <pageMargins left="0.7" right="0.7" top="0.75" bottom="0.75" header="0.3" footer="0.3"/>
  <pageSetup orientation="portrait" r:id="rId1"/>
  <drawing r:id="rId2"/>
  <legacyDrawing r:id="rId3"/>
  <extLst>
    <ext xmlns:x14="http://schemas.microsoft.com/office/spreadsheetml/2009/9/main" uri="{05C60535-1F16-4fd2-B633-F4F36F0B64E0}">
      <x14:sparklineGroups xmlns:xm="http://schemas.microsoft.com/office/excel/2006/main">
        <x14:sparklineGroup manualMax="0" manualMin="0" displayEmptyCellsAs="gap" xr2:uid="{00000000-0003-0000-2100-0000DE000000}">
          <x14:colorSeries rgb="FF376092"/>
          <x14:colorNegative rgb="FFD00000"/>
          <x14:colorAxis rgb="FF000000"/>
          <x14:colorMarkers rgb="FFD00000"/>
          <x14:colorFirst rgb="FFD00000"/>
          <x14:colorLast rgb="FFD00000"/>
          <x14:colorHigh rgb="FFD00000"/>
          <x14:colorLow rgb="FFD00000"/>
          <x14:sparklines>
            <x14:sparkline>
              <xm:f>'1B3 Other Emissions'!F22:R22</xm:f>
              <xm:sqref>X22</xm:sqref>
            </x14:sparkline>
          </x14:sparklines>
        </x14:sparklineGroup>
        <x14:sparklineGroup manualMax="0" manualMin="0" displayEmptyCellsAs="gap" xr2:uid="{00000000-0003-0000-2100-0000DD000000}">
          <x14:colorSeries rgb="FF376092"/>
          <x14:colorNegative rgb="FFD00000"/>
          <x14:colorAxis rgb="FF000000"/>
          <x14:colorMarkers rgb="FFD00000"/>
          <x14:colorFirst rgb="FFD00000"/>
          <x14:colorLast rgb="FFD00000"/>
          <x14:colorHigh rgb="FFD00000"/>
          <x14:colorLow rgb="FFD00000"/>
          <x14:sparklines>
            <x14:sparkline>
              <xm:f>'1B3 Other Emissions'!F14:R14</xm:f>
              <xm:sqref>X14</xm:sqref>
            </x14:sparkline>
          </x14:sparklines>
        </x14:sparklineGroup>
        <x14:sparklineGroup manualMax="0" manualMin="0" displayEmptyCellsAs="gap" xr2:uid="{00000000-0003-0000-2100-0000DC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Emissions'!F27:W27</xm:f>
              <xm:sqref>X27</xm:sqref>
            </x14:sparkline>
          </x14:sparklines>
        </x14:sparklineGroup>
        <x14:sparklineGroup manualMax="0" manualMin="0" displayEmptyCellsAs="gap" xr2:uid="{00000000-0003-0000-2100-0000DB000000}">
          <x14:colorSeries rgb="FF376092"/>
          <x14:colorNegative rgb="FFD00000"/>
          <x14:colorAxis rgb="FF000000"/>
          <x14:colorMarkers rgb="FFD00000"/>
          <x14:colorFirst rgb="FFD00000"/>
          <x14:colorLast rgb="FFD00000"/>
          <x14:colorHigh rgb="FFD00000"/>
          <x14:colorLow rgb="FFD00000"/>
          <x14:sparklines>
            <x14:sparkline>
              <xm:f>'1B3 Other Emissions'!F73:R73</xm:f>
              <xm:sqref>X73</xm:sqref>
            </x14:sparkline>
            <x14:sparkline>
              <xm:f>'1B3 Other Emissions'!F74:R74</xm:f>
              <xm:sqref>X74</xm:sqref>
            </x14:sparkline>
            <x14:sparkline>
              <xm:f>'1B3 Other Emissions'!F75:R75</xm:f>
              <xm:sqref>X75</xm:sqref>
            </x14:sparkline>
            <x14:sparkline>
              <xm:f>'1B3 Other Emissions'!F76:R76</xm:f>
              <xm:sqref>X76</xm:sqref>
            </x14:sparkline>
          </x14:sparklines>
        </x14:sparklineGroup>
        <x14:sparklineGroup manualMax="0" manualMin="0" displayEmptyCellsAs="gap" xr2:uid="{00000000-0003-0000-2100-0000DA000000}">
          <x14:colorSeries rgb="FF376092"/>
          <x14:colorNegative rgb="FFD00000"/>
          <x14:colorAxis rgb="FF000000"/>
          <x14:colorMarkers rgb="FFD00000"/>
          <x14:colorFirst rgb="FFD00000"/>
          <x14:colorLast rgb="FFD00000"/>
          <x14:colorHigh rgb="FFD00000"/>
          <x14:colorLow rgb="FFD00000"/>
          <x14:sparklines>
            <x14:sparkline>
              <xm:f>'1B3 Other Emissions'!F67:R67</xm:f>
              <xm:sqref>X67</xm:sqref>
            </x14:sparkline>
            <x14:sparkline>
              <xm:f>'1B3 Other Emissions'!F68:R68</xm:f>
              <xm:sqref>X68</xm:sqref>
            </x14:sparkline>
            <x14:sparkline>
              <xm:f>'1B3 Other Emissions'!F69:R69</xm:f>
              <xm:sqref>X69</xm:sqref>
            </x14:sparkline>
          </x14:sparklines>
        </x14:sparklineGroup>
        <x14:sparklineGroup manualMax="0" manualMin="0" displayEmptyCellsAs="gap" xr2:uid="{00000000-0003-0000-2100-0000D9000000}">
          <x14:colorSeries rgb="FF376092"/>
          <x14:colorNegative rgb="FFD00000"/>
          <x14:colorAxis rgb="FF000000"/>
          <x14:colorMarkers rgb="FFD00000"/>
          <x14:colorFirst rgb="FFD00000"/>
          <x14:colorLast rgb="FFD00000"/>
          <x14:colorHigh rgb="FFD00000"/>
          <x14:colorLow rgb="FFD00000"/>
          <x14:sparklines>
            <x14:sparkline>
              <xm:f>'1B3 Other Emissions'!F81:R81</xm:f>
              <xm:sqref>X81</xm:sqref>
            </x14:sparkline>
          </x14:sparklines>
        </x14:sparklineGroup>
        <x14:sparklineGroup manualMax="0" manualMin="0" displayEmptyCellsAs="gap" xr2:uid="{00000000-0003-0000-2100-0000D8000000}">
          <x14:colorSeries rgb="FF376092"/>
          <x14:colorNegative rgb="FFD00000"/>
          <x14:colorAxis rgb="FF000000"/>
          <x14:colorMarkers rgb="FFD00000"/>
          <x14:colorFirst rgb="FFD00000"/>
          <x14:colorLast rgb="FFD00000"/>
          <x14:colorHigh rgb="FFD00000"/>
          <x14:colorLow rgb="FFD00000"/>
          <x14:sparklines>
            <x14:sparkline>
              <xm:f>'1B3 Other Emissions'!F80:R80</xm:f>
              <xm:sqref>X80</xm:sqref>
            </x14:sparkline>
          </x14:sparklines>
        </x14:sparklineGroup>
        <x14:sparklineGroup manualMax="0" manualMin="0" displayEmptyCellsAs="gap" xr2:uid="{00000000-0003-0000-2100-0000D7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Emissions'!F28:W28</xm:f>
              <xm:sqref>X28</xm:sqref>
            </x14:sparkline>
          </x14:sparklines>
        </x14:sparklineGroup>
        <x14:sparklineGroup manualMax="0" manualMin="0" displayEmptyCellsAs="gap" xr2:uid="{00000000-0003-0000-2100-0000D6000000}">
          <x14:colorSeries rgb="FF376092"/>
          <x14:colorNegative rgb="FFD00000"/>
          <x14:colorAxis rgb="FF000000"/>
          <x14:colorMarkers rgb="FFD00000"/>
          <x14:colorFirst rgb="FFD00000"/>
          <x14:colorLast rgb="FFD00000"/>
          <x14:colorHigh rgb="FFD00000"/>
          <x14:colorLow rgb="FFD00000"/>
          <x14:sparklines>
            <x14:sparkline>
              <xm:f>'1B3 Other Emissions'!F21:R21</xm:f>
              <xm:sqref>X21</xm:sqref>
            </x14:sparkline>
          </x14:sparklines>
        </x14:sparklineGroup>
        <x14:sparklineGroup manualMax="0" manualMin="0" displayEmptyCellsAs="gap" xr2:uid="{00000000-0003-0000-2100-0000D5000000}">
          <x14:colorSeries rgb="FF376092"/>
          <x14:colorNegative rgb="FFD00000"/>
          <x14:colorAxis rgb="FF000000"/>
          <x14:colorMarkers rgb="FFD00000"/>
          <x14:colorFirst rgb="FFD00000"/>
          <x14:colorLast rgb="FFD00000"/>
          <x14:colorHigh rgb="FFD00000"/>
          <x14:colorLow rgb="FFD00000"/>
          <x14:sparklines>
            <x14:sparkline>
              <xm:f>'1B3 Other Emissions'!F20:R20</xm:f>
              <xm:sqref>X20</xm:sqref>
            </x14:sparkline>
          </x14:sparklines>
        </x14:sparklineGroup>
        <x14:sparklineGroup manualMax="0" manualMin="0" displayEmptyCellsAs="gap" xr2:uid="{00000000-0003-0000-2100-0000D4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Emissions'!F23:W23</xm:f>
              <xm:sqref>X23</xm:sqref>
            </x14:sparkline>
          </x14:sparklines>
        </x14:sparklineGroup>
        <x14:sparklineGroup manualMax="0" manualMin="0" displayEmptyCellsAs="gap" xr2:uid="{00000000-0003-0000-2100-0000D3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Emissions'!F16:W16</xm:f>
              <xm:sqref>X16</xm:sqref>
            </x14:sparkline>
          </x14:sparklines>
        </x14:sparklineGroup>
        <x14:sparklineGroup manualMax="0" manualMin="0" displayEmptyCellsAs="gap" xr2:uid="{00000000-0003-0000-2100-0000D2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Emissions'!F29:W29</xm:f>
              <xm:sqref>X29</xm:sqref>
            </x14:sparkline>
          </x14:sparklines>
        </x14:sparklineGroup>
        <x14:sparklineGroup manualMax="0" manualMin="0" displayEmptyCellsAs="gap" xr2:uid="{00000000-0003-0000-2100-0000D1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Emissions'!F30:W30</xm:f>
              <xm:sqref>X30</xm:sqref>
            </x14:sparkline>
          </x14:sparklines>
        </x14:sparklineGroup>
        <x14:sparklineGroup manualMax="0" manualMin="0" displayEmptyCellsAs="gap" xr2:uid="{00000000-0003-0000-2100-0000D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'1B3 Other Emissions'!F32:W32</xm:f>
              <xm:sqref>X32</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tabColor rgb="FF00B0F0"/>
  </sheetPr>
  <dimension ref="A1:X34"/>
  <sheetViews>
    <sheetView workbookViewId="0"/>
  </sheetViews>
  <sheetFormatPr defaultRowHeight="15" x14ac:dyDescent="0.25"/>
  <cols>
    <col min="1" max="1" width="34.140625" bestFit="1" customWidth="1"/>
    <col min="2" max="2" width="13.28515625" customWidth="1"/>
    <col min="3" max="3" width="51" customWidth="1"/>
    <col min="5" max="5" width="10.7109375" customWidth="1"/>
  </cols>
  <sheetData>
    <row r="1" spans="1:24" s="3" customFormat="1" ht="21" x14ac:dyDescent="0.35">
      <c r="A1" s="3" t="s">
        <v>929</v>
      </c>
      <c r="C1" s="24" t="s">
        <v>930</v>
      </c>
    </row>
    <row r="3" spans="1:24" x14ac:dyDescent="0.25">
      <c r="A3" s="19" t="s">
        <v>931</v>
      </c>
      <c r="B3" s="19" t="s">
        <v>932</v>
      </c>
      <c r="C3" s="19" t="s">
        <v>933</v>
      </c>
      <c r="D3" s="19" t="s">
        <v>934</v>
      </c>
      <c r="E3" s="19" t="s">
        <v>935</v>
      </c>
      <c r="F3" s="49">
        <v>2000</v>
      </c>
      <c r="G3" s="49">
        <v>2001</v>
      </c>
      <c r="H3" s="49">
        <v>2002</v>
      </c>
      <c r="I3" s="49">
        <v>2003</v>
      </c>
      <c r="J3" s="49">
        <v>2004</v>
      </c>
      <c r="K3" s="49">
        <v>2005</v>
      </c>
      <c r="L3" s="49">
        <v>2006</v>
      </c>
      <c r="M3" s="49">
        <v>2007</v>
      </c>
      <c r="N3" s="49">
        <v>2008</v>
      </c>
      <c r="O3" s="49">
        <v>2009</v>
      </c>
      <c r="P3" s="49">
        <v>2010</v>
      </c>
      <c r="Q3" s="49">
        <v>2011</v>
      </c>
      <c r="R3" s="49">
        <v>2012</v>
      </c>
      <c r="S3" s="49">
        <v>2013</v>
      </c>
      <c r="T3" s="49">
        <v>2014</v>
      </c>
      <c r="U3" s="49">
        <v>2015</v>
      </c>
      <c r="V3" s="49">
        <v>2016</v>
      </c>
      <c r="W3" s="49">
        <v>2017</v>
      </c>
      <c r="X3" s="49" t="s">
        <v>936</v>
      </c>
    </row>
    <row r="4" spans="1:24" s="4" customFormat="1" x14ac:dyDescent="0.25">
      <c r="A4" s="4" t="s">
        <v>937</v>
      </c>
      <c r="B4" s="4" t="s">
        <v>956</v>
      </c>
      <c r="C4" s="4" t="s">
        <v>957</v>
      </c>
      <c r="D4" s="4" t="s">
        <v>588</v>
      </c>
      <c r="E4" s="4" t="s">
        <v>940</v>
      </c>
      <c r="F4" s="181"/>
      <c r="G4" s="181"/>
      <c r="H4" s="181"/>
      <c r="I4" s="181"/>
      <c r="J4" s="181"/>
      <c r="K4" s="181"/>
      <c r="L4" s="181"/>
      <c r="M4" s="181"/>
      <c r="N4" s="181"/>
      <c r="O4" s="181"/>
      <c r="P4" s="181"/>
      <c r="Q4" s="181"/>
      <c r="R4" s="181"/>
      <c r="S4" s="181"/>
      <c r="T4" s="181"/>
      <c r="U4" s="181"/>
      <c r="V4" s="181"/>
      <c r="W4" s="181"/>
    </row>
    <row r="5" spans="1:24" s="93" customFormat="1" x14ac:dyDescent="0.25">
      <c r="A5" s="93" t="s">
        <v>937</v>
      </c>
      <c r="B5" s="94" t="s">
        <v>1226</v>
      </c>
      <c r="C5" s="93" t="s">
        <v>1227</v>
      </c>
      <c r="D5" s="93" t="s">
        <v>588</v>
      </c>
      <c r="E5" s="93" t="s">
        <v>940</v>
      </c>
      <c r="F5" s="181"/>
      <c r="G5" s="181"/>
      <c r="H5" s="181"/>
      <c r="I5" s="181"/>
      <c r="J5" s="181"/>
      <c r="K5" s="181"/>
      <c r="L5" s="181"/>
      <c r="M5" s="181"/>
      <c r="N5" s="181"/>
      <c r="O5" s="181"/>
      <c r="P5" s="181"/>
      <c r="Q5" s="181"/>
      <c r="R5" s="181"/>
      <c r="S5" s="181"/>
      <c r="T5" s="181"/>
      <c r="U5" s="181"/>
      <c r="V5" s="181"/>
      <c r="W5" s="181"/>
    </row>
    <row r="6" spans="1:24" s="93" customFormat="1" x14ac:dyDescent="0.25">
      <c r="A6" s="93" t="s">
        <v>937</v>
      </c>
      <c r="B6" s="94" t="s">
        <v>1228</v>
      </c>
      <c r="C6" s="93" t="s">
        <v>1229</v>
      </c>
      <c r="D6" s="93" t="s">
        <v>588</v>
      </c>
      <c r="E6" s="93" t="s">
        <v>940</v>
      </c>
      <c r="F6" s="181"/>
      <c r="G6" s="181"/>
      <c r="H6" s="181"/>
      <c r="I6" s="181"/>
      <c r="J6" s="181"/>
      <c r="K6" s="181"/>
      <c r="L6" s="181"/>
      <c r="M6" s="181"/>
      <c r="N6" s="181"/>
      <c r="O6" s="181"/>
      <c r="P6" s="181"/>
      <c r="Q6" s="181"/>
      <c r="R6" s="181"/>
      <c r="S6" s="181"/>
      <c r="T6" s="181"/>
      <c r="U6" s="181"/>
      <c r="V6" s="181"/>
      <c r="W6" s="181"/>
    </row>
    <row r="7" spans="1:24" s="93" customFormat="1" x14ac:dyDescent="0.25">
      <c r="A7" s="93" t="s">
        <v>937</v>
      </c>
      <c r="B7" s="94" t="s">
        <v>1230</v>
      </c>
      <c r="C7" s="93" t="s">
        <v>1231</v>
      </c>
      <c r="D7" s="93" t="s">
        <v>588</v>
      </c>
      <c r="E7" s="93" t="s">
        <v>940</v>
      </c>
      <c r="F7" s="181"/>
      <c r="G7" s="181"/>
      <c r="H7" s="181"/>
      <c r="I7" s="181"/>
      <c r="J7" s="181"/>
      <c r="K7" s="181"/>
      <c r="L7" s="181"/>
      <c r="M7" s="181"/>
      <c r="N7" s="181"/>
      <c r="O7" s="181"/>
      <c r="P7" s="181"/>
      <c r="Q7" s="181"/>
      <c r="R7" s="181"/>
      <c r="S7" s="181"/>
      <c r="T7" s="181"/>
      <c r="U7" s="181"/>
      <c r="V7" s="181"/>
      <c r="W7" s="181"/>
    </row>
    <row r="8" spans="1:24" s="4" customFormat="1" x14ac:dyDescent="0.25">
      <c r="A8" s="4" t="s">
        <v>937</v>
      </c>
      <c r="B8" s="97" t="s">
        <v>958</v>
      </c>
      <c r="C8" s="4" t="s">
        <v>1232</v>
      </c>
      <c r="D8" s="4" t="s">
        <v>588</v>
      </c>
      <c r="E8" s="4" t="s">
        <v>940</v>
      </c>
      <c r="F8" s="181"/>
      <c r="G8" s="181"/>
      <c r="H8" s="181"/>
      <c r="I8" s="181"/>
      <c r="J8" s="181"/>
      <c r="K8" s="181"/>
      <c r="L8" s="181"/>
      <c r="M8" s="181"/>
      <c r="N8" s="181"/>
      <c r="O8" s="181"/>
      <c r="P8" s="181"/>
      <c r="Q8" s="181"/>
      <c r="R8" s="181"/>
      <c r="S8" s="181"/>
      <c r="T8" s="181"/>
      <c r="U8" s="181"/>
      <c r="V8" s="181"/>
      <c r="W8" s="181"/>
    </row>
    <row r="9" spans="1:24" s="93" customFormat="1" x14ac:dyDescent="0.25">
      <c r="A9" s="93" t="s">
        <v>937</v>
      </c>
      <c r="B9" s="94" t="s">
        <v>1233</v>
      </c>
      <c r="C9" s="93" t="s">
        <v>1234</v>
      </c>
      <c r="D9" s="93" t="s">
        <v>588</v>
      </c>
      <c r="E9" s="93" t="s">
        <v>940</v>
      </c>
      <c r="F9" s="181"/>
      <c r="G9" s="181"/>
      <c r="H9" s="181"/>
      <c r="I9" s="181"/>
      <c r="J9" s="181"/>
      <c r="K9" s="181"/>
      <c r="L9" s="181"/>
      <c r="M9" s="181"/>
      <c r="N9" s="181"/>
      <c r="O9" s="181"/>
      <c r="P9" s="181"/>
      <c r="Q9" s="181"/>
      <c r="R9" s="181"/>
      <c r="S9" s="181"/>
      <c r="T9" s="181"/>
      <c r="U9" s="181"/>
      <c r="V9" s="181"/>
      <c r="W9" s="181"/>
    </row>
    <row r="10" spans="1:24" s="93" customFormat="1" x14ac:dyDescent="0.25">
      <c r="A10" s="93" t="s">
        <v>937</v>
      </c>
      <c r="B10" s="94" t="s">
        <v>1235</v>
      </c>
      <c r="C10" s="93" t="s">
        <v>1236</v>
      </c>
      <c r="D10" s="93" t="s">
        <v>588</v>
      </c>
      <c r="E10" s="93" t="s">
        <v>940</v>
      </c>
      <c r="F10" s="181"/>
      <c r="G10" s="181"/>
      <c r="H10" s="181"/>
      <c r="I10" s="181"/>
      <c r="J10" s="181"/>
      <c r="K10" s="181"/>
      <c r="L10" s="181"/>
      <c r="M10" s="181"/>
      <c r="N10" s="181"/>
      <c r="O10" s="181"/>
      <c r="P10" s="181"/>
      <c r="Q10" s="181"/>
      <c r="R10" s="181"/>
      <c r="S10" s="181"/>
      <c r="T10" s="181"/>
      <c r="U10" s="181"/>
      <c r="V10" s="181"/>
      <c r="W10" s="181"/>
    </row>
    <row r="11" spans="1:24" s="4" customFormat="1" x14ac:dyDescent="0.25">
      <c r="A11" s="4" t="s">
        <v>937</v>
      </c>
      <c r="B11" s="97" t="s">
        <v>1237</v>
      </c>
      <c r="C11" s="4" t="s">
        <v>807</v>
      </c>
      <c r="D11" s="4" t="s">
        <v>588</v>
      </c>
      <c r="E11" s="4" t="s">
        <v>940</v>
      </c>
      <c r="F11" s="181"/>
      <c r="G11" s="181"/>
      <c r="H11" s="181"/>
      <c r="I11" s="181"/>
      <c r="J11" s="181"/>
      <c r="K11" s="181"/>
      <c r="L11" s="181"/>
      <c r="M11" s="181"/>
      <c r="N11" s="181"/>
      <c r="O11" s="181"/>
      <c r="P11" s="181"/>
      <c r="Q11" s="181"/>
      <c r="R11" s="181"/>
      <c r="S11" s="181"/>
      <c r="T11" s="181"/>
      <c r="U11" s="181"/>
      <c r="V11" s="181"/>
      <c r="W11" s="181"/>
    </row>
    <row r="13" spans="1:24" s="3" customFormat="1" ht="21" x14ac:dyDescent="0.35">
      <c r="A13" s="3" t="s">
        <v>331</v>
      </c>
      <c r="C13" s="24"/>
    </row>
    <row r="14" spans="1:24" s="19" customFormat="1" x14ac:dyDescent="0.25">
      <c r="A14" s="49" t="s">
        <v>975</v>
      </c>
    </row>
    <row r="15" spans="1:24" s="4" customFormat="1" x14ac:dyDescent="0.25">
      <c r="A15" s="59" t="s">
        <v>931</v>
      </c>
      <c r="B15" s="59" t="s">
        <v>932</v>
      </c>
      <c r="C15" s="59" t="s">
        <v>933</v>
      </c>
      <c r="D15" s="59" t="s">
        <v>934</v>
      </c>
      <c r="E15" s="59" t="s">
        <v>935</v>
      </c>
      <c r="F15" s="59">
        <v>2000</v>
      </c>
      <c r="G15" s="59">
        <v>2001</v>
      </c>
      <c r="H15" s="59">
        <v>2002</v>
      </c>
      <c r="I15" s="59">
        <v>2003</v>
      </c>
      <c r="J15" s="59">
        <v>2004</v>
      </c>
      <c r="K15" s="59">
        <v>2005</v>
      </c>
      <c r="L15" s="59">
        <v>2006</v>
      </c>
      <c r="M15" s="59">
        <v>2007</v>
      </c>
      <c r="N15" s="59">
        <v>2008</v>
      </c>
      <c r="O15" s="59">
        <v>2009</v>
      </c>
      <c r="P15" s="59">
        <v>2010</v>
      </c>
      <c r="Q15" s="59">
        <v>2011</v>
      </c>
      <c r="R15" s="59">
        <v>2012</v>
      </c>
      <c r="S15" s="59">
        <v>2013</v>
      </c>
      <c r="T15" s="59">
        <v>2014</v>
      </c>
      <c r="U15" s="59">
        <v>2015</v>
      </c>
      <c r="V15" s="59">
        <v>2016</v>
      </c>
      <c r="W15" s="59">
        <v>2017</v>
      </c>
    </row>
    <row r="16" spans="1:24" s="4" customFormat="1" x14ac:dyDescent="0.25">
      <c r="A16" s="59" t="s">
        <v>937</v>
      </c>
      <c r="B16" s="59" t="s">
        <v>956</v>
      </c>
      <c r="C16" s="59" t="s">
        <v>957</v>
      </c>
      <c r="D16" s="59" t="s">
        <v>588</v>
      </c>
      <c r="E16" s="59" t="s">
        <v>940</v>
      </c>
      <c r="F16" s="54"/>
      <c r="G16" s="54"/>
      <c r="H16" s="54"/>
      <c r="I16" s="54"/>
      <c r="J16" s="54"/>
      <c r="K16" s="54"/>
      <c r="L16" s="54"/>
      <c r="M16" s="54"/>
      <c r="N16" s="54"/>
      <c r="O16" s="54"/>
      <c r="P16" s="54"/>
      <c r="Q16" s="54"/>
      <c r="R16" s="54"/>
      <c r="S16" s="54"/>
      <c r="T16" s="54"/>
      <c r="U16" s="54"/>
      <c r="V16" s="54"/>
      <c r="W16" s="54"/>
    </row>
    <row r="17" spans="1:23" s="93" customFormat="1" x14ac:dyDescent="0.25">
      <c r="A17" s="99" t="s">
        <v>937</v>
      </c>
      <c r="B17" s="99" t="s">
        <v>1226</v>
      </c>
      <c r="C17" s="99" t="s">
        <v>1227</v>
      </c>
      <c r="D17" s="99" t="s">
        <v>588</v>
      </c>
      <c r="E17" s="99" t="s">
        <v>940</v>
      </c>
      <c r="F17" s="100"/>
      <c r="G17" s="100"/>
      <c r="H17" s="100"/>
      <c r="I17" s="100"/>
      <c r="J17" s="100"/>
      <c r="K17" s="100"/>
      <c r="L17" s="100"/>
      <c r="M17" s="100"/>
      <c r="N17" s="100"/>
      <c r="O17" s="100"/>
      <c r="P17" s="100"/>
      <c r="Q17" s="100"/>
      <c r="R17" s="100"/>
      <c r="S17" s="100"/>
      <c r="T17" s="100"/>
      <c r="U17" s="100"/>
      <c r="V17" s="100"/>
      <c r="W17" s="100"/>
    </row>
    <row r="18" spans="1:23" s="93" customFormat="1" x14ac:dyDescent="0.25">
      <c r="A18" s="99" t="s">
        <v>937</v>
      </c>
      <c r="B18" s="99" t="s">
        <v>1228</v>
      </c>
      <c r="C18" s="99" t="s">
        <v>1229</v>
      </c>
      <c r="D18" s="99" t="s">
        <v>588</v>
      </c>
      <c r="E18" s="99" t="s">
        <v>940</v>
      </c>
      <c r="F18" s="100"/>
      <c r="G18" s="100"/>
      <c r="H18" s="100"/>
      <c r="I18" s="100"/>
      <c r="J18" s="100"/>
      <c r="K18" s="100"/>
      <c r="L18" s="100"/>
      <c r="M18" s="100"/>
      <c r="N18" s="100"/>
      <c r="O18" s="100"/>
      <c r="P18" s="100"/>
      <c r="Q18" s="100"/>
      <c r="R18" s="100"/>
      <c r="S18" s="100"/>
      <c r="T18" s="100"/>
      <c r="U18" s="100"/>
      <c r="V18" s="100"/>
      <c r="W18" s="100"/>
    </row>
    <row r="19" spans="1:23" s="93" customFormat="1" x14ac:dyDescent="0.25">
      <c r="A19" s="99" t="s">
        <v>937</v>
      </c>
      <c r="B19" s="99" t="s">
        <v>1230</v>
      </c>
      <c r="C19" s="99" t="s">
        <v>1231</v>
      </c>
      <c r="D19" s="99" t="s">
        <v>588</v>
      </c>
      <c r="E19" s="99" t="s">
        <v>940</v>
      </c>
      <c r="F19" s="100"/>
      <c r="G19" s="100"/>
      <c r="H19" s="100"/>
      <c r="I19" s="100"/>
      <c r="J19" s="100"/>
      <c r="K19" s="100"/>
      <c r="L19" s="100"/>
      <c r="M19" s="100"/>
      <c r="N19" s="100"/>
      <c r="O19" s="100"/>
      <c r="P19" s="100"/>
      <c r="Q19" s="100"/>
      <c r="R19" s="100"/>
      <c r="S19" s="100"/>
      <c r="T19" s="100"/>
      <c r="U19" s="100"/>
      <c r="V19" s="100"/>
      <c r="W19" s="100"/>
    </row>
    <row r="20" spans="1:23" s="4" customFormat="1" x14ac:dyDescent="0.25">
      <c r="A20" s="59" t="s">
        <v>937</v>
      </c>
      <c r="B20" s="59" t="s">
        <v>958</v>
      </c>
      <c r="C20" s="59" t="s">
        <v>1232</v>
      </c>
      <c r="D20" s="59" t="s">
        <v>588</v>
      </c>
      <c r="E20" s="59" t="s">
        <v>940</v>
      </c>
      <c r="F20" s="54"/>
      <c r="G20" s="54"/>
      <c r="H20" s="54"/>
      <c r="I20" s="54"/>
      <c r="J20" s="54"/>
      <c r="K20" s="54"/>
      <c r="L20" s="54"/>
      <c r="M20" s="54"/>
      <c r="N20" s="54"/>
      <c r="O20" s="54"/>
      <c r="P20" s="54"/>
      <c r="Q20" s="54"/>
      <c r="R20" s="54"/>
      <c r="S20" s="54"/>
      <c r="T20" s="54"/>
      <c r="U20" s="54"/>
      <c r="V20" s="54"/>
      <c r="W20" s="54"/>
    </row>
    <row r="21" spans="1:23" s="93" customFormat="1" x14ac:dyDescent="0.25">
      <c r="A21" s="99" t="s">
        <v>937</v>
      </c>
      <c r="B21" s="99" t="s">
        <v>1233</v>
      </c>
      <c r="C21" s="99" t="s">
        <v>1234</v>
      </c>
      <c r="D21" s="99" t="s">
        <v>588</v>
      </c>
      <c r="E21" s="99" t="s">
        <v>940</v>
      </c>
      <c r="F21" s="100"/>
      <c r="G21" s="100"/>
      <c r="H21" s="100"/>
      <c r="I21" s="100"/>
      <c r="J21" s="100"/>
      <c r="K21" s="100"/>
      <c r="L21" s="100"/>
      <c r="M21" s="100"/>
      <c r="N21" s="100"/>
      <c r="O21" s="100"/>
      <c r="P21" s="100"/>
      <c r="Q21" s="100"/>
      <c r="R21" s="100"/>
      <c r="S21" s="100"/>
      <c r="T21" s="100"/>
      <c r="U21" s="100"/>
      <c r="V21" s="100"/>
      <c r="W21" s="100"/>
    </row>
    <row r="22" spans="1:23" s="93" customFormat="1" x14ac:dyDescent="0.25">
      <c r="A22" s="99" t="s">
        <v>937</v>
      </c>
      <c r="B22" s="99" t="s">
        <v>1235</v>
      </c>
      <c r="C22" s="99" t="s">
        <v>1236</v>
      </c>
      <c r="D22" s="99" t="s">
        <v>588</v>
      </c>
      <c r="E22" s="99" t="s">
        <v>940</v>
      </c>
      <c r="F22" s="100"/>
      <c r="G22" s="100"/>
      <c r="H22" s="100"/>
      <c r="I22" s="100"/>
      <c r="J22" s="100"/>
      <c r="K22" s="100"/>
      <c r="L22" s="100"/>
      <c r="M22" s="100"/>
      <c r="N22" s="100"/>
      <c r="O22" s="100"/>
      <c r="P22" s="100"/>
      <c r="Q22" s="100"/>
      <c r="R22" s="100"/>
      <c r="S22" s="100"/>
      <c r="T22" s="100"/>
      <c r="U22" s="100"/>
      <c r="V22" s="100"/>
      <c r="W22" s="100"/>
    </row>
    <row r="23" spans="1:23" s="4" customFormat="1" x14ac:dyDescent="0.25">
      <c r="A23" s="59" t="s">
        <v>937</v>
      </c>
      <c r="B23" s="59" t="s">
        <v>1237</v>
      </c>
      <c r="C23" s="59" t="s">
        <v>807</v>
      </c>
      <c r="D23" s="59" t="s">
        <v>588</v>
      </c>
      <c r="E23" s="59" t="s">
        <v>940</v>
      </c>
      <c r="F23" s="54"/>
      <c r="G23" s="54"/>
      <c r="H23" s="54"/>
      <c r="I23" s="54"/>
      <c r="J23" s="54"/>
      <c r="K23" s="54"/>
      <c r="L23" s="54"/>
      <c r="M23" s="54"/>
      <c r="N23" s="54"/>
      <c r="O23" s="54"/>
      <c r="P23" s="54"/>
      <c r="Q23" s="54"/>
      <c r="R23" s="54"/>
      <c r="S23" s="54"/>
      <c r="T23" s="54"/>
      <c r="U23" s="54"/>
      <c r="V23" s="54"/>
      <c r="W23" s="54"/>
    </row>
    <row r="24" spans="1:23" s="20" customFormat="1" x14ac:dyDescent="0.25"/>
    <row r="25" spans="1:23" s="19" customFormat="1" x14ac:dyDescent="0.25">
      <c r="A25" s="49" t="s">
        <v>331</v>
      </c>
      <c r="C25" s="19" t="s">
        <v>977</v>
      </c>
    </row>
    <row r="26" spans="1:23" s="4" customFormat="1" x14ac:dyDescent="0.25">
      <c r="A26" s="59" t="s">
        <v>931</v>
      </c>
      <c r="B26" s="59" t="s">
        <v>932</v>
      </c>
      <c r="C26" s="59" t="s">
        <v>933</v>
      </c>
      <c r="D26" s="59" t="s">
        <v>934</v>
      </c>
      <c r="E26" s="59" t="s">
        <v>935</v>
      </c>
      <c r="F26" s="59">
        <v>2000</v>
      </c>
      <c r="G26" s="59">
        <v>2001</v>
      </c>
      <c r="H26" s="59">
        <v>2002</v>
      </c>
      <c r="I26" s="59">
        <v>2003</v>
      </c>
      <c r="J26" s="59">
        <v>2004</v>
      </c>
      <c r="K26" s="59">
        <v>2005</v>
      </c>
      <c r="L26" s="59">
        <v>2006</v>
      </c>
      <c r="M26" s="59">
        <v>2007</v>
      </c>
      <c r="N26" s="59">
        <v>2008</v>
      </c>
      <c r="O26" s="59">
        <v>2009</v>
      </c>
      <c r="P26" s="59">
        <v>2010</v>
      </c>
      <c r="Q26" s="59">
        <v>2011</v>
      </c>
      <c r="R26" s="59">
        <v>2012</v>
      </c>
      <c r="S26" s="59">
        <v>2013</v>
      </c>
      <c r="T26" s="59">
        <v>2014</v>
      </c>
      <c r="U26" s="59">
        <v>2015</v>
      </c>
      <c r="V26" s="59">
        <v>2016</v>
      </c>
      <c r="W26" s="59">
        <v>2017</v>
      </c>
    </row>
    <row r="27" spans="1:23" s="4" customFormat="1" x14ac:dyDescent="0.25">
      <c r="A27" s="59" t="s">
        <v>937</v>
      </c>
      <c r="B27" s="59" t="s">
        <v>956</v>
      </c>
      <c r="C27" s="59" t="s">
        <v>957</v>
      </c>
      <c r="D27" s="59" t="s">
        <v>588</v>
      </c>
      <c r="E27" s="59" t="s">
        <v>940</v>
      </c>
      <c r="F27" s="102" t="str">
        <f t="shared" ref="F27:T27" si="0">IFERROR(((F4/F16)-1),"CHECK")</f>
        <v>CHECK</v>
      </c>
      <c r="G27" s="102" t="str">
        <f t="shared" si="0"/>
        <v>CHECK</v>
      </c>
      <c r="H27" s="102" t="str">
        <f t="shared" si="0"/>
        <v>CHECK</v>
      </c>
      <c r="I27" s="102" t="str">
        <f t="shared" si="0"/>
        <v>CHECK</v>
      </c>
      <c r="J27" s="102" t="str">
        <f t="shared" si="0"/>
        <v>CHECK</v>
      </c>
      <c r="K27" s="102" t="str">
        <f t="shared" si="0"/>
        <v>CHECK</v>
      </c>
      <c r="L27" s="102" t="str">
        <f t="shared" si="0"/>
        <v>CHECK</v>
      </c>
      <c r="M27" s="102" t="str">
        <f t="shared" si="0"/>
        <v>CHECK</v>
      </c>
      <c r="N27" s="102" t="str">
        <f t="shared" si="0"/>
        <v>CHECK</v>
      </c>
      <c r="O27" s="102" t="str">
        <f t="shared" si="0"/>
        <v>CHECK</v>
      </c>
      <c r="P27" s="102" t="str">
        <f t="shared" si="0"/>
        <v>CHECK</v>
      </c>
      <c r="Q27" s="102" t="str">
        <f t="shared" si="0"/>
        <v>CHECK</v>
      </c>
      <c r="R27" s="102" t="str">
        <f t="shared" si="0"/>
        <v>CHECK</v>
      </c>
      <c r="S27" s="102" t="str">
        <f t="shared" si="0"/>
        <v>CHECK</v>
      </c>
      <c r="T27" s="102" t="str">
        <f t="shared" si="0"/>
        <v>CHECK</v>
      </c>
      <c r="U27" s="102" t="str">
        <f>IFERROR(((U4/U16)-1),"CHECK")</f>
        <v>CHECK</v>
      </c>
      <c r="V27" s="102" t="str">
        <f>IFERROR(((V4/V16)-1),"CHECK")</f>
        <v>CHECK</v>
      </c>
      <c r="W27" s="102" t="str">
        <f>IFERROR(((W4/W16)-1),"CHECK")</f>
        <v>CHECK</v>
      </c>
    </row>
    <row r="28" spans="1:23" s="93" customFormat="1" x14ac:dyDescent="0.25">
      <c r="A28" s="99" t="s">
        <v>937</v>
      </c>
      <c r="B28" s="99" t="s">
        <v>1226</v>
      </c>
      <c r="C28" s="99" t="s">
        <v>1227</v>
      </c>
      <c r="D28" s="99" t="s">
        <v>588</v>
      </c>
      <c r="E28" s="99" t="s">
        <v>940</v>
      </c>
      <c r="F28" s="103" t="str">
        <f t="shared" ref="F28:T28" si="1">IFERROR(((F8/F17)-1),"CHECK")</f>
        <v>CHECK</v>
      </c>
      <c r="G28" s="103" t="str">
        <f t="shared" si="1"/>
        <v>CHECK</v>
      </c>
      <c r="H28" s="103" t="str">
        <f t="shared" si="1"/>
        <v>CHECK</v>
      </c>
      <c r="I28" s="103" t="str">
        <f t="shared" si="1"/>
        <v>CHECK</v>
      </c>
      <c r="J28" s="103" t="str">
        <f t="shared" si="1"/>
        <v>CHECK</v>
      </c>
      <c r="K28" s="103" t="str">
        <f t="shared" si="1"/>
        <v>CHECK</v>
      </c>
      <c r="L28" s="103" t="str">
        <f t="shared" si="1"/>
        <v>CHECK</v>
      </c>
      <c r="M28" s="103" t="str">
        <f t="shared" si="1"/>
        <v>CHECK</v>
      </c>
      <c r="N28" s="103" t="str">
        <f t="shared" si="1"/>
        <v>CHECK</v>
      </c>
      <c r="O28" s="103" t="str">
        <f t="shared" si="1"/>
        <v>CHECK</v>
      </c>
      <c r="P28" s="103" t="str">
        <f t="shared" si="1"/>
        <v>CHECK</v>
      </c>
      <c r="Q28" s="103" t="str">
        <f t="shared" si="1"/>
        <v>CHECK</v>
      </c>
      <c r="R28" s="103" t="str">
        <f t="shared" si="1"/>
        <v>CHECK</v>
      </c>
      <c r="S28" s="103" t="str">
        <f t="shared" si="1"/>
        <v>CHECK</v>
      </c>
      <c r="T28" s="103" t="str">
        <f t="shared" si="1"/>
        <v>CHECK</v>
      </c>
      <c r="U28" s="103" t="str">
        <f>IFERROR(((U8/U17)-1),"CHECK")</f>
        <v>CHECK</v>
      </c>
      <c r="V28" s="103" t="str">
        <f>IFERROR(((V8/V17)-1),"CHECK")</f>
        <v>CHECK</v>
      </c>
      <c r="W28" s="103" t="str">
        <f>IFERROR(((W8/W17)-1),"CHECK")</f>
        <v>CHECK</v>
      </c>
    </row>
    <row r="29" spans="1:23" s="93" customFormat="1" x14ac:dyDescent="0.25">
      <c r="A29" s="99" t="s">
        <v>937</v>
      </c>
      <c r="B29" s="99" t="s">
        <v>1228</v>
      </c>
      <c r="C29" s="99" t="s">
        <v>1229</v>
      </c>
      <c r="D29" s="99" t="s">
        <v>588</v>
      </c>
      <c r="E29" s="99" t="s">
        <v>940</v>
      </c>
      <c r="F29" s="103" t="str">
        <f>IFERROR(((#REF!/F18)-1),"CHECK")</f>
        <v>CHECK</v>
      </c>
      <c r="G29" s="103" t="str">
        <f>IFERROR(((#REF!/G18)-1),"CHECK")</f>
        <v>CHECK</v>
      </c>
      <c r="H29" s="103" t="str">
        <f>IFERROR(((#REF!/H18)-1),"CHECK")</f>
        <v>CHECK</v>
      </c>
      <c r="I29" s="103" t="str">
        <f>IFERROR(((#REF!/I18)-1),"CHECK")</f>
        <v>CHECK</v>
      </c>
      <c r="J29" s="103" t="str">
        <f>IFERROR(((#REF!/J18)-1),"CHECK")</f>
        <v>CHECK</v>
      </c>
      <c r="K29" s="103" t="str">
        <f>IFERROR(((#REF!/K18)-1),"CHECK")</f>
        <v>CHECK</v>
      </c>
      <c r="L29" s="103" t="str">
        <f>IFERROR(((#REF!/L18)-1),"CHECK")</f>
        <v>CHECK</v>
      </c>
      <c r="M29" s="103" t="str">
        <f>IFERROR(((#REF!/M18)-1),"CHECK")</f>
        <v>CHECK</v>
      </c>
      <c r="N29" s="103" t="str">
        <f>IFERROR(((#REF!/N18)-1),"CHECK")</f>
        <v>CHECK</v>
      </c>
      <c r="O29" s="103" t="str">
        <f>IFERROR(((#REF!/O18)-1),"CHECK")</f>
        <v>CHECK</v>
      </c>
      <c r="P29" s="103" t="str">
        <f>IFERROR(((#REF!/P18)-1),"CHECK")</f>
        <v>CHECK</v>
      </c>
      <c r="Q29" s="103" t="str">
        <f>IFERROR(((#REF!/Q18)-1),"CHECK")</f>
        <v>CHECK</v>
      </c>
      <c r="R29" s="103" t="str">
        <f>IFERROR(((#REF!/R18)-1),"CHECK")</f>
        <v>CHECK</v>
      </c>
      <c r="S29" s="103" t="str">
        <f>IFERROR(((#REF!/S18)-1),"CHECK")</f>
        <v>CHECK</v>
      </c>
      <c r="T29" s="103" t="str">
        <f>IFERROR(((#REF!/T18)-1),"CHECK")</f>
        <v>CHECK</v>
      </c>
      <c r="U29" s="103" t="str">
        <f>IFERROR(((#REF!/U18)-1),"CHECK")</f>
        <v>CHECK</v>
      </c>
      <c r="V29" s="103" t="str">
        <f>IFERROR(((#REF!/V18)-1),"CHECK")</f>
        <v>CHECK</v>
      </c>
      <c r="W29" s="103" t="str">
        <f>IFERROR(((#REF!/W18)-1),"CHECK")</f>
        <v>CHECK</v>
      </c>
    </row>
    <row r="30" spans="1:23" s="93" customFormat="1" x14ac:dyDescent="0.25">
      <c r="A30" s="99" t="s">
        <v>937</v>
      </c>
      <c r="B30" s="99" t="s">
        <v>1230</v>
      </c>
      <c r="C30" s="99" t="s">
        <v>1231</v>
      </c>
      <c r="D30" s="99" t="s">
        <v>588</v>
      </c>
      <c r="E30" s="99" t="s">
        <v>940</v>
      </c>
      <c r="F30" s="103" t="str">
        <f>IFERROR(((#REF!/F19)-1),"CHECK")</f>
        <v>CHECK</v>
      </c>
      <c r="G30" s="103" t="str">
        <f>IFERROR(((#REF!/G19)-1),"CHECK")</f>
        <v>CHECK</v>
      </c>
      <c r="H30" s="103" t="str">
        <f>IFERROR(((#REF!/H19)-1),"CHECK")</f>
        <v>CHECK</v>
      </c>
      <c r="I30" s="103" t="str">
        <f>IFERROR(((#REF!/I19)-1),"CHECK")</f>
        <v>CHECK</v>
      </c>
      <c r="J30" s="103" t="str">
        <f>IFERROR(((#REF!/J19)-1),"CHECK")</f>
        <v>CHECK</v>
      </c>
      <c r="K30" s="103" t="str">
        <f>IFERROR(((#REF!/K19)-1),"CHECK")</f>
        <v>CHECK</v>
      </c>
      <c r="L30" s="103" t="str">
        <f>IFERROR(((#REF!/L19)-1),"CHECK")</f>
        <v>CHECK</v>
      </c>
      <c r="M30" s="103" t="str">
        <f>IFERROR(((#REF!/M19)-1),"CHECK")</f>
        <v>CHECK</v>
      </c>
      <c r="N30" s="103" t="str">
        <f>IFERROR(((#REF!/N19)-1),"CHECK")</f>
        <v>CHECK</v>
      </c>
      <c r="O30" s="103" t="str">
        <f>IFERROR(((#REF!/O19)-1),"CHECK")</f>
        <v>CHECK</v>
      </c>
      <c r="P30" s="103" t="str">
        <f>IFERROR(((#REF!/P19)-1),"CHECK")</f>
        <v>CHECK</v>
      </c>
      <c r="Q30" s="103" t="str">
        <f>IFERROR(((#REF!/Q19)-1),"CHECK")</f>
        <v>CHECK</v>
      </c>
      <c r="R30" s="103" t="str">
        <f>IFERROR(((#REF!/R19)-1),"CHECK")</f>
        <v>CHECK</v>
      </c>
      <c r="S30" s="103" t="str">
        <f>IFERROR(((#REF!/S19)-1),"CHECK")</f>
        <v>CHECK</v>
      </c>
      <c r="T30" s="103" t="str">
        <f>IFERROR(((#REF!/T19)-1),"CHECK")</f>
        <v>CHECK</v>
      </c>
      <c r="U30" s="103" t="str">
        <f>IFERROR(((#REF!/U19)-1),"CHECK")</f>
        <v>CHECK</v>
      </c>
      <c r="V30" s="103" t="str">
        <f>IFERROR(((#REF!/V19)-1),"CHECK")</f>
        <v>CHECK</v>
      </c>
      <c r="W30" s="103" t="str">
        <f>IFERROR(((#REF!/W19)-1),"CHECK")</f>
        <v>CHECK</v>
      </c>
    </row>
    <row r="31" spans="1:23" s="4" customFormat="1" x14ac:dyDescent="0.25">
      <c r="A31" s="59" t="s">
        <v>937</v>
      </c>
      <c r="B31" s="59" t="s">
        <v>958</v>
      </c>
      <c r="C31" s="59" t="s">
        <v>1232</v>
      </c>
      <c r="D31" s="59" t="s">
        <v>588</v>
      </c>
      <c r="E31" s="59" t="s">
        <v>940</v>
      </c>
      <c r="F31" s="102" t="str">
        <f>IFERROR(((#REF!/F20)-1),"CHECK")</f>
        <v>CHECK</v>
      </c>
      <c r="G31" s="102" t="str">
        <f>IFERROR(((#REF!/G20)-1),"CHECK")</f>
        <v>CHECK</v>
      </c>
      <c r="H31" s="102" t="str">
        <f>IFERROR(((#REF!/H20)-1),"CHECK")</f>
        <v>CHECK</v>
      </c>
      <c r="I31" s="102" t="str">
        <f>IFERROR(((#REF!/I20)-1),"CHECK")</f>
        <v>CHECK</v>
      </c>
      <c r="J31" s="102" t="str">
        <f>IFERROR(((#REF!/J20)-1),"CHECK")</f>
        <v>CHECK</v>
      </c>
      <c r="K31" s="102" t="str">
        <f>IFERROR(((#REF!/K20)-1),"CHECK")</f>
        <v>CHECK</v>
      </c>
      <c r="L31" s="102" t="str">
        <f>IFERROR(((#REF!/L20)-1),"CHECK")</f>
        <v>CHECK</v>
      </c>
      <c r="M31" s="102" t="str">
        <f>IFERROR(((#REF!/M20)-1),"CHECK")</f>
        <v>CHECK</v>
      </c>
      <c r="N31" s="102" t="str">
        <f>IFERROR(((#REF!/N20)-1),"CHECK")</f>
        <v>CHECK</v>
      </c>
      <c r="O31" s="102" t="str">
        <f>IFERROR(((#REF!/O20)-1),"CHECK")</f>
        <v>CHECK</v>
      </c>
      <c r="P31" s="102" t="str">
        <f>IFERROR(((#REF!/P20)-1),"CHECK")</f>
        <v>CHECK</v>
      </c>
      <c r="Q31" s="102" t="str">
        <f>IFERROR(((#REF!/Q20)-1),"CHECK")</f>
        <v>CHECK</v>
      </c>
      <c r="R31" s="102" t="str">
        <f>IFERROR(((#REF!/R20)-1),"CHECK")</f>
        <v>CHECK</v>
      </c>
      <c r="S31" s="102" t="str">
        <f>IFERROR(((#REF!/S20)-1),"CHECK")</f>
        <v>CHECK</v>
      </c>
      <c r="T31" s="102" t="str">
        <f>IFERROR(((#REF!/T20)-1),"CHECK")</f>
        <v>CHECK</v>
      </c>
      <c r="U31" s="102" t="str">
        <f>IFERROR(((#REF!/U20)-1),"CHECK")</f>
        <v>CHECK</v>
      </c>
      <c r="V31" s="102" t="str">
        <f>IFERROR(((#REF!/V20)-1),"CHECK")</f>
        <v>CHECK</v>
      </c>
      <c r="W31" s="102" t="str">
        <f>IFERROR(((#REF!/W20)-1),"CHECK")</f>
        <v>CHECK</v>
      </c>
    </row>
    <row r="32" spans="1:23" s="93" customFormat="1" x14ac:dyDescent="0.25">
      <c r="A32" s="99" t="s">
        <v>937</v>
      </c>
      <c r="B32" s="99" t="s">
        <v>1233</v>
      </c>
      <c r="C32" s="99" t="s">
        <v>1234</v>
      </c>
      <c r="D32" s="101" t="s">
        <v>588</v>
      </c>
      <c r="E32" s="101" t="s">
        <v>940</v>
      </c>
      <c r="F32" s="103" t="str">
        <f>IFERROR(((#REF!/F21)-1),"CHECK")</f>
        <v>CHECK</v>
      </c>
      <c r="G32" s="103" t="str">
        <f>IFERROR(((#REF!/G21)-1),"CHECK")</f>
        <v>CHECK</v>
      </c>
      <c r="H32" s="103" t="str">
        <f>IFERROR(((#REF!/H21)-1),"CHECK")</f>
        <v>CHECK</v>
      </c>
      <c r="I32" s="103" t="str">
        <f>IFERROR(((#REF!/I21)-1),"CHECK")</f>
        <v>CHECK</v>
      </c>
      <c r="J32" s="103" t="str">
        <f>IFERROR(((#REF!/J21)-1),"CHECK")</f>
        <v>CHECK</v>
      </c>
      <c r="K32" s="103" t="str">
        <f>IFERROR(((#REF!/K21)-1),"CHECK")</f>
        <v>CHECK</v>
      </c>
      <c r="L32" s="103" t="str">
        <f>IFERROR(((#REF!/L21)-1),"CHECK")</f>
        <v>CHECK</v>
      </c>
      <c r="M32" s="103" t="str">
        <f>IFERROR(((#REF!/M21)-1),"CHECK")</f>
        <v>CHECK</v>
      </c>
      <c r="N32" s="103" t="str">
        <f>IFERROR(((#REF!/N21)-1),"CHECK")</f>
        <v>CHECK</v>
      </c>
      <c r="O32" s="103" t="str">
        <f>IFERROR(((#REF!/O21)-1),"CHECK")</f>
        <v>CHECK</v>
      </c>
      <c r="P32" s="103" t="str">
        <f>IFERROR(((#REF!/P21)-1),"CHECK")</f>
        <v>CHECK</v>
      </c>
      <c r="Q32" s="103" t="str">
        <f>IFERROR(((#REF!/Q21)-1),"CHECK")</f>
        <v>CHECK</v>
      </c>
      <c r="R32" s="103" t="str">
        <f>IFERROR(((#REF!/R21)-1),"CHECK")</f>
        <v>CHECK</v>
      </c>
      <c r="S32" s="103" t="str">
        <f>IFERROR(((#REF!/S21)-1),"CHECK")</f>
        <v>CHECK</v>
      </c>
      <c r="T32" s="103" t="str">
        <f>IFERROR(((#REF!/T21)-1),"CHECK")</f>
        <v>CHECK</v>
      </c>
      <c r="U32" s="103" t="str">
        <f>IFERROR(((#REF!/U21)-1),"CHECK")</f>
        <v>CHECK</v>
      </c>
      <c r="V32" s="103" t="str">
        <f>IFERROR(((#REF!/V21)-1),"CHECK")</f>
        <v>CHECK</v>
      </c>
      <c r="W32" s="103" t="str">
        <f>IFERROR(((#REF!/W21)-1),"CHECK")</f>
        <v>CHECK</v>
      </c>
    </row>
    <row r="33" spans="1:23" s="93" customFormat="1" x14ac:dyDescent="0.25">
      <c r="A33" s="99" t="s">
        <v>937</v>
      </c>
      <c r="B33" s="99" t="s">
        <v>1235</v>
      </c>
      <c r="C33" s="99" t="s">
        <v>1236</v>
      </c>
      <c r="D33" s="101" t="s">
        <v>588</v>
      </c>
      <c r="E33" s="101" t="s">
        <v>940</v>
      </c>
      <c r="F33" s="103" t="str">
        <f>IFERROR(((#REF!/F22)-1),"CHECK")</f>
        <v>CHECK</v>
      </c>
      <c r="G33" s="103" t="str">
        <f>IFERROR(((#REF!/G22)-1),"CHECK")</f>
        <v>CHECK</v>
      </c>
      <c r="H33" s="103" t="str">
        <f>IFERROR(((#REF!/H22)-1),"CHECK")</f>
        <v>CHECK</v>
      </c>
      <c r="I33" s="103" t="str">
        <f>IFERROR(((#REF!/I22)-1),"CHECK")</f>
        <v>CHECK</v>
      </c>
      <c r="J33" s="103" t="str">
        <f>IFERROR(((#REF!/J22)-1),"CHECK")</f>
        <v>CHECK</v>
      </c>
      <c r="K33" s="103" t="str">
        <f>IFERROR(((#REF!/K22)-1),"CHECK")</f>
        <v>CHECK</v>
      </c>
      <c r="L33" s="103" t="str">
        <f>IFERROR(((#REF!/L22)-1),"CHECK")</f>
        <v>CHECK</v>
      </c>
      <c r="M33" s="103" t="str">
        <f>IFERROR(((#REF!/M22)-1),"CHECK")</f>
        <v>CHECK</v>
      </c>
      <c r="N33" s="103" t="str">
        <f>IFERROR(((#REF!/N22)-1),"CHECK")</f>
        <v>CHECK</v>
      </c>
      <c r="O33" s="103" t="str">
        <f>IFERROR(((#REF!/O22)-1),"CHECK")</f>
        <v>CHECK</v>
      </c>
      <c r="P33" s="103" t="str">
        <f>IFERROR(((#REF!/P22)-1),"CHECK")</f>
        <v>CHECK</v>
      </c>
      <c r="Q33" s="103" t="str">
        <f>IFERROR(((#REF!/Q22)-1),"CHECK")</f>
        <v>CHECK</v>
      </c>
      <c r="R33" s="103" t="str">
        <f>IFERROR(((#REF!/R22)-1),"CHECK")</f>
        <v>CHECK</v>
      </c>
      <c r="S33" s="103" t="str">
        <f>IFERROR(((#REF!/S22)-1),"CHECK")</f>
        <v>CHECK</v>
      </c>
      <c r="T33" s="103" t="str">
        <f>IFERROR(((#REF!/T22)-1),"CHECK")</f>
        <v>CHECK</v>
      </c>
      <c r="U33" s="103" t="str">
        <f>IFERROR(((#REF!/U22)-1),"CHECK")</f>
        <v>CHECK</v>
      </c>
      <c r="V33" s="103" t="str">
        <f>IFERROR(((#REF!/V22)-1),"CHECK")</f>
        <v>CHECK</v>
      </c>
      <c r="W33" s="103" t="str">
        <f>IFERROR(((#REF!/W22)-1),"CHECK")</f>
        <v>CHECK</v>
      </c>
    </row>
    <row r="34" spans="1:23" s="4" customFormat="1" x14ac:dyDescent="0.25">
      <c r="A34" s="59" t="s">
        <v>937</v>
      </c>
      <c r="B34" s="59" t="s">
        <v>1237</v>
      </c>
      <c r="C34" s="59" t="s">
        <v>807</v>
      </c>
      <c r="D34" s="7" t="s">
        <v>588</v>
      </c>
      <c r="E34" s="7" t="s">
        <v>940</v>
      </c>
      <c r="F34" s="102" t="str">
        <f t="shared" ref="F34:T34" si="2">IFERROR(((F12/F23)-1),"CHECK")</f>
        <v>CHECK</v>
      </c>
      <c r="G34" s="102" t="str">
        <f t="shared" si="2"/>
        <v>CHECK</v>
      </c>
      <c r="H34" s="102" t="str">
        <f t="shared" si="2"/>
        <v>CHECK</v>
      </c>
      <c r="I34" s="102" t="str">
        <f t="shared" si="2"/>
        <v>CHECK</v>
      </c>
      <c r="J34" s="102" t="str">
        <f t="shared" si="2"/>
        <v>CHECK</v>
      </c>
      <c r="K34" s="102" t="str">
        <f t="shared" si="2"/>
        <v>CHECK</v>
      </c>
      <c r="L34" s="102" t="str">
        <f t="shared" si="2"/>
        <v>CHECK</v>
      </c>
      <c r="M34" s="102" t="str">
        <f t="shared" si="2"/>
        <v>CHECK</v>
      </c>
      <c r="N34" s="102" t="str">
        <f t="shared" si="2"/>
        <v>CHECK</v>
      </c>
      <c r="O34" s="102" t="str">
        <f t="shared" si="2"/>
        <v>CHECK</v>
      </c>
      <c r="P34" s="102" t="str">
        <f t="shared" si="2"/>
        <v>CHECK</v>
      </c>
      <c r="Q34" s="102" t="str">
        <f t="shared" si="2"/>
        <v>CHECK</v>
      </c>
      <c r="R34" s="102" t="str">
        <f t="shared" si="2"/>
        <v>CHECK</v>
      </c>
      <c r="S34" s="102" t="str">
        <f t="shared" si="2"/>
        <v>CHECK</v>
      </c>
      <c r="T34" s="102" t="str">
        <f t="shared" si="2"/>
        <v>CHECK</v>
      </c>
      <c r="U34" s="102" t="str">
        <f>IFERROR(((U12/U23)-1),"CHECK")</f>
        <v>CHECK</v>
      </c>
      <c r="V34" s="102" t="str">
        <f>IFERROR(((V12/V23)-1),"CHECK")</f>
        <v>CHECK</v>
      </c>
      <c r="W34" s="102" t="str">
        <f>IFERROR(((W12/W23)-1),"CHECK")</f>
        <v>CHECK</v>
      </c>
    </row>
  </sheetData>
  <conditionalFormatting sqref="F27:T34">
    <cfRule type="colorScale" priority="3">
      <colorScale>
        <cfvo type="min"/>
        <cfvo type="num" val="0"/>
        <cfvo type="max"/>
        <color theme="3" tint="0.79998168889431442"/>
        <color theme="0"/>
        <color rgb="FFEE9CA4"/>
      </colorScale>
    </cfRule>
    <cfRule type="colorScale" priority="4">
      <colorScale>
        <cfvo type="min"/>
        <cfvo type="num" val="0"/>
        <cfvo type="max"/>
        <color theme="3" tint="0.59999389629810485"/>
        <color theme="0"/>
        <color rgb="FFEE9CA4"/>
      </colorScale>
    </cfRule>
  </conditionalFormatting>
  <conditionalFormatting sqref="U27:W34">
    <cfRule type="colorScale" priority="1">
      <colorScale>
        <cfvo type="min"/>
        <cfvo type="num" val="0"/>
        <cfvo type="max"/>
        <color theme="3" tint="0.79998168889431442"/>
        <color theme="0"/>
        <color rgb="FFEE9CA4"/>
      </colorScale>
    </cfRule>
    <cfRule type="colorScale" priority="2">
      <colorScale>
        <cfvo type="min"/>
        <cfvo type="num" val="0"/>
        <cfvo type="max"/>
        <color theme="3" tint="0.59999389629810485"/>
        <color theme="0"/>
        <color rgb="FFEE9CA4"/>
      </colorScale>
    </cfRule>
  </conditionalFormatting>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manualMax="0" manualMin="0" displayEmptyCellsAs="gap" xr2:uid="{00000000-0003-0000-2300-0000DF000000}">
          <x14:colorSeries rgb="FF376092"/>
          <x14:colorNegative rgb="FFD00000"/>
          <x14:colorAxis rgb="FF000000"/>
          <x14:colorMarkers rgb="FFD00000"/>
          <x14:colorFirst rgb="FFD00000"/>
          <x14:colorLast rgb="FFD00000"/>
          <x14:colorHigh rgb="FFD00000"/>
          <x14:colorLow rgb="FFD00000"/>
          <x14:sparklines>
            <x14:sparkline>
              <xm:f>'1C Summary'!F4:T4</xm:f>
              <xm:sqref>X4</xm:sqref>
            </x14:sparkline>
            <x14:sparkline>
              <xm:f>'1C Summary'!F5:T5</xm:f>
              <xm:sqref>X5</xm:sqref>
            </x14:sparkline>
            <x14:sparkline>
              <xm:f>'1C Summary'!F6:T6</xm:f>
              <xm:sqref>X6</xm:sqref>
            </x14:sparkline>
            <x14:sparkline>
              <xm:f>'1C Summary'!F7:T7</xm:f>
              <xm:sqref>X7</xm:sqref>
            </x14:sparkline>
            <x14:sparkline>
              <xm:f>'1C Summary'!F8:T8</xm:f>
              <xm:sqref>X8</xm:sqref>
            </x14:sparkline>
            <x14:sparkline>
              <xm:f>'1C Summary'!F9:T9</xm:f>
              <xm:sqref>X9</xm:sqref>
            </x14:sparkline>
            <x14:sparkline>
              <xm:f>'1C Summary'!F10:T10</xm:f>
              <xm:sqref>X10</xm:sqref>
            </x14:sparkline>
            <x14:sparkline>
              <xm:f>'1C Summary'!F11:T11</xm:f>
              <xm:sqref>X11</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421E-52F7-49E5-9D23-7907E83026E8}">
  <sheetPr>
    <tabColor theme="9"/>
  </sheetPr>
  <dimension ref="A1:V300"/>
  <sheetViews>
    <sheetView topLeftCell="F223" workbookViewId="0">
      <selection activeCell="H231" sqref="H231:H234"/>
    </sheetView>
  </sheetViews>
  <sheetFormatPr defaultRowHeight="15" x14ac:dyDescent="0.25"/>
  <cols>
    <col min="1" max="1" width="9.140625" style="221"/>
    <col min="2" max="2" width="43.42578125" style="221" bestFit="1" customWidth="1"/>
    <col min="3" max="7" width="18.7109375" style="221" customWidth="1"/>
    <col min="8" max="9" width="43.42578125" style="221" bestFit="1" customWidth="1"/>
    <col min="10" max="10" width="36.7109375" style="221" bestFit="1" customWidth="1"/>
    <col min="11" max="16" width="9.140625" style="221"/>
    <col min="17" max="17" width="31.140625" style="221" bestFit="1" customWidth="1"/>
    <col min="18" max="18" width="21.85546875" style="221" bestFit="1" customWidth="1"/>
    <col min="19" max="16384" width="9.140625" style="221"/>
  </cols>
  <sheetData>
    <row r="1" spans="1:22" x14ac:dyDescent="0.25">
      <c r="A1" s="4" t="s">
        <v>1240</v>
      </c>
      <c r="B1" s="4" t="s">
        <v>1050</v>
      </c>
      <c r="C1" s="4" t="s">
        <v>1051</v>
      </c>
      <c r="D1" s="4" t="s">
        <v>1250</v>
      </c>
      <c r="E1" s="4" t="s">
        <v>1247</v>
      </c>
      <c r="F1" s="4" t="s">
        <v>1244</v>
      </c>
      <c r="G1" s="4" t="s">
        <v>1245</v>
      </c>
      <c r="H1" s="4" t="s">
        <v>1246</v>
      </c>
      <c r="I1" s="4" t="s">
        <v>1259</v>
      </c>
      <c r="J1" s="4" t="s">
        <v>1243</v>
      </c>
    </row>
    <row r="2" spans="1:22" x14ac:dyDescent="0.25">
      <c r="B2" s="49" t="s">
        <v>1052</v>
      </c>
      <c r="C2" s="49"/>
      <c r="D2" s="49"/>
      <c r="E2" s="49"/>
      <c r="F2" s="221" t="s">
        <v>1036</v>
      </c>
      <c r="G2" s="221" t="s">
        <v>1257</v>
      </c>
      <c r="H2" s="221" t="s">
        <v>36</v>
      </c>
      <c r="M2" s="221" t="s">
        <v>1241</v>
      </c>
      <c r="N2" s="221">
        <v>2012</v>
      </c>
      <c r="Q2" s="221" t="s">
        <v>1248</v>
      </c>
      <c r="R2" s="221" t="s">
        <v>1249</v>
      </c>
    </row>
    <row r="3" spans="1:22" x14ac:dyDescent="0.25">
      <c r="A3" s="221">
        <v>1</v>
      </c>
      <c r="B3" s="221" t="s">
        <v>1053</v>
      </c>
      <c r="C3" s="221" t="s">
        <v>1054</v>
      </c>
      <c r="D3" s="221" t="str">
        <f>INDEX($R$3:$R$35,MATCH(C3,$Q$3:$Q$35,0))</f>
        <v>Diesel</v>
      </c>
      <c r="E3" s="221" t="s">
        <v>1252</v>
      </c>
      <c r="F3" s="221" t="s">
        <v>1036</v>
      </c>
      <c r="G3" s="221" t="s">
        <v>1257</v>
      </c>
      <c r="H3" s="221" t="s">
        <v>36</v>
      </c>
      <c r="I3" s="221" t="s">
        <v>586</v>
      </c>
      <c r="J3" s="221" t="str">
        <f>ADDRESS(ROW('1A1 Energy Industries'!E15),COLUMN('1A1 Energy Industries'!E15),,,"1A1 Energy Industries")</f>
        <v>'1A1 Energy Industries'!$E$15</v>
      </c>
      <c r="M3" s="221" t="s">
        <v>1242</v>
      </c>
      <c r="N3" s="221">
        <v>2017</v>
      </c>
      <c r="Q3" s="221" t="s">
        <v>1055</v>
      </c>
      <c r="R3" s="221" t="s">
        <v>1144</v>
      </c>
    </row>
    <row r="4" spans="1:22" x14ac:dyDescent="0.25">
      <c r="A4" s="221">
        <f>A3+1</f>
        <v>2</v>
      </c>
      <c r="B4" s="221" t="s">
        <v>1053</v>
      </c>
      <c r="C4" s="221" t="s">
        <v>1055</v>
      </c>
      <c r="D4" s="221" t="str">
        <f t="shared" ref="D4:D67" si="0">INDEX($R$3:$R$35,MATCH(C4,$Q$3:$Q$35,0))</f>
        <v>Residual Fuel Oil (HFO)</v>
      </c>
      <c r="E4" s="221" t="s">
        <v>1252</v>
      </c>
      <c r="F4" s="221" t="s">
        <v>1036</v>
      </c>
      <c r="G4" s="221" t="s">
        <v>1257</v>
      </c>
      <c r="H4" s="221" t="s">
        <v>36</v>
      </c>
      <c r="I4" s="221" t="s">
        <v>586</v>
      </c>
      <c r="J4" s="221" t="str">
        <f>ADDRESS(ROW('1A1 Energy Industries'!E16),COLUMN('1A1 Energy Industries'!E16),,,"1A1 Energy Industries")</f>
        <v>'1A1 Energy Industries'!$E$16</v>
      </c>
      <c r="Q4" s="221" t="s">
        <v>1144</v>
      </c>
      <c r="R4" s="221" t="s">
        <v>1144</v>
      </c>
    </row>
    <row r="5" spans="1:22" x14ac:dyDescent="0.25">
      <c r="A5" s="221">
        <f>A4+1</f>
        <v>3</v>
      </c>
      <c r="B5" s="221" t="s">
        <v>1053</v>
      </c>
      <c r="C5" s="221" t="s">
        <v>1056</v>
      </c>
      <c r="D5" s="221" t="str">
        <f t="shared" si="0"/>
        <v>Coal</v>
      </c>
      <c r="E5" s="221" t="s">
        <v>1252</v>
      </c>
      <c r="F5" s="221" t="s">
        <v>1036</v>
      </c>
      <c r="G5" s="221" t="s">
        <v>1257</v>
      </c>
      <c r="H5" s="221" t="s">
        <v>36</v>
      </c>
      <c r="I5" s="221" t="s">
        <v>586</v>
      </c>
      <c r="J5" s="221" t="str">
        <f>ADDRESS(ROW('1A1 Energy Industries'!E17),COLUMN('1A1 Energy Industries'!E17),,,"1A1 Energy Industries")</f>
        <v>'1A1 Energy Industries'!$E$17</v>
      </c>
      <c r="Q5" s="221" t="s">
        <v>1121</v>
      </c>
      <c r="R5" s="221" t="s">
        <v>1144</v>
      </c>
    </row>
    <row r="6" spans="1:22" x14ac:dyDescent="0.25">
      <c r="A6" s="221">
        <f>A5+1</f>
        <v>4</v>
      </c>
      <c r="B6" s="221" t="s">
        <v>1053</v>
      </c>
      <c r="C6" s="221" t="s">
        <v>595</v>
      </c>
      <c r="D6" s="221" t="str">
        <f t="shared" si="0"/>
        <v>Kerosene</v>
      </c>
      <c r="E6" s="221" t="s">
        <v>1252</v>
      </c>
      <c r="F6" s="221" t="s">
        <v>1036</v>
      </c>
      <c r="G6" s="221" t="s">
        <v>1257</v>
      </c>
      <c r="H6" s="221" t="s">
        <v>36</v>
      </c>
      <c r="I6" s="221" t="s">
        <v>586</v>
      </c>
      <c r="J6" s="221" t="str">
        <f>ADDRESS(ROW('1A1 Energy Industries'!E18),COLUMN('1A1 Energy Industries'!E18),,,"1A1 Energy Industries")</f>
        <v>'1A1 Energy Industries'!$E$18</v>
      </c>
      <c r="Q6" s="221" t="s">
        <v>598</v>
      </c>
      <c r="R6" s="221" t="s">
        <v>1144</v>
      </c>
    </row>
    <row r="7" spans="1:22" x14ac:dyDescent="0.25">
      <c r="A7" s="221">
        <f>A6+1</f>
        <v>5</v>
      </c>
      <c r="B7" s="221" t="s">
        <v>1057</v>
      </c>
      <c r="C7" s="221" t="s">
        <v>1056</v>
      </c>
      <c r="D7" s="221" t="str">
        <f t="shared" si="0"/>
        <v>Coal</v>
      </c>
      <c r="E7" s="221" t="s">
        <v>1252</v>
      </c>
      <c r="F7" s="221" t="s">
        <v>1036</v>
      </c>
      <c r="G7" s="221" t="s">
        <v>1257</v>
      </c>
      <c r="H7" s="221" t="s">
        <v>36</v>
      </c>
      <c r="I7" s="221" t="s">
        <v>586</v>
      </c>
      <c r="J7" s="221" t="str">
        <f>ADDRESS(ROW('1A1 Energy Industries'!E19),COLUMN('1A1 Energy Industries'!E19),,,"1A1 Energy Industries")</f>
        <v>'1A1 Energy Industries'!$E$19</v>
      </c>
      <c r="Q7" s="221" t="s">
        <v>595</v>
      </c>
      <c r="R7" s="221" t="s">
        <v>1258</v>
      </c>
    </row>
    <row r="8" spans="1:22" x14ac:dyDescent="0.25">
      <c r="B8" s="49" t="s">
        <v>1058</v>
      </c>
      <c r="C8" s="19"/>
      <c r="D8" s="221" t="e">
        <f t="shared" si="0"/>
        <v>#N/A</v>
      </c>
      <c r="E8" s="19"/>
      <c r="F8" s="221" t="s">
        <v>1036</v>
      </c>
      <c r="G8" s="221" t="s">
        <v>1257</v>
      </c>
      <c r="Q8" s="221" t="s">
        <v>618</v>
      </c>
      <c r="R8" s="221" t="s">
        <v>1146</v>
      </c>
    </row>
    <row r="9" spans="1:22" x14ac:dyDescent="0.25">
      <c r="A9" s="221">
        <f>A7+1</f>
        <v>6</v>
      </c>
      <c r="B9" s="221" t="s">
        <v>981</v>
      </c>
      <c r="C9" s="221" t="s">
        <v>598</v>
      </c>
      <c r="D9" s="221" t="str">
        <f t="shared" si="0"/>
        <v>Residual Fuel Oil (HFO)</v>
      </c>
      <c r="E9" s="221" t="s">
        <v>1252</v>
      </c>
      <c r="F9" s="221" t="s">
        <v>1036</v>
      </c>
      <c r="G9" s="221" t="s">
        <v>1257</v>
      </c>
      <c r="H9" s="221" t="s">
        <v>36</v>
      </c>
      <c r="I9" s="221" t="s">
        <v>1058</v>
      </c>
      <c r="J9" s="221" t="str">
        <f>ADDRESS(ROW('1A1 Energy Industries'!E21),COLUMN('1A1 Energy Industries'!E21),,,"1A1 Energy Industries")</f>
        <v>'1A1 Energy Industries'!$E$21</v>
      </c>
      <c r="Q9" s="221" t="s">
        <v>1054</v>
      </c>
      <c r="R9" s="221" t="s">
        <v>1124</v>
      </c>
      <c r="V9" s="221" t="s">
        <v>1030</v>
      </c>
    </row>
    <row r="10" spans="1:22" x14ac:dyDescent="0.25">
      <c r="A10" s="221">
        <f>A9+1</f>
        <v>7</v>
      </c>
      <c r="B10" s="221" t="s">
        <v>981</v>
      </c>
      <c r="C10" s="221" t="s">
        <v>599</v>
      </c>
      <c r="D10" s="221" t="str">
        <f t="shared" si="0"/>
        <v>Petroleum coke</v>
      </c>
      <c r="E10" s="221" t="s">
        <v>1252</v>
      </c>
      <c r="F10" s="221" t="s">
        <v>1036</v>
      </c>
      <c r="G10" s="221" t="s">
        <v>1257</v>
      </c>
      <c r="H10" s="221" t="s">
        <v>36</v>
      </c>
      <c r="I10" s="221" t="s">
        <v>1058</v>
      </c>
      <c r="J10" s="221" t="str">
        <f>ADDRESS(ROW('1A1 Energy Industries'!E22),COLUMN('1A1 Energy Industries'!E22),,,"1A1 Energy Industries")</f>
        <v>'1A1 Energy Industries'!$E$22</v>
      </c>
      <c r="Q10" s="221" t="s">
        <v>1173</v>
      </c>
      <c r="R10" s="221" t="s">
        <v>1124</v>
      </c>
      <c r="V10" s="221" t="s">
        <v>1082</v>
      </c>
    </row>
    <row r="11" spans="1:22" x14ac:dyDescent="0.25">
      <c r="A11" s="221">
        <f>A10+1</f>
        <v>8</v>
      </c>
      <c r="B11" s="221" t="s">
        <v>981</v>
      </c>
      <c r="C11" s="221" t="s">
        <v>1059</v>
      </c>
      <c r="D11" s="221" t="str">
        <f t="shared" si="0"/>
        <v>Gas</v>
      </c>
      <c r="E11" s="221" t="s">
        <v>1252</v>
      </c>
      <c r="F11" s="221" t="s">
        <v>1036</v>
      </c>
      <c r="G11" s="221" t="s">
        <v>1257</v>
      </c>
      <c r="H11" s="221" t="s">
        <v>36</v>
      </c>
      <c r="I11" s="221" t="s">
        <v>1058</v>
      </c>
      <c r="J11" s="221" t="str">
        <f>ADDRESS(ROW('1A1 Energy Industries'!E23),COLUMN('1A1 Energy Industries'!E23),,,"1A1 Energy Industries")</f>
        <v>'1A1 Energy Industries'!$E$23</v>
      </c>
      <c r="Q11" s="221" t="s">
        <v>1056</v>
      </c>
      <c r="R11" s="221" t="s">
        <v>622</v>
      </c>
      <c r="V11" s="221" t="s">
        <v>1051</v>
      </c>
    </row>
    <row r="12" spans="1:22" x14ac:dyDescent="0.25">
      <c r="B12" s="49" t="s">
        <v>1060</v>
      </c>
      <c r="C12" s="19"/>
      <c r="D12" s="221" t="e">
        <f t="shared" si="0"/>
        <v>#N/A</v>
      </c>
      <c r="F12" s="221" t="s">
        <v>1036</v>
      </c>
      <c r="G12" s="221" t="s">
        <v>1257</v>
      </c>
      <c r="Q12" s="221" t="s">
        <v>605</v>
      </c>
      <c r="R12" s="221" t="s">
        <v>622</v>
      </c>
    </row>
    <row r="13" spans="1:22" x14ac:dyDescent="0.25">
      <c r="B13" s="221" t="s">
        <v>1061</v>
      </c>
      <c r="D13" s="221" t="e">
        <f t="shared" si="0"/>
        <v>#N/A</v>
      </c>
      <c r="F13" s="221" t="s">
        <v>1036</v>
      </c>
      <c r="G13" s="221" t="s">
        <v>1257</v>
      </c>
      <c r="H13" s="221" t="s">
        <v>36</v>
      </c>
      <c r="I13" s="221" t="s">
        <v>1060</v>
      </c>
      <c r="J13" s="221" t="str">
        <f>ADDRESS(ROW('1A1 Energy Industries'!E25),COLUMN('1A1 Energy Industries'!E25),,,"1A1 Energy Industries")</f>
        <v>'1A1 Energy Industries'!$E$25</v>
      </c>
      <c r="Q13" s="221" t="s">
        <v>602</v>
      </c>
      <c r="R13" s="221" t="s">
        <v>1258</v>
      </c>
    </row>
    <row r="14" spans="1:22" x14ac:dyDescent="0.25">
      <c r="A14" s="221">
        <f>A11+1</f>
        <v>9</v>
      </c>
      <c r="B14" s="221" t="s">
        <v>1062</v>
      </c>
      <c r="C14" s="11" t="str">
        <f>C5</f>
        <v xml:space="preserve">Sub-bituminous coal </v>
      </c>
      <c r="D14" s="221" t="str">
        <f t="shared" si="0"/>
        <v>Coal</v>
      </c>
      <c r="E14" s="221" t="s">
        <v>1252</v>
      </c>
      <c r="F14" s="221" t="s">
        <v>1036</v>
      </c>
      <c r="G14" s="221" t="s">
        <v>1257</v>
      </c>
      <c r="H14" s="221" t="s">
        <v>36</v>
      </c>
      <c r="I14" s="221" t="s">
        <v>1060</v>
      </c>
      <c r="J14" s="221" t="str">
        <f>ADDRESS(ROW('1A1 Energy Industries'!E26),COLUMN('1A1 Energy Industries'!E26),,,"1A1 Energy Industries")</f>
        <v>'1A1 Energy Industries'!$E$26</v>
      </c>
      <c r="Q14" s="221" t="s">
        <v>1104</v>
      </c>
      <c r="R14" s="221" t="s">
        <v>581</v>
      </c>
    </row>
    <row r="15" spans="1:22" x14ac:dyDescent="0.25">
      <c r="A15" s="250"/>
      <c r="B15" s="49" t="s">
        <v>1052</v>
      </c>
      <c r="C15" s="49"/>
      <c r="D15" s="221" t="e">
        <f t="shared" si="0"/>
        <v>#N/A</v>
      </c>
      <c r="E15" s="49" t="s">
        <v>588</v>
      </c>
      <c r="F15" s="221" t="s">
        <v>1036</v>
      </c>
      <c r="G15" s="221" t="s">
        <v>1257</v>
      </c>
      <c r="H15" s="19"/>
      <c r="I15" s="19"/>
      <c r="Q15" s="221" t="s">
        <v>599</v>
      </c>
      <c r="R15" s="221" t="s">
        <v>599</v>
      </c>
    </row>
    <row r="16" spans="1:22" x14ac:dyDescent="0.25">
      <c r="A16" s="221">
        <f>A14+1</f>
        <v>10</v>
      </c>
      <c r="B16" s="221" t="s">
        <v>1053</v>
      </c>
      <c r="C16" s="221" t="s">
        <v>1054</v>
      </c>
      <c r="D16" s="221" t="str">
        <f t="shared" si="0"/>
        <v>Diesel</v>
      </c>
      <c r="E16" s="221" t="s">
        <v>588</v>
      </c>
      <c r="F16" s="221" t="s">
        <v>1036</v>
      </c>
      <c r="G16" s="221" t="s">
        <v>1257</v>
      </c>
      <c r="H16" s="221" t="s">
        <v>36</v>
      </c>
      <c r="I16" s="221" t="s">
        <v>586</v>
      </c>
      <c r="J16" s="221" t="str">
        <f>ADDRESS(ROW('1A1 Energy Industries'!E75),COLUMN('1A1 Energy Industries'!E75),,,"1A1 Energy Industries")</f>
        <v>'1A1 Energy Industries'!$E$75</v>
      </c>
      <c r="Q16" s="221" t="s">
        <v>1059</v>
      </c>
      <c r="R16" s="221" t="s">
        <v>581</v>
      </c>
      <c r="V16" s="221" t="s">
        <v>1032</v>
      </c>
    </row>
    <row r="17" spans="1:22" x14ac:dyDescent="0.25">
      <c r="A17" s="221">
        <f>A16+1</f>
        <v>11</v>
      </c>
      <c r="B17" s="221" t="s">
        <v>1053</v>
      </c>
      <c r="C17" s="221" t="s">
        <v>1055</v>
      </c>
      <c r="D17" s="221" t="str">
        <f t="shared" si="0"/>
        <v>Residual Fuel Oil (HFO)</v>
      </c>
      <c r="E17" s="221" t="s">
        <v>588</v>
      </c>
      <c r="F17" s="221" t="s">
        <v>1036</v>
      </c>
      <c r="G17" s="221" t="s">
        <v>1257</v>
      </c>
      <c r="H17" s="221" t="s">
        <v>36</v>
      </c>
      <c r="I17" s="221" t="s">
        <v>586</v>
      </c>
      <c r="J17" s="221" t="str">
        <f>ADDRESS(ROW('1A1 Energy Industries'!E76),COLUMN('1A1 Energy Industries'!E76),,,"1A1 Energy Industries")</f>
        <v>'1A1 Energy Industries'!$E$76</v>
      </c>
      <c r="Q17" s="221" t="s">
        <v>603</v>
      </c>
      <c r="R17" s="221" t="s">
        <v>603</v>
      </c>
    </row>
    <row r="18" spans="1:22" x14ac:dyDescent="0.25">
      <c r="A18" s="221">
        <f>A17+1</f>
        <v>12</v>
      </c>
      <c r="B18" s="221" t="s">
        <v>1053</v>
      </c>
      <c r="C18" s="221" t="s">
        <v>1056</v>
      </c>
      <c r="D18" s="221" t="str">
        <f t="shared" si="0"/>
        <v>Coal</v>
      </c>
      <c r="E18" s="221" t="s">
        <v>588</v>
      </c>
      <c r="F18" s="221" t="s">
        <v>1036</v>
      </c>
      <c r="G18" s="221" t="s">
        <v>1257</v>
      </c>
      <c r="H18" s="221" t="s">
        <v>36</v>
      </c>
      <c r="I18" s="221" t="s">
        <v>586</v>
      </c>
      <c r="J18" s="221" t="str">
        <f>ADDRESS(ROW('1A1 Energy Industries'!E77),COLUMN('1A1 Energy Industries'!E77),,,"1A1 Energy Industries")</f>
        <v>'1A1 Energy Industries'!$E$77</v>
      </c>
      <c r="Q18" s="221" t="s">
        <v>604</v>
      </c>
      <c r="R18" s="221" t="s">
        <v>604</v>
      </c>
    </row>
    <row r="19" spans="1:22" x14ac:dyDescent="0.25">
      <c r="A19" s="221">
        <f>A18+1</f>
        <v>13</v>
      </c>
      <c r="B19" s="221" t="s">
        <v>1053</v>
      </c>
      <c r="C19" s="221" t="s">
        <v>595</v>
      </c>
      <c r="D19" s="221" t="str">
        <f t="shared" si="0"/>
        <v>Kerosene</v>
      </c>
      <c r="E19" s="221" t="s">
        <v>588</v>
      </c>
      <c r="F19" s="221" t="s">
        <v>1036</v>
      </c>
      <c r="G19" s="221" t="s">
        <v>1257</v>
      </c>
      <c r="H19" s="221" t="s">
        <v>36</v>
      </c>
      <c r="I19" s="221" t="s">
        <v>586</v>
      </c>
      <c r="J19" s="221" t="str">
        <f>ADDRESS(ROW('1A1 Energy Industries'!E78),COLUMN('1A1 Energy Industries'!E78),,,"1A1 Energy Industries")</f>
        <v>'1A1 Energy Industries'!$E$78</v>
      </c>
      <c r="Q19" s="221" t="s">
        <v>1104</v>
      </c>
      <c r="R19" s="221" t="s">
        <v>581</v>
      </c>
    </row>
    <row r="20" spans="1:22" x14ac:dyDescent="0.25">
      <c r="A20" s="221">
        <f>A19+1</f>
        <v>14</v>
      </c>
      <c r="B20" s="221" t="s">
        <v>1057</v>
      </c>
      <c r="C20" s="221" t="s">
        <v>1056</v>
      </c>
      <c r="D20" s="221" t="str">
        <f t="shared" si="0"/>
        <v>Coal</v>
      </c>
      <c r="E20" s="221" t="s">
        <v>588</v>
      </c>
      <c r="F20" s="221" t="s">
        <v>1036</v>
      </c>
      <c r="G20" s="221" t="s">
        <v>1257</v>
      </c>
      <c r="H20" s="221" t="s">
        <v>36</v>
      </c>
      <c r="I20" s="221" t="s">
        <v>586</v>
      </c>
      <c r="J20" s="221" t="str">
        <f>ADDRESS(ROW('1A1 Energy Industries'!E79),COLUMN('1A1 Energy Industries'!E79),,,"1A1 Energy Industries")</f>
        <v>'1A1 Energy Industries'!$E$79</v>
      </c>
      <c r="Q20" s="221" t="s">
        <v>1116</v>
      </c>
      <c r="R20" s="221" t="s">
        <v>1116</v>
      </c>
    </row>
    <row r="21" spans="1:22" x14ac:dyDescent="0.25">
      <c r="B21" s="49" t="s">
        <v>1058</v>
      </c>
      <c r="C21" s="19"/>
      <c r="D21" s="221" t="e">
        <f t="shared" si="0"/>
        <v>#N/A</v>
      </c>
      <c r="E21" s="49" t="s">
        <v>588</v>
      </c>
      <c r="F21" s="221" t="s">
        <v>1036</v>
      </c>
      <c r="G21" s="221" t="s">
        <v>1257</v>
      </c>
      <c r="H21" s="49" t="s">
        <v>36</v>
      </c>
      <c r="I21" s="49"/>
      <c r="J21" s="49" t="str">
        <f>ADDRESS(ROW('1A1 Energy Industries'!E80),COLUMN('1A1 Energy Industries'!E80),,,"1A1 Energy Industries")</f>
        <v>'1A1 Energy Industries'!$E$80</v>
      </c>
      <c r="Q21" s="221" t="s">
        <v>1117</v>
      </c>
      <c r="R21" s="221" t="s">
        <v>1117</v>
      </c>
    </row>
    <row r="22" spans="1:22" x14ac:dyDescent="0.25">
      <c r="A22" s="221">
        <f>A20+1</f>
        <v>15</v>
      </c>
      <c r="B22" s="221" t="s">
        <v>981</v>
      </c>
      <c r="C22" s="221" t="s">
        <v>598</v>
      </c>
      <c r="D22" s="221" t="str">
        <f t="shared" si="0"/>
        <v>Residual Fuel Oil (HFO)</v>
      </c>
      <c r="E22" s="221" t="s">
        <v>588</v>
      </c>
      <c r="F22" s="221" t="s">
        <v>1036</v>
      </c>
      <c r="G22" s="221" t="s">
        <v>1257</v>
      </c>
      <c r="H22" s="221" t="s">
        <v>36</v>
      </c>
      <c r="I22" s="221" t="s">
        <v>1058</v>
      </c>
      <c r="J22" s="221" t="str">
        <f>ADDRESS(ROW('1A1 Energy Industries'!E81),COLUMN('1A1 Energy Industries'!E81),,,"1A1 Energy Industries")</f>
        <v>'1A1 Energy Industries'!$E$81</v>
      </c>
      <c r="Q22" s="221" t="s">
        <v>1124</v>
      </c>
      <c r="R22" s="221" t="s">
        <v>1124</v>
      </c>
    </row>
    <row r="23" spans="1:22" x14ac:dyDescent="0.25">
      <c r="A23" s="221">
        <f>A22+1</f>
        <v>16</v>
      </c>
      <c r="B23" s="221" t="s">
        <v>981</v>
      </c>
      <c r="C23" s="221" t="s">
        <v>599</v>
      </c>
      <c r="D23" s="221" t="str">
        <f t="shared" si="0"/>
        <v>Petroleum coke</v>
      </c>
      <c r="E23" s="221" t="s">
        <v>588</v>
      </c>
      <c r="F23" s="221" t="s">
        <v>1036</v>
      </c>
      <c r="G23" s="221" t="s">
        <v>1257</v>
      </c>
      <c r="H23" s="221" t="s">
        <v>36</v>
      </c>
      <c r="I23" s="221" t="s">
        <v>1058</v>
      </c>
      <c r="J23" s="221" t="str">
        <f>ADDRESS(ROW('1A1 Energy Industries'!E82),COLUMN('1A1 Energy Industries'!E82),,,"1A1 Energy Industries")</f>
        <v>'1A1 Energy Industries'!$E$82</v>
      </c>
      <c r="Q23" s="221" t="s">
        <v>614</v>
      </c>
      <c r="R23" s="221" t="s">
        <v>614</v>
      </c>
    </row>
    <row r="24" spans="1:22" x14ac:dyDescent="0.25">
      <c r="A24" s="221">
        <f>A23+1</f>
        <v>17</v>
      </c>
      <c r="B24" s="221" t="s">
        <v>981</v>
      </c>
      <c r="C24" s="221" t="s">
        <v>1059</v>
      </c>
      <c r="D24" s="221" t="str">
        <f t="shared" si="0"/>
        <v>Gas</v>
      </c>
      <c r="E24" s="221" t="s">
        <v>588</v>
      </c>
      <c r="F24" s="221" t="s">
        <v>1036</v>
      </c>
      <c r="G24" s="221" t="s">
        <v>1257</v>
      </c>
      <c r="H24" s="221" t="s">
        <v>36</v>
      </c>
      <c r="I24" s="221" t="s">
        <v>1058</v>
      </c>
      <c r="J24" s="221" t="str">
        <f>ADDRESS(ROW('1A1 Energy Industries'!E83),COLUMN('1A1 Energy Industries'!E83),,,"1A1 Energy Industries")</f>
        <v>'1A1 Energy Industries'!$E$83</v>
      </c>
      <c r="Q24" s="221" t="s">
        <v>1146</v>
      </c>
      <c r="R24" s="221" t="s">
        <v>1146</v>
      </c>
    </row>
    <row r="25" spans="1:22" x14ac:dyDescent="0.25">
      <c r="B25" s="49" t="s">
        <v>1060</v>
      </c>
      <c r="C25" s="19"/>
      <c r="D25" s="221" t="e">
        <f t="shared" si="0"/>
        <v>#N/A</v>
      </c>
      <c r="E25" s="49" t="s">
        <v>588</v>
      </c>
      <c r="F25" s="221" t="s">
        <v>1036</v>
      </c>
      <c r="G25" s="221" t="s">
        <v>1257</v>
      </c>
      <c r="H25" s="49" t="s">
        <v>36</v>
      </c>
      <c r="I25" s="49"/>
      <c r="J25" s="49" t="str">
        <f>ADDRESS(ROW('1A1 Energy Industries'!E84),COLUMN('1A1 Energy Industries'!E84),,,"1A1 Energy Industries")</f>
        <v>'1A1 Energy Industries'!$E$84</v>
      </c>
      <c r="V25" s="221" t="s">
        <v>617</v>
      </c>
    </row>
    <row r="26" spans="1:22" x14ac:dyDescent="0.25">
      <c r="A26" s="221">
        <f>A24+1</f>
        <v>18</v>
      </c>
      <c r="B26" s="221" t="s">
        <v>1061</v>
      </c>
      <c r="E26" s="221" t="s">
        <v>588</v>
      </c>
      <c r="F26" s="221" t="s">
        <v>1036</v>
      </c>
      <c r="G26" s="221" t="s">
        <v>1257</v>
      </c>
      <c r="H26" s="221" t="s">
        <v>36</v>
      </c>
      <c r="I26" s="221" t="s">
        <v>1060</v>
      </c>
      <c r="J26" s="221" t="str">
        <f>ADDRESS(ROW('1A1 Energy Industries'!E85),COLUMN('1A1 Energy Industries'!E85),,,"1A1 Energy Industries")</f>
        <v>'1A1 Energy Industries'!$E$85</v>
      </c>
    </row>
    <row r="27" spans="1:22" x14ac:dyDescent="0.25">
      <c r="A27" s="221">
        <f>A26+1</f>
        <v>19</v>
      </c>
      <c r="B27" s="221" t="s">
        <v>1062</v>
      </c>
      <c r="E27" s="221" t="s">
        <v>588</v>
      </c>
      <c r="F27" s="221" t="s">
        <v>1036</v>
      </c>
      <c r="G27" s="221" t="s">
        <v>1257</v>
      </c>
      <c r="H27" s="221" t="s">
        <v>36</v>
      </c>
      <c r="I27" s="221" t="s">
        <v>1060</v>
      </c>
      <c r="J27" s="221" t="str">
        <f>ADDRESS(ROW('1A1 Energy Industries'!E86),COLUMN('1A1 Energy Industries'!E86),,,"1A1 Energy Industries")</f>
        <v>'1A1 Energy Industries'!$E$86</v>
      </c>
      <c r="V27" s="221" t="s">
        <v>1147</v>
      </c>
    </row>
    <row r="28" spans="1:22" x14ac:dyDescent="0.25">
      <c r="A28" s="250"/>
      <c r="B28" s="4" t="s">
        <v>1075</v>
      </c>
      <c r="C28" s="4" t="s">
        <v>1030</v>
      </c>
      <c r="D28" s="221" t="e">
        <f t="shared" si="0"/>
        <v>#N/A</v>
      </c>
      <c r="E28" s="4" t="s">
        <v>588</v>
      </c>
      <c r="F28" s="221" t="s">
        <v>1036</v>
      </c>
      <c r="G28" s="221" t="s">
        <v>1257</v>
      </c>
      <c r="H28" s="4" t="s">
        <v>36</v>
      </c>
      <c r="I28" s="4">
        <f>SUM(I16:I20,I22:I24,I26:I27)</f>
        <v>0</v>
      </c>
      <c r="J28" s="4" t="str">
        <f>ADDRESS(ROW('1A1 Energy Industries'!E87),COLUMN('1A1 Energy Industries'!E87),,,"1A1 Energy Industries")</f>
        <v>'1A1 Energy Industries'!$E$87</v>
      </c>
      <c r="V28" s="221" t="s">
        <v>1148</v>
      </c>
    </row>
    <row r="29" spans="1:22" x14ac:dyDescent="0.25">
      <c r="A29" s="250"/>
      <c r="D29" s="221" t="e">
        <f t="shared" si="0"/>
        <v>#N/A</v>
      </c>
      <c r="F29" s="221" t="s">
        <v>1036</v>
      </c>
      <c r="G29" s="221" t="s">
        <v>1257</v>
      </c>
      <c r="H29" s="221" t="s">
        <v>36</v>
      </c>
      <c r="J29" s="221" t="str">
        <f>ADDRESS(ROW('1A1 Energy Industries'!E88),COLUMN('1A1 Energy Industries'!E88),,,"1A1 Energy Industries")</f>
        <v>'1A1 Energy Industries'!$E$88</v>
      </c>
      <c r="V29" s="221" t="s">
        <v>1173</v>
      </c>
    </row>
    <row r="30" spans="1:22" x14ac:dyDescent="0.25">
      <c r="A30" s="250"/>
      <c r="B30" s="49" t="s">
        <v>1052</v>
      </c>
      <c r="C30" s="49"/>
      <c r="D30" s="221" t="e">
        <f t="shared" si="0"/>
        <v>#N/A</v>
      </c>
      <c r="E30" s="49" t="s">
        <v>590</v>
      </c>
      <c r="F30" s="221" t="s">
        <v>1036</v>
      </c>
      <c r="G30" s="221" t="s">
        <v>1257</v>
      </c>
      <c r="H30" s="49" t="s">
        <v>36</v>
      </c>
      <c r="I30" s="49"/>
      <c r="J30" s="49" t="str">
        <f>ADDRESS(ROW('1A1 Energy Industries'!E89),COLUMN('1A1 Energy Industries'!E89),,,"1A1 Energy Industries")</f>
        <v>'1A1 Energy Industries'!$E$89</v>
      </c>
      <c r="V30" s="221" t="s">
        <v>1202</v>
      </c>
    </row>
    <row r="31" spans="1:22" x14ac:dyDescent="0.25">
      <c r="A31" s="221">
        <f>A27+1</f>
        <v>20</v>
      </c>
      <c r="B31" s="221" t="s">
        <v>1053</v>
      </c>
      <c r="C31" s="221" t="s">
        <v>1054</v>
      </c>
      <c r="D31" s="221" t="str">
        <f t="shared" si="0"/>
        <v>Diesel</v>
      </c>
      <c r="E31" s="221" t="s">
        <v>590</v>
      </c>
      <c r="F31" s="221" t="s">
        <v>1036</v>
      </c>
      <c r="G31" s="221" t="s">
        <v>1257</v>
      </c>
      <c r="H31" s="221" t="s">
        <v>36</v>
      </c>
      <c r="I31" s="221" t="s">
        <v>586</v>
      </c>
      <c r="J31" s="221" t="str">
        <f>ADDRESS(ROW('1A1 Energy Industries'!E90),COLUMN('1A1 Energy Industries'!E90),,,"1A1 Energy Industries")</f>
        <v>'1A1 Energy Industries'!$E$90</v>
      </c>
      <c r="Q31" s="221" t="s">
        <v>617</v>
      </c>
      <c r="R31" s="221" t="s">
        <v>617</v>
      </c>
      <c r="V31" s="221" t="s">
        <v>1204</v>
      </c>
    </row>
    <row r="32" spans="1:22" x14ac:dyDescent="0.25">
      <c r="A32" s="221">
        <f>A31+1</f>
        <v>21</v>
      </c>
      <c r="B32" s="221" t="s">
        <v>1053</v>
      </c>
      <c r="C32" s="221" t="s">
        <v>1055</v>
      </c>
      <c r="D32" s="221" t="str">
        <f t="shared" si="0"/>
        <v>Residual Fuel Oil (HFO)</v>
      </c>
      <c r="E32" s="221" t="s">
        <v>590</v>
      </c>
      <c r="F32" s="221" t="s">
        <v>1036</v>
      </c>
      <c r="G32" s="221" t="s">
        <v>1257</v>
      </c>
      <c r="H32" s="221" t="s">
        <v>36</v>
      </c>
      <c r="I32" s="221" t="s">
        <v>586</v>
      </c>
      <c r="J32" s="221" t="str">
        <f>ADDRESS(ROW('1A1 Energy Industries'!E91),COLUMN('1A1 Energy Industries'!E91),,,"1A1 Energy Industries")</f>
        <v>'1A1 Energy Industries'!$E$91</v>
      </c>
      <c r="Q32" s="221" t="s">
        <v>1147</v>
      </c>
      <c r="R32" s="221" t="s">
        <v>1144</v>
      </c>
      <c r="V32" s="221" t="s">
        <v>1221</v>
      </c>
    </row>
    <row r="33" spans="1:22" x14ac:dyDescent="0.25">
      <c r="A33" s="221">
        <f>A32+1</f>
        <v>22</v>
      </c>
      <c r="B33" s="221" t="s">
        <v>1053</v>
      </c>
      <c r="C33" s="221" t="s">
        <v>1056</v>
      </c>
      <c r="D33" s="221" t="str">
        <f t="shared" si="0"/>
        <v>Coal</v>
      </c>
      <c r="E33" s="221" t="s">
        <v>590</v>
      </c>
      <c r="F33" s="221" t="s">
        <v>1036</v>
      </c>
      <c r="G33" s="221" t="s">
        <v>1257</v>
      </c>
      <c r="H33" s="221" t="s">
        <v>36</v>
      </c>
      <c r="I33" s="221" t="s">
        <v>586</v>
      </c>
      <c r="J33" s="221" t="str">
        <f>ADDRESS(ROW('1A1 Energy Industries'!E92),COLUMN('1A1 Energy Industries'!E92),,,"1A1 Energy Industries")</f>
        <v>'1A1 Energy Industries'!$E$92</v>
      </c>
      <c r="Q33" s="221" t="s">
        <v>1148</v>
      </c>
      <c r="R33" s="221" t="s">
        <v>1146</v>
      </c>
      <c r="V33" s="221" t="s">
        <v>1222</v>
      </c>
    </row>
    <row r="34" spans="1:22" x14ac:dyDescent="0.25">
      <c r="A34" s="221">
        <f>A33+1</f>
        <v>23</v>
      </c>
      <c r="B34" s="221" t="s">
        <v>1053</v>
      </c>
      <c r="C34" s="221" t="s">
        <v>595</v>
      </c>
      <c r="D34" s="221" t="str">
        <f t="shared" si="0"/>
        <v>Kerosene</v>
      </c>
      <c r="E34" s="221" t="s">
        <v>590</v>
      </c>
      <c r="F34" s="221" t="s">
        <v>1036</v>
      </c>
      <c r="G34" s="221" t="s">
        <v>1257</v>
      </c>
      <c r="H34" s="221" t="s">
        <v>36</v>
      </c>
      <c r="I34" s="221" t="s">
        <v>586</v>
      </c>
      <c r="J34" s="221" t="str">
        <f>ADDRESS(ROW('1A1 Energy Industries'!E93),COLUMN('1A1 Energy Industries'!E93),,,"1A1 Energy Industries")</f>
        <v>'1A1 Energy Industries'!$E$93</v>
      </c>
      <c r="V34" s="221" t="s">
        <v>1224</v>
      </c>
    </row>
    <row r="35" spans="1:22" x14ac:dyDescent="0.25">
      <c r="A35" s="221">
        <f>A34+1</f>
        <v>24</v>
      </c>
      <c r="B35" s="221" t="s">
        <v>1057</v>
      </c>
      <c r="C35" s="221" t="s">
        <v>1056</v>
      </c>
      <c r="D35" s="221" t="str">
        <f t="shared" si="0"/>
        <v>Coal</v>
      </c>
      <c r="E35" s="221" t="s">
        <v>590</v>
      </c>
      <c r="F35" s="221" t="s">
        <v>1036</v>
      </c>
      <c r="G35" s="221" t="s">
        <v>1257</v>
      </c>
      <c r="H35" s="221" t="s">
        <v>36</v>
      </c>
      <c r="I35" s="221" t="s">
        <v>586</v>
      </c>
      <c r="J35" s="221" t="str">
        <f>ADDRESS(ROW('1A1 Energy Industries'!E94),COLUMN('1A1 Energy Industries'!E94),,,"1A1 Energy Industries")</f>
        <v>'1A1 Energy Industries'!$E$94</v>
      </c>
      <c r="V35" s="221" t="s">
        <v>1225</v>
      </c>
    </row>
    <row r="36" spans="1:22" x14ac:dyDescent="0.25">
      <c r="B36" s="49" t="s">
        <v>1058</v>
      </c>
      <c r="C36" s="19"/>
      <c r="D36" s="221" t="e">
        <f t="shared" si="0"/>
        <v>#N/A</v>
      </c>
      <c r="E36" s="49" t="s">
        <v>590</v>
      </c>
      <c r="F36" s="221" t="s">
        <v>1036</v>
      </c>
      <c r="G36" s="221" t="s">
        <v>1257</v>
      </c>
      <c r="H36" s="49" t="s">
        <v>36</v>
      </c>
      <c r="I36" s="49"/>
      <c r="J36" s="49" t="str">
        <f>ADDRESS(ROW('1A1 Energy Industries'!E95),COLUMN('1A1 Energy Industries'!E95),,,"1A1 Energy Industries")</f>
        <v>'1A1 Energy Industries'!$E$95</v>
      </c>
      <c r="V36"/>
    </row>
    <row r="37" spans="1:22" x14ac:dyDescent="0.25">
      <c r="A37" s="221">
        <f>A35+1</f>
        <v>25</v>
      </c>
      <c r="B37" s="221" t="s">
        <v>981</v>
      </c>
      <c r="C37" s="221" t="s">
        <v>598</v>
      </c>
      <c r="D37" s="221" t="str">
        <f t="shared" si="0"/>
        <v>Residual Fuel Oil (HFO)</v>
      </c>
      <c r="E37" s="221" t="s">
        <v>590</v>
      </c>
      <c r="F37" s="221" t="s">
        <v>1036</v>
      </c>
      <c r="G37" s="221" t="s">
        <v>1257</v>
      </c>
      <c r="H37" s="221" t="s">
        <v>36</v>
      </c>
      <c r="I37" s="221" t="s">
        <v>1058</v>
      </c>
      <c r="J37" s="221" t="str">
        <f>ADDRESS(ROW('1A1 Energy Industries'!E96),COLUMN('1A1 Energy Industries'!E96),,,"1A1 Energy Industries")</f>
        <v>'1A1 Energy Industries'!$E$96</v>
      </c>
      <c r="V37"/>
    </row>
    <row r="38" spans="1:22" x14ac:dyDescent="0.25">
      <c r="A38" s="221">
        <f>A37+1</f>
        <v>26</v>
      </c>
      <c r="B38" s="221" t="s">
        <v>981</v>
      </c>
      <c r="C38" s="221" t="s">
        <v>599</v>
      </c>
      <c r="D38" s="221" t="str">
        <f t="shared" si="0"/>
        <v>Petroleum coke</v>
      </c>
      <c r="E38" s="221" t="s">
        <v>590</v>
      </c>
      <c r="F38" s="221" t="s">
        <v>1036</v>
      </c>
      <c r="G38" s="221" t="s">
        <v>1257</v>
      </c>
      <c r="H38" s="221" t="s">
        <v>36</v>
      </c>
      <c r="I38" s="221" t="s">
        <v>1058</v>
      </c>
      <c r="J38" s="221" t="str">
        <f>ADDRESS(ROW('1A1 Energy Industries'!E97),COLUMN('1A1 Energy Industries'!E97),,,"1A1 Energy Industries")</f>
        <v>'1A1 Energy Industries'!$E$97</v>
      </c>
      <c r="V38"/>
    </row>
    <row r="39" spans="1:22" x14ac:dyDescent="0.25">
      <c r="A39" s="221">
        <f>A38+1</f>
        <v>27</v>
      </c>
      <c r="B39" s="221" t="s">
        <v>981</v>
      </c>
      <c r="C39" s="221" t="s">
        <v>1059</v>
      </c>
      <c r="D39" s="221" t="str">
        <f t="shared" si="0"/>
        <v>Gas</v>
      </c>
      <c r="E39" s="221" t="s">
        <v>590</v>
      </c>
      <c r="F39" s="221" t="s">
        <v>1036</v>
      </c>
      <c r="G39" s="221" t="s">
        <v>1257</v>
      </c>
      <c r="H39" s="221" t="s">
        <v>36</v>
      </c>
      <c r="I39" s="221" t="s">
        <v>1058</v>
      </c>
      <c r="J39" s="221" t="str">
        <f>ADDRESS(ROW('1A1 Energy Industries'!E98),COLUMN('1A1 Energy Industries'!E98),,,"1A1 Energy Industries")</f>
        <v>'1A1 Energy Industries'!$E$98</v>
      </c>
      <c r="V39"/>
    </row>
    <row r="40" spans="1:22" x14ac:dyDescent="0.25">
      <c r="B40" s="49" t="s">
        <v>1060</v>
      </c>
      <c r="C40" s="19"/>
      <c r="D40" s="221" t="e">
        <f t="shared" si="0"/>
        <v>#N/A</v>
      </c>
      <c r="E40" s="49" t="s">
        <v>590</v>
      </c>
      <c r="F40" s="221" t="s">
        <v>1036</v>
      </c>
      <c r="G40" s="221" t="s">
        <v>1257</v>
      </c>
      <c r="H40" s="49" t="s">
        <v>36</v>
      </c>
      <c r="I40" s="49"/>
      <c r="J40" s="49" t="str">
        <f>ADDRESS(ROW('1A1 Energy Industries'!E99),COLUMN('1A1 Energy Industries'!E99),,,"1A1 Energy Industries")</f>
        <v>'1A1 Energy Industries'!$E$99</v>
      </c>
      <c r="V40"/>
    </row>
    <row r="41" spans="1:22" x14ac:dyDescent="0.25">
      <c r="B41" s="221" t="s">
        <v>1061</v>
      </c>
      <c r="D41" s="221" t="e">
        <f t="shared" si="0"/>
        <v>#N/A</v>
      </c>
      <c r="E41" s="221" t="s">
        <v>590</v>
      </c>
      <c r="F41" s="221" t="s">
        <v>1036</v>
      </c>
      <c r="G41" s="221" t="s">
        <v>1257</v>
      </c>
      <c r="H41" s="221" t="s">
        <v>36</v>
      </c>
      <c r="I41" s="221" t="s">
        <v>1060</v>
      </c>
      <c r="J41" s="221" t="str">
        <f>ADDRESS(ROW('1A1 Energy Industries'!E100),COLUMN('1A1 Energy Industries'!E100),,,"1A1 Energy Industries")</f>
        <v>'1A1 Energy Industries'!$E$100</v>
      </c>
      <c r="V41"/>
    </row>
    <row r="42" spans="1:22" x14ac:dyDescent="0.25">
      <c r="A42" s="221">
        <f>A39+1</f>
        <v>28</v>
      </c>
      <c r="B42" s="221" t="s">
        <v>1062</v>
      </c>
      <c r="E42" s="221" t="s">
        <v>590</v>
      </c>
      <c r="F42" s="221" t="s">
        <v>1036</v>
      </c>
      <c r="G42" s="221" t="s">
        <v>1257</v>
      </c>
      <c r="H42" s="221" t="s">
        <v>36</v>
      </c>
      <c r="I42" s="221" t="s">
        <v>1060</v>
      </c>
      <c r="J42" s="221" t="str">
        <f>ADDRESS(ROW('1A1 Energy Industries'!E101),COLUMN('1A1 Energy Industries'!E101),,,"1A1 Energy Industries")</f>
        <v>'1A1 Energy Industries'!$E$101</v>
      </c>
      <c r="V42"/>
    </row>
    <row r="43" spans="1:22" x14ac:dyDescent="0.25">
      <c r="A43" s="250"/>
      <c r="B43" s="4" t="s">
        <v>1075</v>
      </c>
      <c r="C43" s="4" t="s">
        <v>1082</v>
      </c>
      <c r="D43" s="221" t="e">
        <f t="shared" si="0"/>
        <v>#N/A</v>
      </c>
      <c r="E43" s="4" t="s">
        <v>590</v>
      </c>
      <c r="F43" s="221" t="s">
        <v>1036</v>
      </c>
      <c r="G43" s="221" t="s">
        <v>1257</v>
      </c>
      <c r="H43" s="4" t="s">
        <v>36</v>
      </c>
      <c r="I43" s="4">
        <f>(SUM(I31:I35,I37:I39,I41:I42))*'Conversion Factors'!$I$4</f>
        <v>0</v>
      </c>
      <c r="J43" s="4" t="str">
        <f>ADDRESS(ROW('1A1 Energy Industries'!E102),COLUMN('1A1 Energy Industries'!E102),,,"1A1 Energy Industries")</f>
        <v>'1A1 Energy Industries'!$E$102</v>
      </c>
      <c r="V43"/>
    </row>
    <row r="44" spans="1:22" x14ac:dyDescent="0.25">
      <c r="A44" s="250"/>
      <c r="D44" s="221" t="e">
        <f t="shared" si="0"/>
        <v>#N/A</v>
      </c>
      <c r="F44" s="221" t="s">
        <v>1036</v>
      </c>
      <c r="G44" s="221" t="s">
        <v>1257</v>
      </c>
      <c r="H44" s="221" t="s">
        <v>36</v>
      </c>
      <c r="J44" s="221" t="str">
        <f>ADDRESS(ROW('1A1 Energy Industries'!E103),COLUMN('1A1 Energy Industries'!E103),,,"1A1 Energy Industries")</f>
        <v>'1A1 Energy Industries'!$E$103</v>
      </c>
      <c r="V44"/>
    </row>
    <row r="45" spans="1:22" x14ac:dyDescent="0.25">
      <c r="A45" s="250"/>
      <c r="B45" s="49" t="s">
        <v>1052</v>
      </c>
      <c r="C45" s="49"/>
      <c r="D45" s="221" t="e">
        <f t="shared" si="0"/>
        <v>#N/A</v>
      </c>
      <c r="E45" s="49" t="s">
        <v>593</v>
      </c>
      <c r="F45" s="221" t="s">
        <v>1036</v>
      </c>
      <c r="G45" s="221" t="s">
        <v>1257</v>
      </c>
      <c r="H45" s="49" t="s">
        <v>36</v>
      </c>
      <c r="I45" s="49"/>
      <c r="J45" s="49" t="str">
        <f>ADDRESS(ROW('1A1 Energy Industries'!E104),COLUMN('1A1 Energy Industries'!E104),,,"1A1 Energy Industries")</f>
        <v>'1A1 Energy Industries'!$E$104</v>
      </c>
      <c r="V45"/>
    </row>
    <row r="46" spans="1:22" x14ac:dyDescent="0.25">
      <c r="A46" s="221">
        <f>A42+1</f>
        <v>29</v>
      </c>
      <c r="B46" s="221" t="s">
        <v>1053</v>
      </c>
      <c r="C46" s="221" t="s">
        <v>1054</v>
      </c>
      <c r="D46" s="221" t="str">
        <f t="shared" si="0"/>
        <v>Diesel</v>
      </c>
      <c r="E46" s="221" t="s">
        <v>593</v>
      </c>
      <c r="F46" s="221" t="s">
        <v>1036</v>
      </c>
      <c r="G46" s="221" t="s">
        <v>1257</v>
      </c>
      <c r="H46" s="221" t="s">
        <v>36</v>
      </c>
      <c r="I46" s="221" t="s">
        <v>586</v>
      </c>
      <c r="J46" s="221" t="str">
        <f>ADDRESS(ROW('1A1 Energy Industries'!E105),COLUMN('1A1 Energy Industries'!E105),,,"1A1 Energy Industries")</f>
        <v>'1A1 Energy Industries'!$E$105</v>
      </c>
      <c r="V46"/>
    </row>
    <row r="47" spans="1:22" x14ac:dyDescent="0.25">
      <c r="A47" s="221">
        <f>A46+1</f>
        <v>30</v>
      </c>
      <c r="B47" s="221" t="s">
        <v>1053</v>
      </c>
      <c r="C47" s="221" t="s">
        <v>1055</v>
      </c>
      <c r="D47" s="221" t="str">
        <f t="shared" si="0"/>
        <v>Residual Fuel Oil (HFO)</v>
      </c>
      <c r="E47" s="221" t="s">
        <v>593</v>
      </c>
      <c r="F47" s="221" t="s">
        <v>1036</v>
      </c>
      <c r="G47" s="221" t="s">
        <v>1257</v>
      </c>
      <c r="H47" s="221" t="s">
        <v>36</v>
      </c>
      <c r="I47" s="221" t="s">
        <v>586</v>
      </c>
      <c r="J47" s="221" t="str">
        <f>ADDRESS(ROW('1A1 Energy Industries'!E106),COLUMN('1A1 Energy Industries'!E106),,,"1A1 Energy Industries")</f>
        <v>'1A1 Energy Industries'!$E$106</v>
      </c>
      <c r="V47"/>
    </row>
    <row r="48" spans="1:22" x14ac:dyDescent="0.25">
      <c r="A48" s="221">
        <f>A47+1</f>
        <v>31</v>
      </c>
      <c r="B48" s="221" t="s">
        <v>1053</v>
      </c>
      <c r="C48" s="221" t="s">
        <v>1056</v>
      </c>
      <c r="D48" s="221" t="str">
        <f t="shared" si="0"/>
        <v>Coal</v>
      </c>
      <c r="E48" s="221" t="s">
        <v>593</v>
      </c>
      <c r="F48" s="221" t="s">
        <v>1036</v>
      </c>
      <c r="G48" s="221" t="s">
        <v>1257</v>
      </c>
      <c r="H48" s="221" t="s">
        <v>36</v>
      </c>
      <c r="I48" s="221" t="s">
        <v>586</v>
      </c>
      <c r="J48" s="221" t="str">
        <f>ADDRESS(ROW('1A1 Energy Industries'!E107),COLUMN('1A1 Energy Industries'!E107),,,"1A1 Energy Industries")</f>
        <v>'1A1 Energy Industries'!$E$107</v>
      </c>
      <c r="V48"/>
    </row>
    <row r="49" spans="1:22" x14ac:dyDescent="0.25">
      <c r="A49" s="221">
        <f>A48+1</f>
        <v>32</v>
      </c>
      <c r="B49" s="221" t="s">
        <v>1053</v>
      </c>
      <c r="C49" s="221" t="s">
        <v>595</v>
      </c>
      <c r="D49" s="221" t="str">
        <f t="shared" si="0"/>
        <v>Kerosene</v>
      </c>
      <c r="E49" s="221" t="s">
        <v>593</v>
      </c>
      <c r="F49" s="221" t="s">
        <v>1036</v>
      </c>
      <c r="G49" s="221" t="s">
        <v>1257</v>
      </c>
      <c r="H49" s="221" t="s">
        <v>36</v>
      </c>
      <c r="I49" s="221" t="s">
        <v>586</v>
      </c>
      <c r="J49" s="221" t="str">
        <f>ADDRESS(ROW('1A1 Energy Industries'!E108),COLUMN('1A1 Energy Industries'!E108),,,"1A1 Energy Industries")</f>
        <v>'1A1 Energy Industries'!$E$108</v>
      </c>
      <c r="V49"/>
    </row>
    <row r="50" spans="1:22" x14ac:dyDescent="0.25">
      <c r="A50" s="221">
        <f>A49+1</f>
        <v>33</v>
      </c>
      <c r="B50" s="221" t="s">
        <v>1057</v>
      </c>
      <c r="C50" s="221" t="s">
        <v>1056</v>
      </c>
      <c r="D50" s="221" t="str">
        <f t="shared" si="0"/>
        <v>Coal</v>
      </c>
      <c r="E50" s="221" t="s">
        <v>593</v>
      </c>
      <c r="F50" s="221" t="s">
        <v>1036</v>
      </c>
      <c r="G50" s="221" t="s">
        <v>1257</v>
      </c>
      <c r="H50" s="221" t="s">
        <v>36</v>
      </c>
      <c r="I50" s="221" t="s">
        <v>586</v>
      </c>
      <c r="J50" s="221" t="str">
        <f>ADDRESS(ROW('1A1 Energy Industries'!E109),COLUMN('1A1 Energy Industries'!E109),,,"1A1 Energy Industries")</f>
        <v>'1A1 Energy Industries'!$E$109</v>
      </c>
      <c r="V50"/>
    </row>
    <row r="51" spans="1:22" x14ac:dyDescent="0.25">
      <c r="B51" s="49" t="s">
        <v>1058</v>
      </c>
      <c r="C51" s="19"/>
      <c r="D51" s="221" t="e">
        <f t="shared" si="0"/>
        <v>#N/A</v>
      </c>
      <c r="E51" s="49" t="s">
        <v>593</v>
      </c>
      <c r="F51" s="221" t="s">
        <v>1036</v>
      </c>
      <c r="G51" s="221" t="s">
        <v>1257</v>
      </c>
      <c r="H51" s="49" t="s">
        <v>36</v>
      </c>
      <c r="I51" s="49"/>
      <c r="J51" s="49" t="str">
        <f>ADDRESS(ROW('1A1 Energy Industries'!E110),COLUMN('1A1 Energy Industries'!E110),,,"1A1 Energy Industries")</f>
        <v>'1A1 Energy Industries'!$E$110</v>
      </c>
      <c r="V51"/>
    </row>
    <row r="52" spans="1:22" x14ac:dyDescent="0.25">
      <c r="A52" s="221">
        <f>A50+1</f>
        <v>34</v>
      </c>
      <c r="B52" s="221" t="s">
        <v>981</v>
      </c>
      <c r="C52" s="221" t="s">
        <v>598</v>
      </c>
      <c r="D52" s="221" t="str">
        <f t="shared" si="0"/>
        <v>Residual Fuel Oil (HFO)</v>
      </c>
      <c r="E52" s="221" t="s">
        <v>593</v>
      </c>
      <c r="F52" s="221" t="s">
        <v>1036</v>
      </c>
      <c r="G52" s="221" t="s">
        <v>1257</v>
      </c>
      <c r="H52" s="221" t="s">
        <v>36</v>
      </c>
      <c r="I52" s="221" t="s">
        <v>1058</v>
      </c>
      <c r="J52" s="221" t="str">
        <f>ADDRESS(ROW('1A1 Energy Industries'!E111),COLUMN('1A1 Energy Industries'!E111),,,"1A1 Energy Industries")</f>
        <v>'1A1 Energy Industries'!$E$111</v>
      </c>
      <c r="V52"/>
    </row>
    <row r="53" spans="1:22" x14ac:dyDescent="0.25">
      <c r="A53" s="221">
        <f>A52+1</f>
        <v>35</v>
      </c>
      <c r="B53" s="221" t="s">
        <v>981</v>
      </c>
      <c r="C53" s="221" t="s">
        <v>599</v>
      </c>
      <c r="D53" s="221" t="str">
        <f t="shared" si="0"/>
        <v>Petroleum coke</v>
      </c>
      <c r="E53" s="221" t="s">
        <v>593</v>
      </c>
      <c r="F53" s="221" t="s">
        <v>1036</v>
      </c>
      <c r="G53" s="221" t="s">
        <v>1257</v>
      </c>
      <c r="H53" s="221" t="s">
        <v>36</v>
      </c>
      <c r="I53" s="221" t="s">
        <v>1058</v>
      </c>
      <c r="J53" s="221" t="str">
        <f>ADDRESS(ROW('1A1 Energy Industries'!E112),COLUMN('1A1 Energy Industries'!E112),,,"1A1 Energy Industries")</f>
        <v>'1A1 Energy Industries'!$E$112</v>
      </c>
      <c r="V53"/>
    </row>
    <row r="54" spans="1:22" x14ac:dyDescent="0.25">
      <c r="A54" s="221">
        <f>A53+1</f>
        <v>36</v>
      </c>
      <c r="B54" s="221" t="s">
        <v>981</v>
      </c>
      <c r="C54" s="221" t="s">
        <v>1059</v>
      </c>
      <c r="D54" s="221" t="str">
        <f t="shared" si="0"/>
        <v>Gas</v>
      </c>
      <c r="E54" s="221" t="s">
        <v>593</v>
      </c>
      <c r="F54" s="221" t="s">
        <v>1036</v>
      </c>
      <c r="G54" s="221" t="s">
        <v>1257</v>
      </c>
      <c r="H54" s="221" t="s">
        <v>36</v>
      </c>
      <c r="I54" s="221" t="s">
        <v>1058</v>
      </c>
      <c r="J54" s="221" t="str">
        <f>ADDRESS(ROW('1A1 Energy Industries'!E113),COLUMN('1A1 Energy Industries'!E113),,,"1A1 Energy Industries")</f>
        <v>'1A1 Energy Industries'!$E$113</v>
      </c>
      <c r="V54"/>
    </row>
    <row r="55" spans="1:22" x14ac:dyDescent="0.25">
      <c r="B55" s="49" t="s">
        <v>1060</v>
      </c>
      <c r="C55" s="19"/>
      <c r="D55" s="221" t="e">
        <f t="shared" si="0"/>
        <v>#N/A</v>
      </c>
      <c r="E55" s="49" t="s">
        <v>593</v>
      </c>
      <c r="F55" s="221" t="s">
        <v>1036</v>
      </c>
      <c r="G55" s="221" t="s">
        <v>1257</v>
      </c>
      <c r="H55" s="49" t="s">
        <v>36</v>
      </c>
      <c r="I55" s="49"/>
      <c r="J55" s="49" t="str">
        <f>ADDRESS(ROW('1A1 Energy Industries'!E114),COLUMN('1A1 Energy Industries'!E114),,,"1A1 Energy Industries")</f>
        <v>'1A1 Energy Industries'!$E$114</v>
      </c>
      <c r="V55"/>
    </row>
    <row r="56" spans="1:22" x14ac:dyDescent="0.25">
      <c r="B56" s="221" t="s">
        <v>1061</v>
      </c>
      <c r="D56" s="221" t="e">
        <f t="shared" si="0"/>
        <v>#N/A</v>
      </c>
      <c r="E56" s="221" t="s">
        <v>593</v>
      </c>
      <c r="F56" s="221" t="s">
        <v>1036</v>
      </c>
      <c r="G56" s="221" t="s">
        <v>1257</v>
      </c>
      <c r="H56" s="221" t="s">
        <v>36</v>
      </c>
      <c r="I56" s="221" t="s">
        <v>1060</v>
      </c>
      <c r="J56" s="221" t="str">
        <f>ADDRESS(ROW('1A1 Energy Industries'!E115),COLUMN('1A1 Energy Industries'!E115),,,"1A1 Energy Industries")</f>
        <v>'1A1 Energy Industries'!$E$115</v>
      </c>
      <c r="V56"/>
    </row>
    <row r="57" spans="1:22" x14ac:dyDescent="0.25">
      <c r="A57" s="221">
        <f>A54+1</f>
        <v>37</v>
      </c>
      <c r="B57" s="221" t="s">
        <v>1062</v>
      </c>
      <c r="C57" s="11" t="str">
        <f>C48</f>
        <v xml:space="preserve">Sub-bituminous coal </v>
      </c>
      <c r="D57" s="221" t="str">
        <f t="shared" si="0"/>
        <v>Coal</v>
      </c>
      <c r="E57" s="221" t="s">
        <v>593</v>
      </c>
      <c r="F57" s="221" t="s">
        <v>1036</v>
      </c>
      <c r="G57" s="221" t="s">
        <v>1257</v>
      </c>
      <c r="H57" s="221" t="s">
        <v>36</v>
      </c>
      <c r="I57" s="221" t="s">
        <v>1060</v>
      </c>
      <c r="J57" s="221" t="str">
        <f>ADDRESS(ROW('1A1 Energy Industries'!E116),COLUMN('1A1 Energy Industries'!E116),,,"1A1 Energy Industries")</f>
        <v>'1A1 Energy Industries'!$E$116</v>
      </c>
      <c r="V57"/>
    </row>
    <row r="58" spans="1:22" x14ac:dyDescent="0.25">
      <c r="B58" s="4" t="s">
        <v>1050</v>
      </c>
      <c r="C58" s="4" t="s">
        <v>1051</v>
      </c>
      <c r="D58" s="221" t="e">
        <f t="shared" si="0"/>
        <v>#N/A</v>
      </c>
      <c r="E58" s="221" t="s">
        <v>1252</v>
      </c>
      <c r="F58" s="221" t="s">
        <v>1036</v>
      </c>
      <c r="G58" s="221" t="s">
        <v>1257</v>
      </c>
      <c r="H58" s="221" t="s">
        <v>36</v>
      </c>
      <c r="V58"/>
    </row>
    <row r="59" spans="1:22" x14ac:dyDescent="0.25">
      <c r="A59" s="221">
        <f>A57+1</f>
        <v>38</v>
      </c>
      <c r="B59" s="221" t="s">
        <v>601</v>
      </c>
      <c r="C59" s="221" t="s">
        <v>602</v>
      </c>
      <c r="D59" s="221" t="str">
        <f t="shared" si="0"/>
        <v>Kerosene</v>
      </c>
      <c r="E59" s="221" t="s">
        <v>1252</v>
      </c>
      <c r="F59" s="221" t="s">
        <v>1036</v>
      </c>
      <c r="G59" s="221" t="s">
        <v>1257</v>
      </c>
      <c r="H59" s="221" t="s">
        <v>601</v>
      </c>
      <c r="I59" s="221" t="str">
        <f t="shared" ref="I59:I65" si="1">H59</f>
        <v>1A2 Manufacturing Industries and Construction</v>
      </c>
      <c r="J59" s="221" t="str">
        <f>ADDRESS(ROW('1A2 Manufacturing Construction'!E14),COLUMN('1A2 Manufacturing Construction'!E14),,,"1A2 Manufacturing Construction")</f>
        <v>'1A2 Manufacturing Construction'!$E$14</v>
      </c>
      <c r="Q59" s="318"/>
      <c r="V59"/>
    </row>
    <row r="60" spans="1:22" x14ac:dyDescent="0.25">
      <c r="A60" s="221">
        <f t="shared" ref="A60:A65" si="2">A59+1</f>
        <v>39</v>
      </c>
      <c r="B60" s="221" t="s">
        <v>601</v>
      </c>
      <c r="C60" s="221" t="s">
        <v>1054</v>
      </c>
      <c r="D60" s="221" t="str">
        <f t="shared" si="0"/>
        <v>Diesel</v>
      </c>
      <c r="E60" s="221" t="s">
        <v>1252</v>
      </c>
      <c r="F60" s="221" t="s">
        <v>1036</v>
      </c>
      <c r="G60" s="221" t="s">
        <v>1257</v>
      </c>
      <c r="H60" s="221" t="s">
        <v>601</v>
      </c>
      <c r="I60" s="221" t="str">
        <f t="shared" si="1"/>
        <v>1A2 Manufacturing Industries and Construction</v>
      </c>
      <c r="J60" s="221" t="str">
        <f>ADDRESS(ROW('1A2 Manufacturing Construction'!E15),COLUMN('1A2 Manufacturing Construction'!E15),,,"1A2 Manufacturing Construction")</f>
        <v>'1A2 Manufacturing Construction'!$E$15</v>
      </c>
      <c r="V60"/>
    </row>
    <row r="61" spans="1:22" x14ac:dyDescent="0.25">
      <c r="A61" s="221">
        <f t="shared" si="2"/>
        <v>40</v>
      </c>
      <c r="B61" s="221" t="s">
        <v>601</v>
      </c>
      <c r="C61" s="221" t="s">
        <v>1055</v>
      </c>
      <c r="D61" s="221" t="str">
        <f t="shared" si="0"/>
        <v>Residual Fuel Oil (HFO)</v>
      </c>
      <c r="E61" s="221" t="s">
        <v>1252</v>
      </c>
      <c r="F61" s="221" t="s">
        <v>1036</v>
      </c>
      <c r="G61" s="221" t="s">
        <v>1257</v>
      </c>
      <c r="H61" s="221" t="s">
        <v>601</v>
      </c>
      <c r="I61" s="221" t="str">
        <f t="shared" si="1"/>
        <v>1A2 Manufacturing Industries and Construction</v>
      </c>
      <c r="J61" s="221" t="str">
        <f>ADDRESS(ROW('1A2 Manufacturing Construction'!E16),COLUMN('1A2 Manufacturing Construction'!E16),,,"1A2 Manufacturing Construction")</f>
        <v>'1A2 Manufacturing Construction'!$E$16</v>
      </c>
      <c r="V61"/>
    </row>
    <row r="62" spans="1:22" x14ac:dyDescent="0.25">
      <c r="A62" s="221">
        <f t="shared" si="2"/>
        <v>41</v>
      </c>
      <c r="B62" s="221" t="s">
        <v>601</v>
      </c>
      <c r="C62" s="221" t="s">
        <v>603</v>
      </c>
      <c r="D62" s="221" t="str">
        <f t="shared" si="0"/>
        <v>LPG</v>
      </c>
      <c r="E62" s="221" t="s">
        <v>1252</v>
      </c>
      <c r="F62" s="221" t="s">
        <v>1036</v>
      </c>
      <c r="G62" s="221" t="s">
        <v>1257</v>
      </c>
      <c r="H62" s="221" t="s">
        <v>601</v>
      </c>
      <c r="I62" s="221" t="str">
        <f t="shared" si="1"/>
        <v>1A2 Manufacturing Industries and Construction</v>
      </c>
      <c r="J62" s="221" t="str">
        <f>ADDRESS(ROW('1A2 Manufacturing Construction'!E17),COLUMN('1A2 Manufacturing Construction'!E17),,,"1A2 Manufacturing Construction")</f>
        <v>'1A2 Manufacturing Construction'!$E$17</v>
      </c>
      <c r="V62"/>
    </row>
    <row r="63" spans="1:22" x14ac:dyDescent="0.25">
      <c r="A63" s="221">
        <f t="shared" si="2"/>
        <v>42</v>
      </c>
      <c r="B63" s="221" t="s">
        <v>601</v>
      </c>
      <c r="C63" s="221" t="s">
        <v>604</v>
      </c>
      <c r="D63" s="221" t="str">
        <f t="shared" si="0"/>
        <v>Bitumen</v>
      </c>
      <c r="E63" s="221" t="s">
        <v>1252</v>
      </c>
      <c r="F63" s="221" t="s">
        <v>1036</v>
      </c>
      <c r="G63" s="221" t="s">
        <v>1257</v>
      </c>
      <c r="H63" s="221" t="s">
        <v>601</v>
      </c>
      <c r="I63" s="221" t="str">
        <f t="shared" si="1"/>
        <v>1A2 Manufacturing Industries and Construction</v>
      </c>
      <c r="J63" s="221" t="str">
        <f>ADDRESS(ROW('1A2 Manufacturing Construction'!E18),COLUMN('1A2 Manufacturing Construction'!E18),,,"1A2 Manufacturing Construction")</f>
        <v>'1A2 Manufacturing Construction'!$E$18</v>
      </c>
      <c r="V63"/>
    </row>
    <row r="64" spans="1:22" x14ac:dyDescent="0.25">
      <c r="A64" s="221">
        <f t="shared" si="2"/>
        <v>43</v>
      </c>
      <c r="B64" s="221" t="s">
        <v>601</v>
      </c>
      <c r="C64" s="221" t="s">
        <v>1056</v>
      </c>
      <c r="D64" s="221" t="str">
        <f t="shared" si="0"/>
        <v>Coal</v>
      </c>
      <c r="E64" s="221" t="s">
        <v>1252</v>
      </c>
      <c r="F64" s="221" t="s">
        <v>1036</v>
      </c>
      <c r="G64" s="221" t="s">
        <v>1257</v>
      </c>
      <c r="H64" s="221" t="s">
        <v>601</v>
      </c>
      <c r="I64" s="221" t="str">
        <f t="shared" si="1"/>
        <v>1A2 Manufacturing Industries and Construction</v>
      </c>
      <c r="J64" s="221" t="str">
        <f>ADDRESS(ROW('1A2 Manufacturing Construction'!E19),COLUMN('1A2 Manufacturing Construction'!E19),,,"1A2 Manufacturing Construction")</f>
        <v>'1A2 Manufacturing Construction'!$E$19</v>
      </c>
      <c r="V64"/>
    </row>
    <row r="65" spans="1:22" x14ac:dyDescent="0.25">
      <c r="A65" s="221">
        <f t="shared" si="2"/>
        <v>44</v>
      </c>
      <c r="B65" s="221" t="s">
        <v>601</v>
      </c>
      <c r="C65" s="221" t="s">
        <v>1104</v>
      </c>
      <c r="D65" s="221" t="str">
        <f t="shared" si="0"/>
        <v>Gas</v>
      </c>
      <c r="E65" s="221" t="s">
        <v>1252</v>
      </c>
      <c r="F65" s="221" t="s">
        <v>1036</v>
      </c>
      <c r="G65" s="221" t="s">
        <v>1257</v>
      </c>
      <c r="H65" s="221" t="s">
        <v>601</v>
      </c>
      <c r="I65" s="221" t="str">
        <f t="shared" si="1"/>
        <v>1A2 Manufacturing Industries and Construction</v>
      </c>
      <c r="J65" s="221" t="str">
        <f>ADDRESS(ROW('1A2 Manufacturing Construction'!E20),COLUMN('1A2 Manufacturing Construction'!E20),,,"1A2 Manufacturing Construction")</f>
        <v>'1A2 Manufacturing Construction'!$E$20</v>
      </c>
      <c r="V65"/>
    </row>
    <row r="66" spans="1:22" x14ac:dyDescent="0.25">
      <c r="A66" s="250"/>
      <c r="B66" s="49" t="s">
        <v>601</v>
      </c>
      <c r="C66" s="49"/>
      <c r="D66" s="221" t="e">
        <f t="shared" si="0"/>
        <v>#N/A</v>
      </c>
      <c r="E66" s="49" t="s">
        <v>588</v>
      </c>
      <c r="F66" s="221" t="s">
        <v>1036</v>
      </c>
      <c r="G66" s="221" t="s">
        <v>1257</v>
      </c>
      <c r="H66" s="19"/>
      <c r="I66" s="19"/>
      <c r="J66" s="19"/>
      <c r="V66"/>
    </row>
    <row r="67" spans="1:22" x14ac:dyDescent="0.25">
      <c r="A67" s="221">
        <f>A65+1</f>
        <v>45</v>
      </c>
      <c r="B67" s="221" t="s">
        <v>601</v>
      </c>
      <c r="C67" s="221" t="s">
        <v>602</v>
      </c>
      <c r="D67" s="221" t="str">
        <f t="shared" si="0"/>
        <v>Kerosene</v>
      </c>
      <c r="E67" s="221" t="s">
        <v>588</v>
      </c>
      <c r="F67" s="221" t="s">
        <v>1036</v>
      </c>
      <c r="G67" s="221" t="s">
        <v>1257</v>
      </c>
      <c r="H67" s="221" t="s">
        <v>601</v>
      </c>
      <c r="I67" s="221" t="str">
        <f t="shared" ref="I67:I74" si="3">H67</f>
        <v>1A2 Manufacturing Industries and Construction</v>
      </c>
      <c r="J67" s="221" t="str">
        <f>ADDRESS(ROW('1A2 Manufacturing Construction'!E54),COLUMN('1A2 Manufacturing Construction'!E54),,,"1A2 Manufacturing Construction")</f>
        <v>'1A2 Manufacturing Construction'!$E$54</v>
      </c>
      <c r="V67"/>
    </row>
    <row r="68" spans="1:22" x14ac:dyDescent="0.25">
      <c r="A68" s="221">
        <f t="shared" ref="A68:A73" si="4">A67+1</f>
        <v>46</v>
      </c>
      <c r="B68" s="221" t="s">
        <v>601</v>
      </c>
      <c r="C68" s="221" t="s">
        <v>1054</v>
      </c>
      <c r="D68" s="221" t="str">
        <f t="shared" ref="D68:D131" si="5">INDEX($R$3:$R$35,MATCH(C68,$Q$3:$Q$35,0))</f>
        <v>Diesel</v>
      </c>
      <c r="E68" s="221" t="s">
        <v>588</v>
      </c>
      <c r="F68" s="221" t="s">
        <v>1036</v>
      </c>
      <c r="G68" s="221" t="s">
        <v>1257</v>
      </c>
      <c r="H68" s="221" t="s">
        <v>601</v>
      </c>
      <c r="I68" s="221" t="str">
        <f t="shared" si="3"/>
        <v>1A2 Manufacturing Industries and Construction</v>
      </c>
      <c r="J68" s="221" t="str">
        <f>ADDRESS(ROW('1A2 Manufacturing Construction'!E55),COLUMN('1A2 Manufacturing Construction'!E55),,,"1A2 Manufacturing Construction")</f>
        <v>'1A2 Manufacturing Construction'!$E$55</v>
      </c>
      <c r="V68"/>
    </row>
    <row r="69" spans="1:22" x14ac:dyDescent="0.25">
      <c r="A69" s="221">
        <f t="shared" si="4"/>
        <v>47</v>
      </c>
      <c r="B69" s="221" t="s">
        <v>601</v>
      </c>
      <c r="C69" s="221" t="s">
        <v>1055</v>
      </c>
      <c r="D69" s="221" t="str">
        <f t="shared" si="5"/>
        <v>Residual Fuel Oil (HFO)</v>
      </c>
      <c r="E69" s="221" t="s">
        <v>588</v>
      </c>
      <c r="F69" s="221" t="s">
        <v>1036</v>
      </c>
      <c r="G69" s="221" t="s">
        <v>1257</v>
      </c>
      <c r="H69" s="221" t="s">
        <v>601</v>
      </c>
      <c r="I69" s="221" t="str">
        <f t="shared" si="3"/>
        <v>1A2 Manufacturing Industries and Construction</v>
      </c>
      <c r="J69" s="221" t="str">
        <f>ADDRESS(ROW('1A2 Manufacturing Construction'!E56),COLUMN('1A2 Manufacturing Construction'!E56),,,"1A2 Manufacturing Construction")</f>
        <v>'1A2 Manufacturing Construction'!$E$56</v>
      </c>
      <c r="V69"/>
    </row>
    <row r="70" spans="1:22" x14ac:dyDescent="0.25">
      <c r="A70" s="221">
        <f t="shared" si="4"/>
        <v>48</v>
      </c>
      <c r="B70" s="221" t="s">
        <v>601</v>
      </c>
      <c r="C70" s="221" t="s">
        <v>603</v>
      </c>
      <c r="D70" s="221" t="str">
        <f t="shared" si="5"/>
        <v>LPG</v>
      </c>
      <c r="E70" s="221" t="s">
        <v>588</v>
      </c>
      <c r="F70" s="221" t="s">
        <v>1036</v>
      </c>
      <c r="G70" s="221" t="s">
        <v>1257</v>
      </c>
      <c r="H70" s="221" t="s">
        <v>601</v>
      </c>
      <c r="I70" s="221" t="str">
        <f t="shared" si="3"/>
        <v>1A2 Manufacturing Industries and Construction</v>
      </c>
      <c r="J70" s="221" t="str">
        <f>ADDRESS(ROW('1A2 Manufacturing Construction'!E57),COLUMN('1A2 Manufacturing Construction'!E57),,,"1A2 Manufacturing Construction")</f>
        <v>'1A2 Manufacturing Construction'!$E$57</v>
      </c>
      <c r="V70"/>
    </row>
    <row r="71" spans="1:22" x14ac:dyDescent="0.25">
      <c r="A71" s="221">
        <f t="shared" si="4"/>
        <v>49</v>
      </c>
      <c r="B71" s="221" t="s">
        <v>601</v>
      </c>
      <c r="C71" s="221" t="s">
        <v>604</v>
      </c>
      <c r="D71" s="221" t="str">
        <f t="shared" si="5"/>
        <v>Bitumen</v>
      </c>
      <c r="E71" s="221" t="s">
        <v>588</v>
      </c>
      <c r="F71" s="221" t="s">
        <v>1036</v>
      </c>
      <c r="G71" s="221" t="s">
        <v>1257</v>
      </c>
      <c r="H71" s="221" t="s">
        <v>601</v>
      </c>
      <c r="I71" s="221" t="str">
        <f t="shared" si="3"/>
        <v>1A2 Manufacturing Industries and Construction</v>
      </c>
      <c r="J71" s="221" t="str">
        <f>ADDRESS(ROW('1A2 Manufacturing Construction'!E58),COLUMN('1A2 Manufacturing Construction'!E58),,,"1A2 Manufacturing Construction")</f>
        <v>'1A2 Manufacturing Construction'!$E$58</v>
      </c>
      <c r="V71"/>
    </row>
    <row r="72" spans="1:22" x14ac:dyDescent="0.25">
      <c r="A72" s="221">
        <f t="shared" si="4"/>
        <v>50</v>
      </c>
      <c r="B72" s="221" t="s">
        <v>601</v>
      </c>
      <c r="C72" s="221" t="s">
        <v>1056</v>
      </c>
      <c r="D72" s="221" t="str">
        <f t="shared" si="5"/>
        <v>Coal</v>
      </c>
      <c r="E72" s="221" t="s">
        <v>588</v>
      </c>
      <c r="F72" s="221" t="s">
        <v>1036</v>
      </c>
      <c r="G72" s="221" t="s">
        <v>1257</v>
      </c>
      <c r="H72" s="221" t="s">
        <v>601</v>
      </c>
      <c r="I72" s="221" t="str">
        <f t="shared" si="3"/>
        <v>1A2 Manufacturing Industries and Construction</v>
      </c>
      <c r="J72" s="221" t="str">
        <f>ADDRESS(ROW('1A2 Manufacturing Construction'!E59),COLUMN('1A2 Manufacturing Construction'!E59),,,"1A2 Manufacturing Construction")</f>
        <v>'1A2 Manufacturing Construction'!$E$59</v>
      </c>
      <c r="V72"/>
    </row>
    <row r="73" spans="1:22" x14ac:dyDescent="0.25">
      <c r="A73" s="221">
        <f t="shared" si="4"/>
        <v>51</v>
      </c>
      <c r="B73" s="221" t="s">
        <v>601</v>
      </c>
      <c r="C73" s="221" t="s">
        <v>1104</v>
      </c>
      <c r="D73" s="221" t="str">
        <f t="shared" si="5"/>
        <v>Gas</v>
      </c>
      <c r="E73" s="221" t="s">
        <v>588</v>
      </c>
      <c r="F73" s="221" t="s">
        <v>1036</v>
      </c>
      <c r="G73" s="221" t="s">
        <v>1257</v>
      </c>
      <c r="H73" s="221" t="s">
        <v>601</v>
      </c>
      <c r="I73" s="221" t="str">
        <f t="shared" si="3"/>
        <v>1A2 Manufacturing Industries and Construction</v>
      </c>
      <c r="J73" s="221" t="str">
        <f>ADDRESS(ROW('1A2 Manufacturing Construction'!E60),COLUMN('1A2 Manufacturing Construction'!E60),,,"1A2 Manufacturing Construction")</f>
        <v>'1A2 Manufacturing Construction'!$E$60</v>
      </c>
      <c r="V73"/>
    </row>
    <row r="74" spans="1:22" x14ac:dyDescent="0.25">
      <c r="A74" s="250"/>
      <c r="B74" s="4" t="s">
        <v>601</v>
      </c>
      <c r="C74" s="4" t="s">
        <v>1030</v>
      </c>
      <c r="D74" s="221" t="e">
        <f t="shared" si="5"/>
        <v>#N/A</v>
      </c>
      <c r="E74" s="4" t="s">
        <v>588</v>
      </c>
      <c r="F74" s="221" t="s">
        <v>1036</v>
      </c>
      <c r="G74" s="221" t="s">
        <v>1257</v>
      </c>
      <c r="H74" s="221" t="s">
        <v>601</v>
      </c>
      <c r="I74" s="221" t="str">
        <f t="shared" si="3"/>
        <v>1A2 Manufacturing Industries and Construction</v>
      </c>
      <c r="J74" s="221" t="str">
        <f>ADDRESS(ROW('1A2 Manufacturing Construction'!E61),COLUMN('1A2 Manufacturing Construction'!E61),,,"1A2 Manufacturing Construction")</f>
        <v>'1A2 Manufacturing Construction'!$E$61</v>
      </c>
      <c r="V74"/>
    </row>
    <row r="75" spans="1:22" x14ac:dyDescent="0.25">
      <c r="A75" s="250"/>
      <c r="D75" s="221" t="e">
        <f t="shared" si="5"/>
        <v>#N/A</v>
      </c>
      <c r="F75" s="221" t="s">
        <v>1036</v>
      </c>
      <c r="G75" s="221" t="s">
        <v>1257</v>
      </c>
      <c r="J75" s="221" t="str">
        <f>ADDRESS(ROW('1A2 Manufacturing Construction'!E62),COLUMN('1A2 Manufacturing Construction'!E62),,,"1A2 Manufacturing Construction")</f>
        <v>'1A2 Manufacturing Construction'!$E$62</v>
      </c>
      <c r="V75"/>
    </row>
    <row r="76" spans="1:22" x14ac:dyDescent="0.25">
      <c r="A76" s="250"/>
      <c r="B76" s="49" t="s">
        <v>601</v>
      </c>
      <c r="C76" s="49"/>
      <c r="D76" s="221" t="e">
        <f t="shared" si="5"/>
        <v>#N/A</v>
      </c>
      <c r="E76" s="49" t="s">
        <v>590</v>
      </c>
      <c r="F76" s="221" t="s">
        <v>1036</v>
      </c>
      <c r="G76" s="221" t="s">
        <v>1257</v>
      </c>
      <c r="H76" s="19"/>
      <c r="I76" s="19"/>
      <c r="J76" s="221" t="str">
        <f>ADDRESS(ROW('1A2 Manufacturing Construction'!E63),COLUMN('1A2 Manufacturing Construction'!E63),,,"1A2 Manufacturing Construction")</f>
        <v>'1A2 Manufacturing Construction'!$E$63</v>
      </c>
      <c r="V76"/>
    </row>
    <row r="77" spans="1:22" x14ac:dyDescent="0.25">
      <c r="A77" s="221">
        <f>A73+1</f>
        <v>52</v>
      </c>
      <c r="B77" s="221" t="s">
        <v>601</v>
      </c>
      <c r="C77" s="221" t="s">
        <v>602</v>
      </c>
      <c r="D77" s="221" t="str">
        <f t="shared" si="5"/>
        <v>Kerosene</v>
      </c>
      <c r="E77" s="221" t="s">
        <v>590</v>
      </c>
      <c r="F77" s="221" t="s">
        <v>1036</v>
      </c>
      <c r="G77" s="221" t="s">
        <v>1257</v>
      </c>
      <c r="H77" s="221" t="s">
        <v>601</v>
      </c>
      <c r="I77" s="221" t="str">
        <f t="shared" ref="I77:I85" si="6">H77</f>
        <v>1A2 Manufacturing Industries and Construction</v>
      </c>
      <c r="J77" s="221" t="str">
        <f>ADDRESS(ROW('1A2 Manufacturing Construction'!E64),COLUMN('1A2 Manufacturing Construction'!E64),,,"1A2 Manufacturing Construction")</f>
        <v>'1A2 Manufacturing Construction'!$E$64</v>
      </c>
      <c r="V77"/>
    </row>
    <row r="78" spans="1:22" x14ac:dyDescent="0.25">
      <c r="A78" s="221">
        <f t="shared" ref="A78:A83" si="7">A77+1</f>
        <v>53</v>
      </c>
      <c r="B78" s="221" t="s">
        <v>601</v>
      </c>
      <c r="C78" s="221" t="s">
        <v>1054</v>
      </c>
      <c r="D78" s="221" t="str">
        <f t="shared" si="5"/>
        <v>Diesel</v>
      </c>
      <c r="E78" s="221" t="s">
        <v>590</v>
      </c>
      <c r="F78" s="221" t="s">
        <v>1036</v>
      </c>
      <c r="G78" s="221" t="s">
        <v>1257</v>
      </c>
      <c r="H78" s="221" t="s">
        <v>601</v>
      </c>
      <c r="I78" s="221" t="str">
        <f t="shared" si="6"/>
        <v>1A2 Manufacturing Industries and Construction</v>
      </c>
      <c r="J78" s="221" t="str">
        <f>ADDRESS(ROW('1A2 Manufacturing Construction'!E65),COLUMN('1A2 Manufacturing Construction'!E65),,,"1A2 Manufacturing Construction")</f>
        <v>'1A2 Manufacturing Construction'!$E$65</v>
      </c>
      <c r="V78"/>
    </row>
    <row r="79" spans="1:22" x14ac:dyDescent="0.25">
      <c r="A79" s="221">
        <f t="shared" si="7"/>
        <v>54</v>
      </c>
      <c r="B79" s="221" t="s">
        <v>601</v>
      </c>
      <c r="C79" s="221" t="s">
        <v>1055</v>
      </c>
      <c r="D79" s="221" t="str">
        <f t="shared" si="5"/>
        <v>Residual Fuel Oil (HFO)</v>
      </c>
      <c r="E79" s="221" t="s">
        <v>590</v>
      </c>
      <c r="F79" s="221" t="s">
        <v>1036</v>
      </c>
      <c r="G79" s="221" t="s">
        <v>1257</v>
      </c>
      <c r="H79" s="221" t="s">
        <v>601</v>
      </c>
      <c r="I79" s="221" t="str">
        <f t="shared" si="6"/>
        <v>1A2 Manufacturing Industries and Construction</v>
      </c>
      <c r="J79" s="221" t="str">
        <f>ADDRESS(ROW('1A2 Manufacturing Construction'!E66),COLUMN('1A2 Manufacturing Construction'!E66),,,"1A2 Manufacturing Construction")</f>
        <v>'1A2 Manufacturing Construction'!$E$66</v>
      </c>
      <c r="V79"/>
    </row>
    <row r="80" spans="1:22" x14ac:dyDescent="0.25">
      <c r="A80" s="221">
        <f t="shared" si="7"/>
        <v>55</v>
      </c>
      <c r="B80" s="221" t="s">
        <v>601</v>
      </c>
      <c r="C80" s="221" t="s">
        <v>603</v>
      </c>
      <c r="D80" s="221" t="str">
        <f t="shared" si="5"/>
        <v>LPG</v>
      </c>
      <c r="E80" s="221" t="s">
        <v>590</v>
      </c>
      <c r="F80" s="221" t="s">
        <v>1036</v>
      </c>
      <c r="G80" s="221" t="s">
        <v>1257</v>
      </c>
      <c r="H80" s="221" t="s">
        <v>601</v>
      </c>
      <c r="I80" s="221" t="str">
        <f t="shared" si="6"/>
        <v>1A2 Manufacturing Industries and Construction</v>
      </c>
      <c r="J80" s="221" t="str">
        <f>ADDRESS(ROW('1A2 Manufacturing Construction'!E67),COLUMN('1A2 Manufacturing Construction'!E67),,,"1A2 Manufacturing Construction")</f>
        <v>'1A2 Manufacturing Construction'!$E$67</v>
      </c>
      <c r="V80"/>
    </row>
    <row r="81" spans="1:22" x14ac:dyDescent="0.25">
      <c r="A81" s="221">
        <f t="shared" si="7"/>
        <v>56</v>
      </c>
      <c r="B81" s="221" t="s">
        <v>601</v>
      </c>
      <c r="C81" s="221" t="s">
        <v>604</v>
      </c>
      <c r="D81" s="221" t="str">
        <f t="shared" si="5"/>
        <v>Bitumen</v>
      </c>
      <c r="E81" s="221" t="s">
        <v>590</v>
      </c>
      <c r="F81" s="221" t="s">
        <v>1036</v>
      </c>
      <c r="G81" s="221" t="s">
        <v>1257</v>
      </c>
      <c r="H81" s="221" t="s">
        <v>601</v>
      </c>
      <c r="I81" s="221" t="str">
        <f t="shared" si="6"/>
        <v>1A2 Manufacturing Industries and Construction</v>
      </c>
      <c r="J81" s="221" t="str">
        <f>ADDRESS(ROW('1A2 Manufacturing Construction'!E68),COLUMN('1A2 Manufacturing Construction'!E68),,,"1A2 Manufacturing Construction")</f>
        <v>'1A2 Manufacturing Construction'!$E$68</v>
      </c>
      <c r="V81"/>
    </row>
    <row r="82" spans="1:22" x14ac:dyDescent="0.25">
      <c r="A82" s="221">
        <f t="shared" si="7"/>
        <v>57</v>
      </c>
      <c r="B82" s="221" t="s">
        <v>601</v>
      </c>
      <c r="C82" s="221" t="s">
        <v>1056</v>
      </c>
      <c r="D82" s="221" t="str">
        <f t="shared" si="5"/>
        <v>Coal</v>
      </c>
      <c r="E82" s="221" t="s">
        <v>590</v>
      </c>
      <c r="F82" s="221" t="s">
        <v>1036</v>
      </c>
      <c r="G82" s="221" t="s">
        <v>1257</v>
      </c>
      <c r="H82" s="221" t="s">
        <v>601</v>
      </c>
      <c r="I82" s="221" t="str">
        <f t="shared" si="6"/>
        <v>1A2 Manufacturing Industries and Construction</v>
      </c>
      <c r="J82" s="221" t="str">
        <f>ADDRESS(ROW('1A2 Manufacturing Construction'!E69),COLUMN('1A2 Manufacturing Construction'!E69),,,"1A2 Manufacturing Construction")</f>
        <v>'1A2 Manufacturing Construction'!$E$69</v>
      </c>
      <c r="V82"/>
    </row>
    <row r="83" spans="1:22" x14ac:dyDescent="0.25">
      <c r="A83" s="221">
        <f t="shared" si="7"/>
        <v>58</v>
      </c>
      <c r="B83" s="221" t="s">
        <v>601</v>
      </c>
      <c r="C83" s="221" t="s">
        <v>1104</v>
      </c>
      <c r="D83" s="221" t="str">
        <f t="shared" si="5"/>
        <v>Gas</v>
      </c>
      <c r="E83" s="221" t="s">
        <v>590</v>
      </c>
      <c r="F83" s="221" t="s">
        <v>1036</v>
      </c>
      <c r="G83" s="221" t="s">
        <v>1257</v>
      </c>
      <c r="H83" s="221" t="s">
        <v>601</v>
      </c>
      <c r="I83" s="221" t="str">
        <f t="shared" si="6"/>
        <v>1A2 Manufacturing Industries and Construction</v>
      </c>
      <c r="J83" s="221" t="str">
        <f>ADDRESS(ROW('1A2 Manufacturing Construction'!E70),COLUMN('1A2 Manufacturing Construction'!E70),,,"1A2 Manufacturing Construction")</f>
        <v>'1A2 Manufacturing Construction'!$E$70</v>
      </c>
      <c r="V83"/>
    </row>
    <row r="84" spans="1:22" x14ac:dyDescent="0.25">
      <c r="A84" s="250"/>
      <c r="B84" s="4" t="s">
        <v>601</v>
      </c>
      <c r="C84" s="4" t="s">
        <v>1082</v>
      </c>
      <c r="D84" s="221" t="e">
        <f t="shared" si="5"/>
        <v>#N/A</v>
      </c>
      <c r="E84" s="4" t="s">
        <v>590</v>
      </c>
      <c r="F84" s="221" t="s">
        <v>1036</v>
      </c>
      <c r="G84" s="221" t="s">
        <v>1257</v>
      </c>
      <c r="H84" s="221" t="s">
        <v>601</v>
      </c>
      <c r="I84" s="221" t="str">
        <f t="shared" si="6"/>
        <v>1A2 Manufacturing Industries and Construction</v>
      </c>
      <c r="J84" s="221" t="str">
        <f>ADDRESS(ROW('1A2 Manufacturing Construction'!E71),COLUMN('1A2 Manufacturing Construction'!E71),,,"1A2 Manufacturing Construction")</f>
        <v>'1A2 Manufacturing Construction'!$E$71</v>
      </c>
      <c r="V84"/>
    </row>
    <row r="85" spans="1:22" x14ac:dyDescent="0.25">
      <c r="A85" s="250"/>
      <c r="B85" s="4" t="s">
        <v>601</v>
      </c>
      <c r="C85" s="4" t="s">
        <v>1082</v>
      </c>
      <c r="D85" s="221" t="e">
        <f t="shared" si="5"/>
        <v>#N/A</v>
      </c>
      <c r="E85" s="4" t="s">
        <v>590</v>
      </c>
      <c r="F85" s="221" t="s">
        <v>1036</v>
      </c>
      <c r="G85" s="221" t="s">
        <v>1257</v>
      </c>
      <c r="H85" s="221" t="s">
        <v>601</v>
      </c>
      <c r="I85" s="221" t="str">
        <f t="shared" si="6"/>
        <v>1A2 Manufacturing Industries and Construction</v>
      </c>
      <c r="J85" s="221" t="str">
        <f>ADDRESS(ROW('1A2 Manufacturing Construction'!E72),COLUMN('1A2 Manufacturing Construction'!E72),,,"1A2 Manufacturing Construction")</f>
        <v>'1A2 Manufacturing Construction'!$E$72</v>
      </c>
      <c r="V85"/>
    </row>
    <row r="86" spans="1:22" x14ac:dyDescent="0.25">
      <c r="A86" s="250"/>
      <c r="D86" s="221" t="e">
        <f t="shared" si="5"/>
        <v>#N/A</v>
      </c>
      <c r="F86" s="221" t="s">
        <v>1036</v>
      </c>
      <c r="G86" s="221" t="s">
        <v>1257</v>
      </c>
      <c r="J86" s="221" t="str">
        <f>ADDRESS(ROW('1A2 Manufacturing Construction'!E73),COLUMN('1A2 Manufacturing Construction'!E73),,,"1A2 Manufacturing Construction")</f>
        <v>'1A2 Manufacturing Construction'!$E$73</v>
      </c>
      <c r="V86"/>
    </row>
    <row r="87" spans="1:22" x14ac:dyDescent="0.25">
      <c r="A87" s="250"/>
      <c r="B87" s="49" t="s">
        <v>601</v>
      </c>
      <c r="C87" s="49"/>
      <c r="D87" s="221" t="e">
        <f t="shared" si="5"/>
        <v>#N/A</v>
      </c>
      <c r="E87" s="49" t="s">
        <v>593</v>
      </c>
      <c r="F87" s="221" t="s">
        <v>1036</v>
      </c>
      <c r="G87" s="221" t="s">
        <v>1257</v>
      </c>
      <c r="H87" s="19"/>
      <c r="I87" s="19"/>
      <c r="J87" s="221" t="str">
        <f>ADDRESS(ROW('1A2 Manufacturing Construction'!E74),COLUMN('1A2 Manufacturing Construction'!E74),,,"1A2 Manufacturing Construction")</f>
        <v>'1A2 Manufacturing Construction'!$E$74</v>
      </c>
      <c r="V87"/>
    </row>
    <row r="88" spans="1:22" x14ac:dyDescent="0.25">
      <c r="A88" s="221">
        <f>A83+1</f>
        <v>59</v>
      </c>
      <c r="B88" s="221" t="s">
        <v>601</v>
      </c>
      <c r="C88" s="221" t="s">
        <v>602</v>
      </c>
      <c r="D88" s="221" t="str">
        <f t="shared" si="5"/>
        <v>Kerosene</v>
      </c>
      <c r="E88" s="221" t="s">
        <v>593</v>
      </c>
      <c r="F88" s="221" t="s">
        <v>1036</v>
      </c>
      <c r="G88" s="221" t="s">
        <v>1257</v>
      </c>
      <c r="H88" s="221" t="s">
        <v>601</v>
      </c>
      <c r="I88" s="221" t="str">
        <f t="shared" ref="I88:I96" si="8">H88</f>
        <v>1A2 Manufacturing Industries and Construction</v>
      </c>
      <c r="J88" s="221" t="str">
        <f>ADDRESS(ROW('1A2 Manufacturing Construction'!E75),COLUMN('1A2 Manufacturing Construction'!E75),,,"1A2 Manufacturing Construction")</f>
        <v>'1A2 Manufacturing Construction'!$E$75</v>
      </c>
      <c r="V88"/>
    </row>
    <row r="89" spans="1:22" x14ac:dyDescent="0.25">
      <c r="A89" s="221">
        <f t="shared" ref="A89:A94" si="9">A88+1</f>
        <v>60</v>
      </c>
      <c r="B89" s="221" t="s">
        <v>601</v>
      </c>
      <c r="C89" s="221" t="s">
        <v>1054</v>
      </c>
      <c r="D89" s="221" t="str">
        <f t="shared" si="5"/>
        <v>Diesel</v>
      </c>
      <c r="E89" s="221" t="s">
        <v>593</v>
      </c>
      <c r="F89" s="221" t="s">
        <v>1036</v>
      </c>
      <c r="G89" s="221" t="s">
        <v>1257</v>
      </c>
      <c r="H89" s="221" t="s">
        <v>601</v>
      </c>
      <c r="I89" s="221" t="str">
        <f t="shared" si="8"/>
        <v>1A2 Manufacturing Industries and Construction</v>
      </c>
      <c r="J89" s="221" t="str">
        <f>ADDRESS(ROW('1A2 Manufacturing Construction'!E76),COLUMN('1A2 Manufacturing Construction'!E76),,,"1A2 Manufacturing Construction")</f>
        <v>'1A2 Manufacturing Construction'!$E$76</v>
      </c>
      <c r="V89"/>
    </row>
    <row r="90" spans="1:22" x14ac:dyDescent="0.25">
      <c r="A90" s="221">
        <f t="shared" si="9"/>
        <v>61</v>
      </c>
      <c r="B90" s="221" t="s">
        <v>601</v>
      </c>
      <c r="C90" s="221" t="s">
        <v>1055</v>
      </c>
      <c r="D90" s="221" t="str">
        <f t="shared" si="5"/>
        <v>Residual Fuel Oil (HFO)</v>
      </c>
      <c r="E90" s="221" t="s">
        <v>593</v>
      </c>
      <c r="F90" s="221" t="s">
        <v>1036</v>
      </c>
      <c r="G90" s="221" t="s">
        <v>1257</v>
      </c>
      <c r="H90" s="221" t="s">
        <v>601</v>
      </c>
      <c r="I90" s="221" t="str">
        <f t="shared" si="8"/>
        <v>1A2 Manufacturing Industries and Construction</v>
      </c>
      <c r="J90" s="221" t="str">
        <f>ADDRESS(ROW('1A2 Manufacturing Construction'!E77),COLUMN('1A2 Manufacturing Construction'!E77),,,"1A2 Manufacturing Construction")</f>
        <v>'1A2 Manufacturing Construction'!$E$77</v>
      </c>
      <c r="V90"/>
    </row>
    <row r="91" spans="1:22" x14ac:dyDescent="0.25">
      <c r="A91" s="221">
        <f t="shared" si="9"/>
        <v>62</v>
      </c>
      <c r="B91" s="221" t="s">
        <v>601</v>
      </c>
      <c r="C91" s="221" t="s">
        <v>603</v>
      </c>
      <c r="D91" s="221" t="str">
        <f t="shared" si="5"/>
        <v>LPG</v>
      </c>
      <c r="E91" s="221" t="s">
        <v>593</v>
      </c>
      <c r="F91" s="221" t="s">
        <v>1036</v>
      </c>
      <c r="G91" s="221" t="s">
        <v>1257</v>
      </c>
      <c r="H91" s="221" t="s">
        <v>601</v>
      </c>
      <c r="I91" s="221" t="str">
        <f t="shared" si="8"/>
        <v>1A2 Manufacturing Industries and Construction</v>
      </c>
      <c r="J91" s="221" t="str">
        <f>ADDRESS(ROW('1A2 Manufacturing Construction'!E78),COLUMN('1A2 Manufacturing Construction'!E78),,,"1A2 Manufacturing Construction")</f>
        <v>'1A2 Manufacturing Construction'!$E$78</v>
      </c>
      <c r="V91"/>
    </row>
    <row r="92" spans="1:22" x14ac:dyDescent="0.25">
      <c r="A92" s="221">
        <f t="shared" si="9"/>
        <v>63</v>
      </c>
      <c r="B92" s="221" t="s">
        <v>601</v>
      </c>
      <c r="C92" s="221" t="s">
        <v>604</v>
      </c>
      <c r="D92" s="221" t="str">
        <f t="shared" si="5"/>
        <v>Bitumen</v>
      </c>
      <c r="E92" s="221" t="s">
        <v>593</v>
      </c>
      <c r="F92" s="221" t="s">
        <v>1036</v>
      </c>
      <c r="G92" s="221" t="s">
        <v>1257</v>
      </c>
      <c r="H92" s="221" t="s">
        <v>601</v>
      </c>
      <c r="I92" s="221" t="str">
        <f t="shared" si="8"/>
        <v>1A2 Manufacturing Industries and Construction</v>
      </c>
      <c r="J92" s="221" t="str">
        <f>ADDRESS(ROW('1A2 Manufacturing Construction'!E79),COLUMN('1A2 Manufacturing Construction'!E79),,,"1A2 Manufacturing Construction")</f>
        <v>'1A2 Manufacturing Construction'!$E$79</v>
      </c>
      <c r="V92"/>
    </row>
    <row r="93" spans="1:22" x14ac:dyDescent="0.25">
      <c r="A93" s="221">
        <f t="shared" si="9"/>
        <v>64</v>
      </c>
      <c r="B93" s="221" t="s">
        <v>601</v>
      </c>
      <c r="C93" s="221" t="s">
        <v>1056</v>
      </c>
      <c r="D93" s="221" t="str">
        <f t="shared" si="5"/>
        <v>Coal</v>
      </c>
      <c r="E93" s="221" t="s">
        <v>593</v>
      </c>
      <c r="F93" s="221" t="s">
        <v>1036</v>
      </c>
      <c r="G93" s="221" t="s">
        <v>1257</v>
      </c>
      <c r="H93" s="221" t="s">
        <v>601</v>
      </c>
      <c r="I93" s="221" t="str">
        <f t="shared" si="8"/>
        <v>1A2 Manufacturing Industries and Construction</v>
      </c>
      <c r="J93" s="221" t="str">
        <f>ADDRESS(ROW('1A2 Manufacturing Construction'!E80),COLUMN('1A2 Manufacturing Construction'!E80),,,"1A2 Manufacturing Construction")</f>
        <v>'1A2 Manufacturing Construction'!$E$80</v>
      </c>
      <c r="V93"/>
    </row>
    <row r="94" spans="1:22" x14ac:dyDescent="0.25">
      <c r="A94" s="221">
        <f t="shared" si="9"/>
        <v>65</v>
      </c>
      <c r="B94" s="221" t="s">
        <v>601</v>
      </c>
      <c r="C94" s="221" t="s">
        <v>1104</v>
      </c>
      <c r="D94" s="221" t="str">
        <f t="shared" si="5"/>
        <v>Gas</v>
      </c>
      <c r="E94" s="221" t="s">
        <v>593</v>
      </c>
      <c r="F94" s="221" t="s">
        <v>1036</v>
      </c>
      <c r="G94" s="221" t="s">
        <v>1257</v>
      </c>
      <c r="H94" s="221" t="s">
        <v>601</v>
      </c>
      <c r="I94" s="221" t="str">
        <f t="shared" si="8"/>
        <v>1A2 Manufacturing Industries and Construction</v>
      </c>
      <c r="J94" s="221" t="str">
        <f>ADDRESS(ROW('1A2 Manufacturing Construction'!E81),COLUMN('1A2 Manufacturing Construction'!E81),,,"1A2 Manufacturing Construction")</f>
        <v>'1A2 Manufacturing Construction'!$E$81</v>
      </c>
      <c r="V94"/>
    </row>
    <row r="95" spans="1:22" x14ac:dyDescent="0.25">
      <c r="A95" s="250"/>
      <c r="B95" s="4" t="s">
        <v>601</v>
      </c>
      <c r="C95" s="4" t="s">
        <v>1032</v>
      </c>
      <c r="D95" s="221" t="e">
        <f t="shared" si="5"/>
        <v>#N/A</v>
      </c>
      <c r="E95" s="4" t="s">
        <v>593</v>
      </c>
      <c r="F95" s="221" t="s">
        <v>1036</v>
      </c>
      <c r="G95" s="221" t="s">
        <v>1257</v>
      </c>
      <c r="H95" s="221" t="s">
        <v>601</v>
      </c>
      <c r="I95" s="221" t="str">
        <f t="shared" si="8"/>
        <v>1A2 Manufacturing Industries and Construction</v>
      </c>
      <c r="J95" s="221" t="str">
        <f>ADDRESS(ROW('1A2 Manufacturing Construction'!E82),COLUMN('1A2 Manufacturing Construction'!E82),,,"1A2 Manufacturing Construction")</f>
        <v>'1A2 Manufacturing Construction'!$E$82</v>
      </c>
      <c r="V95"/>
    </row>
    <row r="96" spans="1:22" x14ac:dyDescent="0.25">
      <c r="A96" s="250"/>
      <c r="B96" s="4" t="s">
        <v>601</v>
      </c>
      <c r="C96" s="4" t="s">
        <v>1032</v>
      </c>
      <c r="D96" s="221" t="e">
        <f t="shared" si="5"/>
        <v>#N/A</v>
      </c>
      <c r="E96" s="4" t="s">
        <v>593</v>
      </c>
      <c r="F96" s="221" t="s">
        <v>1036</v>
      </c>
      <c r="G96" s="221" t="s">
        <v>1257</v>
      </c>
      <c r="H96" s="221" t="s">
        <v>601</v>
      </c>
      <c r="I96" s="221" t="str">
        <f t="shared" si="8"/>
        <v>1A2 Manufacturing Industries and Construction</v>
      </c>
      <c r="J96" s="221" t="str">
        <f>ADDRESS(ROW('1A2 Manufacturing Construction'!E83),COLUMN('1A2 Manufacturing Construction'!E83),,,"1A2 Manufacturing Construction")</f>
        <v>'1A2 Manufacturing Construction'!$E$83</v>
      </c>
      <c r="V96"/>
    </row>
    <row r="97" spans="1:22" x14ac:dyDescent="0.25">
      <c r="B97" s="49" t="s">
        <v>607</v>
      </c>
      <c r="C97" s="49"/>
      <c r="D97" s="221" t="e">
        <f t="shared" si="5"/>
        <v>#N/A</v>
      </c>
      <c r="E97" s="49"/>
      <c r="F97" s="221" t="s">
        <v>1036</v>
      </c>
      <c r="G97" s="221" t="s">
        <v>1257</v>
      </c>
      <c r="V97"/>
    </row>
    <row r="98" spans="1:22" x14ac:dyDescent="0.25">
      <c r="A98" s="221">
        <f>A94+1</f>
        <v>66</v>
      </c>
      <c r="B98" s="221" t="s">
        <v>1114</v>
      </c>
      <c r="C98" s="221" t="s">
        <v>595</v>
      </c>
      <c r="D98" s="221" t="str">
        <f t="shared" si="5"/>
        <v>Kerosene</v>
      </c>
      <c r="E98" s="221" t="s">
        <v>1252</v>
      </c>
      <c r="F98" s="221" t="s">
        <v>1036</v>
      </c>
      <c r="G98" s="221" t="s">
        <v>1257</v>
      </c>
      <c r="H98" s="221" t="s">
        <v>84</v>
      </c>
      <c r="I98" s="221" t="s">
        <v>607</v>
      </c>
      <c r="J98" s="221" t="str">
        <f>ADDRESS(ROW('1A3 Transport'!E14),COLUMN('1A3 Transport'!E14),,,"1A3 Transport")</f>
        <v>'1A3 Transport'!$E$14</v>
      </c>
      <c r="V98"/>
    </row>
    <row r="99" spans="1:22" x14ac:dyDescent="0.25">
      <c r="A99" s="221">
        <f>A98+1</f>
        <v>67</v>
      </c>
      <c r="B99" s="221" t="s">
        <v>1115</v>
      </c>
      <c r="C99" s="221" t="s">
        <v>1116</v>
      </c>
      <c r="D99" s="221" t="str">
        <f t="shared" si="5"/>
        <v>Aviation gasoline</v>
      </c>
      <c r="E99" s="221" t="s">
        <v>1252</v>
      </c>
      <c r="F99" s="221" t="s">
        <v>1036</v>
      </c>
      <c r="G99" s="221" t="s">
        <v>1257</v>
      </c>
      <c r="H99" s="221" t="s">
        <v>84</v>
      </c>
      <c r="I99" s="221" t="s">
        <v>607</v>
      </c>
      <c r="J99" s="221" t="str">
        <f>ADDRESS(ROW('1A3 Transport'!E15),COLUMN('1A3 Transport'!E15),,,"1A3 Transport")</f>
        <v>'1A3 Transport'!$E$15</v>
      </c>
      <c r="V99"/>
    </row>
    <row r="100" spans="1:22" x14ac:dyDescent="0.25">
      <c r="A100" s="221">
        <f>A99+1</f>
        <v>68</v>
      </c>
      <c r="B100" s="221" t="s">
        <v>1115</v>
      </c>
      <c r="C100" s="221" t="s">
        <v>595</v>
      </c>
      <c r="D100" s="221" t="str">
        <f t="shared" si="5"/>
        <v>Kerosene</v>
      </c>
      <c r="E100" s="221" t="s">
        <v>1252</v>
      </c>
      <c r="F100" s="221" t="s">
        <v>1036</v>
      </c>
      <c r="G100" s="221" t="s">
        <v>1257</v>
      </c>
      <c r="H100" s="221" t="s">
        <v>84</v>
      </c>
      <c r="I100" s="221" t="s">
        <v>607</v>
      </c>
      <c r="J100" s="221" t="str">
        <f>ADDRESS(ROW('1A3 Transport'!E16),COLUMN('1A3 Transport'!E16),,,"1A3 Transport")</f>
        <v>'1A3 Transport'!$E$16</v>
      </c>
      <c r="V100"/>
    </row>
    <row r="101" spans="1:22" x14ac:dyDescent="0.25">
      <c r="B101" s="49" t="s">
        <v>610</v>
      </c>
      <c r="C101" s="19"/>
      <c r="D101" s="221" t="e">
        <f t="shared" si="5"/>
        <v>#N/A</v>
      </c>
      <c r="E101" s="19"/>
      <c r="F101" s="221" t="s">
        <v>1036</v>
      </c>
      <c r="G101" s="221" t="s">
        <v>1257</v>
      </c>
      <c r="V101"/>
    </row>
    <row r="102" spans="1:22" x14ac:dyDescent="0.25">
      <c r="A102" s="221">
        <f>A100+1</f>
        <v>69</v>
      </c>
      <c r="B102" s="221" t="s">
        <v>610</v>
      </c>
      <c r="C102" s="221" t="s">
        <v>1117</v>
      </c>
      <c r="D102" s="221" t="str">
        <f t="shared" si="5"/>
        <v>Motor gasoline</v>
      </c>
      <c r="E102" s="221" t="s">
        <v>1252</v>
      </c>
      <c r="F102" s="221" t="s">
        <v>1036</v>
      </c>
      <c r="G102" s="221" t="s">
        <v>1257</v>
      </c>
      <c r="H102" s="221" t="s">
        <v>84</v>
      </c>
      <c r="I102" s="221" t="str">
        <f t="shared" ref="I102:I107" si="10">B102</f>
        <v>1A3b Transport - Road</v>
      </c>
      <c r="J102" s="221" t="str">
        <f>ADDRESS(ROW('1A3 Transport'!E18),COLUMN('1A3 Transport'!E18),,,"1A3 Transport")</f>
        <v>'1A3 Transport'!$E$18</v>
      </c>
      <c r="V102"/>
    </row>
    <row r="103" spans="1:22" x14ac:dyDescent="0.25">
      <c r="A103" s="221">
        <f>A102+1</f>
        <v>70</v>
      </c>
      <c r="B103" s="221" t="s">
        <v>610</v>
      </c>
      <c r="C103" s="221" t="s">
        <v>1119</v>
      </c>
      <c r="D103" s="221" t="str">
        <f t="shared" si="5"/>
        <v>Kerosene</v>
      </c>
      <c r="E103" s="221" t="s">
        <v>1252</v>
      </c>
      <c r="F103" s="221" t="s">
        <v>1036</v>
      </c>
      <c r="G103" s="221" t="s">
        <v>1257</v>
      </c>
      <c r="H103" s="221" t="s">
        <v>84</v>
      </c>
      <c r="I103" s="221" t="str">
        <f t="shared" si="10"/>
        <v>1A3b Transport - Road</v>
      </c>
      <c r="J103" s="221" t="str">
        <f>ADDRESS(ROW('1A3 Transport'!E19),COLUMN('1A3 Transport'!E19),,,"1A3 Transport")</f>
        <v>'1A3 Transport'!$E$19</v>
      </c>
      <c r="V103"/>
    </row>
    <row r="104" spans="1:22" x14ac:dyDescent="0.25">
      <c r="A104" s="221">
        <f>A103+1</f>
        <v>71</v>
      </c>
      <c r="B104" s="221" t="s">
        <v>610</v>
      </c>
      <c r="C104" s="221" t="s">
        <v>1054</v>
      </c>
      <c r="D104" s="221" t="str">
        <f t="shared" si="5"/>
        <v>Diesel</v>
      </c>
      <c r="E104" s="221" t="s">
        <v>1252</v>
      </c>
      <c r="F104" s="221" t="s">
        <v>1036</v>
      </c>
      <c r="G104" s="221" t="s">
        <v>1257</v>
      </c>
      <c r="H104" s="221" t="s">
        <v>84</v>
      </c>
      <c r="I104" s="221" t="str">
        <f t="shared" si="10"/>
        <v>1A3b Transport - Road</v>
      </c>
      <c r="J104" s="221" t="str">
        <f>ADDRESS(ROW('1A3 Transport'!E20),COLUMN('1A3 Transport'!E20),,,"1A3 Transport")</f>
        <v>'1A3 Transport'!$E$20</v>
      </c>
      <c r="V104"/>
    </row>
    <row r="105" spans="1:22" x14ac:dyDescent="0.25">
      <c r="A105" s="221">
        <f>A104+1</f>
        <v>72</v>
      </c>
      <c r="B105" s="221" t="s">
        <v>610</v>
      </c>
      <c r="C105" s="221" t="s">
        <v>1104</v>
      </c>
      <c r="D105" s="221" t="str">
        <f t="shared" si="5"/>
        <v>Gas</v>
      </c>
      <c r="E105" s="221" t="s">
        <v>1252</v>
      </c>
      <c r="F105" s="221" t="s">
        <v>1036</v>
      </c>
      <c r="G105" s="221" t="s">
        <v>1257</v>
      </c>
      <c r="H105" s="221" t="s">
        <v>84</v>
      </c>
      <c r="I105" s="221" t="str">
        <f t="shared" si="10"/>
        <v>1A3b Transport - Road</v>
      </c>
      <c r="J105" s="221" t="str">
        <f>ADDRESS(ROW('1A3 Transport'!E21),COLUMN('1A3 Transport'!E21),,,"1A3 Transport")</f>
        <v>'1A3 Transport'!$E$21</v>
      </c>
      <c r="V105"/>
    </row>
    <row r="106" spans="1:22" x14ac:dyDescent="0.25">
      <c r="A106" s="221">
        <f>A105+1</f>
        <v>73</v>
      </c>
      <c r="B106" s="221" t="s">
        <v>610</v>
      </c>
      <c r="C106" s="221" t="s">
        <v>1055</v>
      </c>
      <c r="D106" s="221" t="str">
        <f t="shared" si="5"/>
        <v>Residual Fuel Oil (HFO)</v>
      </c>
      <c r="E106" s="221" t="s">
        <v>1252</v>
      </c>
      <c r="F106" s="221" t="s">
        <v>1036</v>
      </c>
      <c r="G106" s="221" t="s">
        <v>1257</v>
      </c>
      <c r="H106" s="221" t="s">
        <v>84</v>
      </c>
      <c r="I106" s="221" t="str">
        <f t="shared" si="10"/>
        <v>1A3b Transport - Road</v>
      </c>
      <c r="J106" s="221" t="str">
        <f>ADDRESS(ROW('1A3 Transport'!E22),COLUMN('1A3 Transport'!E22),,,"1A3 Transport")</f>
        <v>'1A3 Transport'!$E$22</v>
      </c>
      <c r="V106"/>
    </row>
    <row r="107" spans="1:22" x14ac:dyDescent="0.25">
      <c r="A107" s="221">
        <f>A106+1</f>
        <v>74</v>
      </c>
      <c r="B107" s="221" t="s">
        <v>610</v>
      </c>
      <c r="C107" s="221" t="s">
        <v>603</v>
      </c>
      <c r="D107" s="221" t="str">
        <f t="shared" si="5"/>
        <v>LPG</v>
      </c>
      <c r="E107" s="221" t="s">
        <v>1252</v>
      </c>
      <c r="F107" s="221" t="s">
        <v>1036</v>
      </c>
      <c r="G107" s="221" t="s">
        <v>1257</v>
      </c>
      <c r="H107" s="221" t="s">
        <v>84</v>
      </c>
      <c r="I107" s="221" t="str">
        <f t="shared" si="10"/>
        <v>1A3b Transport - Road</v>
      </c>
      <c r="J107" s="221" t="str">
        <f>ADDRESS(ROW('1A3 Transport'!E23),COLUMN('1A3 Transport'!E23),,,"1A3 Transport")</f>
        <v>'1A3 Transport'!$E$23</v>
      </c>
      <c r="V107"/>
    </row>
    <row r="108" spans="1:22" x14ac:dyDescent="0.25">
      <c r="B108" s="49" t="s">
        <v>612</v>
      </c>
      <c r="C108" s="19"/>
      <c r="D108" s="221" t="e">
        <f t="shared" si="5"/>
        <v>#N/A</v>
      </c>
      <c r="E108" s="19"/>
      <c r="F108" s="221" t="s">
        <v>1036</v>
      </c>
      <c r="G108" s="221" t="s">
        <v>1257</v>
      </c>
      <c r="V108"/>
    </row>
    <row r="109" spans="1:22" x14ac:dyDescent="0.25">
      <c r="A109" s="221">
        <f>A107+1</f>
        <v>75</v>
      </c>
      <c r="B109" s="221" t="s">
        <v>612</v>
      </c>
      <c r="C109" s="221" t="s">
        <v>1054</v>
      </c>
      <c r="D109" s="221" t="str">
        <f t="shared" si="5"/>
        <v>Diesel</v>
      </c>
      <c r="E109" s="221" t="s">
        <v>1252</v>
      </c>
      <c r="F109" s="221" t="s">
        <v>1036</v>
      </c>
      <c r="G109" s="221" t="s">
        <v>1257</v>
      </c>
      <c r="H109" s="221" t="s">
        <v>84</v>
      </c>
      <c r="I109" s="221" t="str">
        <f>B109</f>
        <v>1A3c Transport - Railways</v>
      </c>
      <c r="J109" s="221" t="str">
        <f>ADDRESS(ROW('1A3 Transport'!E25),COLUMN('1A3 Transport'!E25),,,"1A3 Transport")</f>
        <v>'1A3 Transport'!$E$25</v>
      </c>
      <c r="V109"/>
    </row>
    <row r="110" spans="1:22" x14ac:dyDescent="0.25">
      <c r="A110" s="221">
        <f>A109+1</f>
        <v>76</v>
      </c>
      <c r="B110" s="221" t="s">
        <v>612</v>
      </c>
      <c r="C110" s="221" t="s">
        <v>1121</v>
      </c>
      <c r="D110" s="221" t="str">
        <f t="shared" si="5"/>
        <v>Residual Fuel Oil (HFO)</v>
      </c>
      <c r="E110" s="221" t="s">
        <v>1252</v>
      </c>
      <c r="F110" s="221" t="s">
        <v>1036</v>
      </c>
      <c r="G110" s="221" t="s">
        <v>1257</v>
      </c>
      <c r="H110" s="221" t="s">
        <v>84</v>
      </c>
      <c r="I110" s="221" t="str">
        <f>B110</f>
        <v>1A3c Transport - Railways</v>
      </c>
      <c r="J110" s="221" t="str">
        <f>ADDRESS(ROW('1A3 Transport'!E26),COLUMN('1A3 Transport'!E26),,,"1A3 Transport")</f>
        <v>'1A3 Transport'!$E$26</v>
      </c>
      <c r="V110"/>
    </row>
    <row r="111" spans="1:22" x14ac:dyDescent="0.25">
      <c r="B111" s="49" t="s">
        <v>1122</v>
      </c>
      <c r="C111" s="19"/>
      <c r="D111" s="221" t="e">
        <f t="shared" si="5"/>
        <v>#N/A</v>
      </c>
      <c r="E111" s="19"/>
      <c r="F111" s="221" t="s">
        <v>1036</v>
      </c>
      <c r="G111" s="221" t="s">
        <v>1257</v>
      </c>
      <c r="V111"/>
    </row>
    <row r="112" spans="1:22" x14ac:dyDescent="0.25">
      <c r="A112" s="221">
        <f>A110+1</f>
        <v>77</v>
      </c>
      <c r="B112" s="221" t="s">
        <v>1123</v>
      </c>
      <c r="C112" s="221" t="s">
        <v>1121</v>
      </c>
      <c r="D112" s="221" t="str">
        <f t="shared" si="5"/>
        <v>Residual Fuel Oil (HFO)</v>
      </c>
      <c r="E112" s="221" t="s">
        <v>1252</v>
      </c>
      <c r="F112" s="221" t="s">
        <v>1036</v>
      </c>
      <c r="G112" s="221" t="s">
        <v>1257</v>
      </c>
      <c r="H112" s="221" t="s">
        <v>84</v>
      </c>
      <c r="I112" s="221" t="s">
        <v>1122</v>
      </c>
      <c r="J112" s="221" t="str">
        <f>ADDRESS(ROW('1A3 Transport'!E28),COLUMN('1A3 Transport'!E28),,,"1A3 Transport")</f>
        <v>'1A3 Transport'!$E$28</v>
      </c>
      <c r="V112"/>
    </row>
    <row r="113" spans="1:22" x14ac:dyDescent="0.25">
      <c r="A113" s="221">
        <f>A112+1</f>
        <v>78</v>
      </c>
      <c r="B113" s="221" t="s">
        <v>1123</v>
      </c>
      <c r="C113" s="221" t="s">
        <v>1124</v>
      </c>
      <c r="D113" s="221" t="str">
        <f t="shared" si="5"/>
        <v>Diesel</v>
      </c>
      <c r="E113" s="221" t="s">
        <v>1252</v>
      </c>
      <c r="F113" s="221" t="s">
        <v>1036</v>
      </c>
      <c r="G113" s="221" t="s">
        <v>1257</v>
      </c>
      <c r="H113" s="221" t="s">
        <v>84</v>
      </c>
      <c r="I113" s="221" t="s">
        <v>1122</v>
      </c>
      <c r="J113" s="221" t="str">
        <f>ADDRESS(ROW('1A3 Transport'!E29),COLUMN('1A3 Transport'!E29),,,"1A3 Transport")</f>
        <v>'1A3 Transport'!$E$29</v>
      </c>
      <c r="V113"/>
    </row>
    <row r="114" spans="1:22" x14ac:dyDescent="0.25">
      <c r="A114" s="221">
        <f>A113+1</f>
        <v>79</v>
      </c>
      <c r="B114" s="221" t="s">
        <v>1125</v>
      </c>
      <c r="C114" s="221" t="s">
        <v>1121</v>
      </c>
      <c r="D114" s="221" t="str">
        <f t="shared" si="5"/>
        <v>Residual Fuel Oil (HFO)</v>
      </c>
      <c r="E114" s="221" t="s">
        <v>1252</v>
      </c>
      <c r="F114" s="221" t="s">
        <v>1036</v>
      </c>
      <c r="G114" s="221" t="s">
        <v>1257</v>
      </c>
      <c r="H114" s="221" t="s">
        <v>84</v>
      </c>
      <c r="I114" s="221" t="s">
        <v>1122</v>
      </c>
      <c r="J114" s="221" t="str">
        <f>ADDRESS(ROW('1A3 Transport'!E30),COLUMN('1A3 Transport'!E30),,,"1A3 Transport")</f>
        <v>'1A3 Transport'!$E$30</v>
      </c>
      <c r="V114"/>
    </row>
    <row r="115" spans="1:22" x14ac:dyDescent="0.25">
      <c r="A115" s="250"/>
      <c r="B115" s="49" t="s">
        <v>607</v>
      </c>
      <c r="C115" s="49"/>
      <c r="D115" s="221" t="e">
        <f t="shared" si="5"/>
        <v>#N/A</v>
      </c>
      <c r="E115" s="49" t="s">
        <v>588</v>
      </c>
      <c r="F115" s="221" t="s">
        <v>1036</v>
      </c>
      <c r="G115" s="221" t="s">
        <v>1257</v>
      </c>
      <c r="H115" s="221" t="s">
        <v>84</v>
      </c>
      <c r="I115" s="19"/>
      <c r="J115" s="19"/>
      <c r="V115"/>
    </row>
    <row r="116" spans="1:22" x14ac:dyDescent="0.25">
      <c r="A116" s="221">
        <f>A114+1</f>
        <v>80</v>
      </c>
      <c r="B116" s="221" t="s">
        <v>1114</v>
      </c>
      <c r="C116" s="221" t="s">
        <v>595</v>
      </c>
      <c r="D116" s="221" t="str">
        <f t="shared" si="5"/>
        <v>Kerosene</v>
      </c>
      <c r="E116" s="221" t="s">
        <v>588</v>
      </c>
      <c r="F116" s="221" t="s">
        <v>1036</v>
      </c>
      <c r="G116" s="221" t="s">
        <v>1257</v>
      </c>
      <c r="J116" s="221" t="str">
        <f>ADDRESS(ROW('1A3 Transport'!E93),COLUMN('1A3 Transport'!E93),,,"1A3 Transport")</f>
        <v>'1A3 Transport'!$E$93</v>
      </c>
      <c r="V116"/>
    </row>
    <row r="117" spans="1:22" x14ac:dyDescent="0.25">
      <c r="A117" s="221">
        <f>A116+1</f>
        <v>81</v>
      </c>
      <c r="B117" s="221" t="s">
        <v>1115</v>
      </c>
      <c r="C117" s="221" t="s">
        <v>1055</v>
      </c>
      <c r="D117" s="221" t="str">
        <f t="shared" si="5"/>
        <v>Residual Fuel Oil (HFO)</v>
      </c>
      <c r="E117" s="221" t="s">
        <v>588</v>
      </c>
      <c r="F117" s="221" t="s">
        <v>1036</v>
      </c>
      <c r="G117" s="221" t="s">
        <v>1257</v>
      </c>
      <c r="H117" s="221" t="s">
        <v>84</v>
      </c>
      <c r="I117" s="221" t="s">
        <v>607</v>
      </c>
      <c r="J117" s="221" t="str">
        <f>ADDRESS(ROW('1A3 Transport'!E94),COLUMN('1A3 Transport'!E94),,,"1A3 Transport")</f>
        <v>'1A3 Transport'!$E$94</v>
      </c>
      <c r="V117"/>
    </row>
    <row r="118" spans="1:22" x14ac:dyDescent="0.25">
      <c r="A118" s="221">
        <f>A117+1</f>
        <v>82</v>
      </c>
      <c r="B118" s="221" t="s">
        <v>1115</v>
      </c>
      <c r="C118" s="221" t="s">
        <v>595</v>
      </c>
      <c r="D118" s="221" t="str">
        <f t="shared" si="5"/>
        <v>Kerosene</v>
      </c>
      <c r="E118" s="221" t="s">
        <v>588</v>
      </c>
      <c r="F118" s="221" t="s">
        <v>1036</v>
      </c>
      <c r="G118" s="221" t="s">
        <v>1257</v>
      </c>
      <c r="H118" s="221" t="s">
        <v>84</v>
      </c>
      <c r="I118" s="221" t="s">
        <v>607</v>
      </c>
      <c r="J118" s="221" t="str">
        <f>ADDRESS(ROW('1A3 Transport'!E95),COLUMN('1A3 Transport'!E95),,,"1A3 Transport")</f>
        <v>'1A3 Transport'!$E$95</v>
      </c>
      <c r="V118"/>
    </row>
    <row r="119" spans="1:22" x14ac:dyDescent="0.25">
      <c r="B119" s="49" t="s">
        <v>610</v>
      </c>
      <c r="C119" s="19"/>
      <c r="D119" s="221" t="e">
        <f t="shared" si="5"/>
        <v>#N/A</v>
      </c>
      <c r="E119" s="49" t="s">
        <v>588</v>
      </c>
      <c r="F119" s="221" t="s">
        <v>1036</v>
      </c>
      <c r="G119" s="221" t="s">
        <v>1257</v>
      </c>
      <c r="H119" s="221" t="s">
        <v>84</v>
      </c>
      <c r="J119" s="221" t="str">
        <f>ADDRESS(ROW('1A3 Transport'!E96),COLUMN('1A3 Transport'!E96),,,"1A3 Transport")</f>
        <v>'1A3 Transport'!$E$96</v>
      </c>
      <c r="V119"/>
    </row>
    <row r="120" spans="1:22" x14ac:dyDescent="0.25">
      <c r="A120" s="221">
        <f>A118+1</f>
        <v>83</v>
      </c>
      <c r="B120" s="221" t="s">
        <v>610</v>
      </c>
      <c r="C120" s="221" t="s">
        <v>1117</v>
      </c>
      <c r="D120" s="221" t="str">
        <f t="shared" si="5"/>
        <v>Motor gasoline</v>
      </c>
      <c r="E120" s="221" t="s">
        <v>588</v>
      </c>
      <c r="F120" s="221" t="s">
        <v>1036</v>
      </c>
      <c r="G120" s="221" t="s">
        <v>1257</v>
      </c>
      <c r="H120" s="221" t="s">
        <v>84</v>
      </c>
      <c r="I120" s="221" t="str">
        <f t="shared" ref="I120:I125" si="11">B120</f>
        <v>1A3b Transport - Road</v>
      </c>
      <c r="J120" s="221" t="str">
        <f>ADDRESS(ROW('1A3 Transport'!E97),COLUMN('1A3 Transport'!E97),,,"1A3 Transport")</f>
        <v>'1A3 Transport'!$E$97</v>
      </c>
      <c r="V120"/>
    </row>
    <row r="121" spans="1:22" x14ac:dyDescent="0.25">
      <c r="A121" s="221">
        <f>A120+1</f>
        <v>84</v>
      </c>
      <c r="B121" s="221" t="s">
        <v>610</v>
      </c>
      <c r="C121" s="221" t="s">
        <v>1119</v>
      </c>
      <c r="D121" s="221" t="str">
        <f t="shared" si="5"/>
        <v>Kerosene</v>
      </c>
      <c r="E121" s="221" t="s">
        <v>588</v>
      </c>
      <c r="F121" s="221" t="s">
        <v>1036</v>
      </c>
      <c r="G121" s="221" t="s">
        <v>1257</v>
      </c>
      <c r="H121" s="221" t="s">
        <v>84</v>
      </c>
      <c r="I121" s="221" t="str">
        <f t="shared" si="11"/>
        <v>1A3b Transport - Road</v>
      </c>
      <c r="J121" s="221" t="str">
        <f>ADDRESS(ROW('1A3 Transport'!E98),COLUMN('1A3 Transport'!E98),,,"1A3 Transport")</f>
        <v>'1A3 Transport'!$E$98</v>
      </c>
      <c r="V121"/>
    </row>
    <row r="122" spans="1:22" x14ac:dyDescent="0.25">
      <c r="A122" s="221">
        <f>A121+1</f>
        <v>85</v>
      </c>
      <c r="B122" s="221" t="s">
        <v>610</v>
      </c>
      <c r="C122" s="221" t="s">
        <v>1054</v>
      </c>
      <c r="D122" s="221" t="str">
        <f t="shared" si="5"/>
        <v>Diesel</v>
      </c>
      <c r="E122" s="221" t="s">
        <v>588</v>
      </c>
      <c r="F122" s="221" t="s">
        <v>1036</v>
      </c>
      <c r="G122" s="221" t="s">
        <v>1257</v>
      </c>
      <c r="H122" s="221" t="s">
        <v>84</v>
      </c>
      <c r="I122" s="221" t="str">
        <f t="shared" si="11"/>
        <v>1A3b Transport - Road</v>
      </c>
      <c r="J122" s="221" t="str">
        <f>ADDRESS(ROW('1A3 Transport'!E99),COLUMN('1A3 Transport'!E99),,,"1A3 Transport")</f>
        <v>'1A3 Transport'!$E$99</v>
      </c>
      <c r="V122"/>
    </row>
    <row r="123" spans="1:22" x14ac:dyDescent="0.25">
      <c r="A123" s="221">
        <f>A122+1</f>
        <v>86</v>
      </c>
      <c r="B123" s="221" t="s">
        <v>610</v>
      </c>
      <c r="C123" s="221" t="s">
        <v>1104</v>
      </c>
      <c r="D123" s="221" t="str">
        <f t="shared" si="5"/>
        <v>Gas</v>
      </c>
      <c r="E123" s="221" t="s">
        <v>588</v>
      </c>
      <c r="F123" s="221" t="s">
        <v>1036</v>
      </c>
      <c r="G123" s="221" t="s">
        <v>1257</v>
      </c>
      <c r="H123" s="221" t="s">
        <v>84</v>
      </c>
      <c r="I123" s="221" t="str">
        <f t="shared" si="11"/>
        <v>1A3b Transport - Road</v>
      </c>
      <c r="J123" s="221" t="str">
        <f>ADDRESS(ROW('1A3 Transport'!E100),COLUMN('1A3 Transport'!E100),,,"1A3 Transport")</f>
        <v>'1A3 Transport'!$E$100</v>
      </c>
      <c r="V123"/>
    </row>
    <row r="124" spans="1:22" x14ac:dyDescent="0.25">
      <c r="A124" s="221">
        <f>A123+1</f>
        <v>87</v>
      </c>
      <c r="B124" s="221" t="s">
        <v>610</v>
      </c>
      <c r="C124" s="221" t="s">
        <v>1055</v>
      </c>
      <c r="D124" s="221" t="str">
        <f t="shared" si="5"/>
        <v>Residual Fuel Oil (HFO)</v>
      </c>
      <c r="E124" s="221" t="s">
        <v>588</v>
      </c>
      <c r="F124" s="221" t="s">
        <v>1036</v>
      </c>
      <c r="G124" s="221" t="s">
        <v>1257</v>
      </c>
      <c r="H124" s="221" t="s">
        <v>84</v>
      </c>
      <c r="I124" s="221" t="str">
        <f t="shared" si="11"/>
        <v>1A3b Transport - Road</v>
      </c>
      <c r="J124" s="221" t="str">
        <f>ADDRESS(ROW('1A3 Transport'!E101),COLUMN('1A3 Transport'!E101),,,"1A3 Transport")</f>
        <v>'1A3 Transport'!$E$101</v>
      </c>
      <c r="V124"/>
    </row>
    <row r="125" spans="1:22" x14ac:dyDescent="0.25">
      <c r="A125" s="221">
        <f>A124+1</f>
        <v>88</v>
      </c>
      <c r="B125" s="221" t="s">
        <v>610</v>
      </c>
      <c r="C125" s="221" t="s">
        <v>603</v>
      </c>
      <c r="D125" s="221" t="str">
        <f t="shared" si="5"/>
        <v>LPG</v>
      </c>
      <c r="E125" s="221" t="s">
        <v>588</v>
      </c>
      <c r="F125" s="221" t="s">
        <v>1036</v>
      </c>
      <c r="G125" s="221" t="s">
        <v>1257</v>
      </c>
      <c r="H125" s="221" t="s">
        <v>84</v>
      </c>
      <c r="I125" s="221" t="str">
        <f t="shared" si="11"/>
        <v>1A3b Transport - Road</v>
      </c>
      <c r="J125" s="221" t="str">
        <f>ADDRESS(ROW('1A3 Transport'!E102),COLUMN('1A3 Transport'!E102),,,"1A3 Transport")</f>
        <v>'1A3 Transport'!$E$102</v>
      </c>
      <c r="V125"/>
    </row>
    <row r="126" spans="1:22" x14ac:dyDescent="0.25">
      <c r="B126" s="49" t="s">
        <v>612</v>
      </c>
      <c r="C126" s="19"/>
      <c r="D126" s="221" t="e">
        <f t="shared" si="5"/>
        <v>#N/A</v>
      </c>
      <c r="E126" s="49" t="s">
        <v>588</v>
      </c>
      <c r="F126" s="221" t="s">
        <v>1036</v>
      </c>
      <c r="G126" s="221" t="s">
        <v>1257</v>
      </c>
      <c r="H126" s="221" t="s">
        <v>84</v>
      </c>
      <c r="J126" s="221" t="str">
        <f>ADDRESS(ROW('1A3 Transport'!E103),COLUMN('1A3 Transport'!E103),,,"1A3 Transport")</f>
        <v>'1A3 Transport'!$E$103</v>
      </c>
      <c r="V126"/>
    </row>
    <row r="127" spans="1:22" x14ac:dyDescent="0.25">
      <c r="A127" s="221">
        <f>A125+1</f>
        <v>89</v>
      </c>
      <c r="B127" s="221" t="s">
        <v>612</v>
      </c>
      <c r="C127" s="221" t="s">
        <v>1054</v>
      </c>
      <c r="D127" s="221" t="str">
        <f t="shared" si="5"/>
        <v>Diesel</v>
      </c>
      <c r="E127" s="221" t="s">
        <v>588</v>
      </c>
      <c r="F127" s="221" t="s">
        <v>1036</v>
      </c>
      <c r="G127" s="221" t="s">
        <v>1257</v>
      </c>
      <c r="H127" s="221" t="s">
        <v>84</v>
      </c>
      <c r="I127" s="221" t="str">
        <f>B127</f>
        <v>1A3c Transport - Railways</v>
      </c>
      <c r="J127" s="221" t="str">
        <f>ADDRESS(ROW('1A3 Transport'!E104),COLUMN('1A3 Transport'!E104),,,"1A3 Transport")</f>
        <v>'1A3 Transport'!$E$104</v>
      </c>
      <c r="V127"/>
    </row>
    <row r="128" spans="1:22" x14ac:dyDescent="0.25">
      <c r="A128" s="221">
        <f>A127+1</f>
        <v>90</v>
      </c>
      <c r="B128" s="221" t="s">
        <v>612</v>
      </c>
      <c r="C128" s="221" t="s">
        <v>1121</v>
      </c>
      <c r="D128" s="221" t="str">
        <f t="shared" si="5"/>
        <v>Residual Fuel Oil (HFO)</v>
      </c>
      <c r="E128" s="221" t="s">
        <v>588</v>
      </c>
      <c r="F128" s="221" t="s">
        <v>1036</v>
      </c>
      <c r="G128" s="221" t="s">
        <v>1257</v>
      </c>
      <c r="H128" s="221" t="s">
        <v>84</v>
      </c>
      <c r="I128" s="221" t="str">
        <f>B128</f>
        <v>1A3c Transport - Railways</v>
      </c>
      <c r="J128" s="221" t="str">
        <f>ADDRESS(ROW('1A3 Transport'!E105),COLUMN('1A3 Transport'!E105),,,"1A3 Transport")</f>
        <v>'1A3 Transport'!$E$105</v>
      </c>
      <c r="V128"/>
    </row>
    <row r="129" spans="1:22" x14ac:dyDescent="0.25">
      <c r="B129" s="49" t="s">
        <v>1126</v>
      </c>
      <c r="C129" s="19"/>
      <c r="D129" s="221" t="e">
        <f t="shared" si="5"/>
        <v>#N/A</v>
      </c>
      <c r="E129" s="49" t="s">
        <v>588</v>
      </c>
      <c r="F129" s="221" t="s">
        <v>1036</v>
      </c>
      <c r="G129" s="221" t="s">
        <v>1257</v>
      </c>
      <c r="H129" s="221" t="s">
        <v>84</v>
      </c>
      <c r="J129" s="221" t="str">
        <f>ADDRESS(ROW('1A3 Transport'!E106),COLUMN('1A3 Transport'!E106),,,"1A3 Transport")</f>
        <v>'1A3 Transport'!$E$106</v>
      </c>
      <c r="V129"/>
    </row>
    <row r="130" spans="1:22" x14ac:dyDescent="0.25">
      <c r="A130" s="221">
        <f>A128+1</f>
        <v>91</v>
      </c>
      <c r="B130" s="221" t="s">
        <v>1123</v>
      </c>
      <c r="C130" s="221" t="s">
        <v>1121</v>
      </c>
      <c r="D130" s="221" t="str">
        <f t="shared" si="5"/>
        <v>Residual Fuel Oil (HFO)</v>
      </c>
      <c r="E130" s="221" t="s">
        <v>588</v>
      </c>
      <c r="F130" s="221" t="s">
        <v>1036</v>
      </c>
      <c r="G130" s="221" t="s">
        <v>1257</v>
      </c>
      <c r="J130" s="221" t="str">
        <f>ADDRESS(ROW('1A3 Transport'!E107),COLUMN('1A3 Transport'!E107),,,"1A3 Transport")</f>
        <v>'1A3 Transport'!$E$107</v>
      </c>
      <c r="V130"/>
    </row>
    <row r="131" spans="1:22" x14ac:dyDescent="0.25">
      <c r="A131" s="221">
        <f>A130+1</f>
        <v>92</v>
      </c>
      <c r="B131" s="221" t="s">
        <v>1123</v>
      </c>
      <c r="C131" s="221" t="s">
        <v>1124</v>
      </c>
      <c r="D131" s="221" t="str">
        <f t="shared" si="5"/>
        <v>Diesel</v>
      </c>
      <c r="E131" s="221" t="s">
        <v>588</v>
      </c>
      <c r="F131" s="221" t="s">
        <v>1036</v>
      </c>
      <c r="G131" s="221" t="s">
        <v>1257</v>
      </c>
      <c r="J131" s="221" t="str">
        <f>ADDRESS(ROW('1A3 Transport'!E108),COLUMN('1A3 Transport'!E108),,,"1A3 Transport")</f>
        <v>'1A3 Transport'!$E$108</v>
      </c>
      <c r="V131"/>
    </row>
    <row r="132" spans="1:22" x14ac:dyDescent="0.25">
      <c r="A132" s="221">
        <f>A131+1</f>
        <v>93</v>
      </c>
      <c r="B132" s="221" t="s">
        <v>1125</v>
      </c>
      <c r="C132" s="221" t="s">
        <v>1121</v>
      </c>
      <c r="D132" s="221" t="str">
        <f t="shared" ref="D132:D195" si="12">INDEX($R$3:$R$35,MATCH(C132,$Q$3:$Q$35,0))</f>
        <v>Residual Fuel Oil (HFO)</v>
      </c>
      <c r="E132" s="221" t="s">
        <v>588</v>
      </c>
      <c r="F132" s="221" t="s">
        <v>1036</v>
      </c>
      <c r="G132" s="221" t="s">
        <v>1257</v>
      </c>
      <c r="H132" s="221" t="s">
        <v>84</v>
      </c>
      <c r="I132" s="221" t="s">
        <v>1122</v>
      </c>
      <c r="J132" s="221" t="str">
        <f>ADDRESS(ROW('1A3 Transport'!E109),COLUMN('1A3 Transport'!E109),,,"1A3 Transport")</f>
        <v>'1A3 Transport'!$E$109</v>
      </c>
      <c r="V132"/>
    </row>
    <row r="133" spans="1:22" x14ac:dyDescent="0.25">
      <c r="A133" s="250"/>
      <c r="B133" s="4" t="s">
        <v>945</v>
      </c>
      <c r="C133" s="4" t="s">
        <v>1030</v>
      </c>
      <c r="D133" s="221" t="e">
        <f t="shared" si="12"/>
        <v>#N/A</v>
      </c>
      <c r="E133" s="4" t="s">
        <v>588</v>
      </c>
      <c r="F133" s="221" t="s">
        <v>1036</v>
      </c>
      <c r="G133" s="221" t="s">
        <v>1257</v>
      </c>
      <c r="H133" s="221" t="s">
        <v>84</v>
      </c>
      <c r="I133" s="92">
        <f>SUM(I117:I118,I120:I125,I127:I128,I132)</f>
        <v>0</v>
      </c>
      <c r="J133" s="221" t="str">
        <f>ADDRESS(ROW('1A3 Transport'!E110),COLUMN('1A3 Transport'!E110),,,"1A3 Transport")</f>
        <v>'1A3 Transport'!$E$110</v>
      </c>
      <c r="V133"/>
    </row>
    <row r="134" spans="1:22" x14ac:dyDescent="0.25">
      <c r="A134" s="250"/>
      <c r="D134" s="221" t="e">
        <f t="shared" si="12"/>
        <v>#N/A</v>
      </c>
      <c r="F134" s="221" t="s">
        <v>1036</v>
      </c>
      <c r="G134" s="221" t="s">
        <v>1257</v>
      </c>
      <c r="H134" s="221" t="s">
        <v>84</v>
      </c>
      <c r="J134" s="221" t="str">
        <f>ADDRESS(ROW('1A3 Transport'!E111),COLUMN('1A3 Transport'!E111),,,"1A3 Transport")</f>
        <v>'1A3 Transport'!$E$111</v>
      </c>
      <c r="V134"/>
    </row>
    <row r="135" spans="1:22" x14ac:dyDescent="0.25">
      <c r="A135" s="250"/>
      <c r="B135" s="49" t="s">
        <v>607</v>
      </c>
      <c r="C135" s="49"/>
      <c r="D135" s="221" t="e">
        <f t="shared" si="12"/>
        <v>#N/A</v>
      </c>
      <c r="E135" s="49" t="s">
        <v>590</v>
      </c>
      <c r="F135" s="221" t="s">
        <v>1036</v>
      </c>
      <c r="G135" s="221" t="s">
        <v>1257</v>
      </c>
      <c r="H135" s="221" t="s">
        <v>84</v>
      </c>
      <c r="I135" s="19"/>
      <c r="J135" s="221" t="str">
        <f>ADDRESS(ROW('1A3 Transport'!E112),COLUMN('1A3 Transport'!E112),,,"1A3 Transport")</f>
        <v>'1A3 Transport'!$E$112</v>
      </c>
      <c r="V135"/>
    </row>
    <row r="136" spans="1:22" x14ac:dyDescent="0.25">
      <c r="A136" s="221">
        <f>A132+1</f>
        <v>94</v>
      </c>
      <c r="B136" s="221" t="s">
        <v>1114</v>
      </c>
      <c r="C136" s="221" t="s">
        <v>595</v>
      </c>
      <c r="D136" s="221" t="str">
        <f t="shared" si="12"/>
        <v>Kerosene</v>
      </c>
      <c r="E136" s="221" t="s">
        <v>590</v>
      </c>
      <c r="F136" s="221" t="s">
        <v>1036</v>
      </c>
      <c r="G136" s="221" t="s">
        <v>1257</v>
      </c>
      <c r="J136" s="221" t="str">
        <f>ADDRESS(ROW('1A3 Transport'!E113),COLUMN('1A3 Transport'!E113),,,"1A3 Transport")</f>
        <v>'1A3 Transport'!$E$113</v>
      </c>
      <c r="V136"/>
    </row>
    <row r="137" spans="1:22" x14ac:dyDescent="0.25">
      <c r="A137" s="221">
        <f>A136+1</f>
        <v>95</v>
      </c>
      <c r="B137" s="221" t="s">
        <v>1115</v>
      </c>
      <c r="C137" s="221" t="s">
        <v>1055</v>
      </c>
      <c r="D137" s="221" t="str">
        <f t="shared" si="12"/>
        <v>Residual Fuel Oil (HFO)</v>
      </c>
      <c r="E137" s="221" t="s">
        <v>590</v>
      </c>
      <c r="F137" s="221" t="s">
        <v>1036</v>
      </c>
      <c r="G137" s="221" t="s">
        <v>1257</v>
      </c>
      <c r="H137" s="221" t="s">
        <v>84</v>
      </c>
      <c r="I137" s="221" t="s">
        <v>607</v>
      </c>
      <c r="J137" s="221" t="str">
        <f>ADDRESS(ROW('1A3 Transport'!E114),COLUMN('1A3 Transport'!E114),,,"1A3 Transport")</f>
        <v>'1A3 Transport'!$E$114</v>
      </c>
      <c r="V137"/>
    </row>
    <row r="138" spans="1:22" x14ac:dyDescent="0.25">
      <c r="A138" s="221">
        <f>A137+1</f>
        <v>96</v>
      </c>
      <c r="B138" s="221" t="s">
        <v>1115</v>
      </c>
      <c r="C138" s="221" t="s">
        <v>1056</v>
      </c>
      <c r="D138" s="221" t="str">
        <f t="shared" si="12"/>
        <v>Coal</v>
      </c>
      <c r="E138" s="221" t="s">
        <v>590</v>
      </c>
      <c r="F138" s="221" t="s">
        <v>1036</v>
      </c>
      <c r="G138" s="221" t="s">
        <v>1257</v>
      </c>
      <c r="H138" s="221" t="s">
        <v>84</v>
      </c>
      <c r="I138" s="221" t="s">
        <v>607</v>
      </c>
      <c r="J138" s="221" t="str">
        <f>ADDRESS(ROW('1A3 Transport'!E115),COLUMN('1A3 Transport'!E115),,,"1A3 Transport")</f>
        <v>'1A3 Transport'!$E$115</v>
      </c>
      <c r="V138"/>
    </row>
    <row r="139" spans="1:22" x14ac:dyDescent="0.25">
      <c r="B139" s="49" t="s">
        <v>610</v>
      </c>
      <c r="C139" s="19"/>
      <c r="D139" s="221" t="e">
        <f t="shared" si="12"/>
        <v>#N/A</v>
      </c>
      <c r="E139" s="49" t="s">
        <v>590</v>
      </c>
      <c r="F139" s="221" t="s">
        <v>1036</v>
      </c>
      <c r="G139" s="221" t="s">
        <v>1257</v>
      </c>
      <c r="H139" s="221" t="s">
        <v>84</v>
      </c>
      <c r="J139" s="221" t="str">
        <f>ADDRESS(ROW('1A3 Transport'!E116),COLUMN('1A3 Transport'!E116),,,"1A3 Transport")</f>
        <v>'1A3 Transport'!$E$116</v>
      </c>
      <c r="V139"/>
    </row>
    <row r="140" spans="1:22" x14ac:dyDescent="0.25">
      <c r="A140" s="221">
        <f>A138+1</f>
        <v>97</v>
      </c>
      <c r="B140" s="221" t="s">
        <v>610</v>
      </c>
      <c r="C140" s="221" t="s">
        <v>1117</v>
      </c>
      <c r="D140" s="221" t="str">
        <f t="shared" si="12"/>
        <v>Motor gasoline</v>
      </c>
      <c r="E140" s="221" t="s">
        <v>590</v>
      </c>
      <c r="F140" s="221" t="s">
        <v>1036</v>
      </c>
      <c r="G140" s="221" t="s">
        <v>1257</v>
      </c>
      <c r="H140" s="221" t="s">
        <v>84</v>
      </c>
      <c r="I140" s="221" t="str">
        <f t="shared" ref="I140:I145" si="13">B140</f>
        <v>1A3b Transport - Road</v>
      </c>
      <c r="J140" s="221" t="str">
        <f>ADDRESS(ROW('1A3 Transport'!E117),COLUMN('1A3 Transport'!E117),,,"1A3 Transport")</f>
        <v>'1A3 Transport'!$E$117</v>
      </c>
      <c r="V140"/>
    </row>
    <row r="141" spans="1:22" x14ac:dyDescent="0.25">
      <c r="A141" s="221">
        <f>A140+1</f>
        <v>98</v>
      </c>
      <c r="B141" s="221" t="s">
        <v>610</v>
      </c>
      <c r="C141" s="221" t="s">
        <v>1119</v>
      </c>
      <c r="D141" s="221" t="str">
        <f t="shared" si="12"/>
        <v>Kerosene</v>
      </c>
      <c r="E141" s="221" t="s">
        <v>590</v>
      </c>
      <c r="F141" s="221" t="s">
        <v>1036</v>
      </c>
      <c r="G141" s="221" t="s">
        <v>1257</v>
      </c>
      <c r="H141" s="221" t="s">
        <v>84</v>
      </c>
      <c r="I141" s="221" t="str">
        <f t="shared" si="13"/>
        <v>1A3b Transport - Road</v>
      </c>
      <c r="J141" s="221" t="str">
        <f>ADDRESS(ROW('1A3 Transport'!E118),COLUMN('1A3 Transport'!E118),,,"1A3 Transport")</f>
        <v>'1A3 Transport'!$E$118</v>
      </c>
      <c r="V141"/>
    </row>
    <row r="142" spans="1:22" x14ac:dyDescent="0.25">
      <c r="A142" s="221">
        <f>A141+1</f>
        <v>99</v>
      </c>
      <c r="B142" s="221" t="s">
        <v>610</v>
      </c>
      <c r="C142" s="221" t="s">
        <v>1054</v>
      </c>
      <c r="D142" s="221" t="str">
        <f t="shared" si="12"/>
        <v>Diesel</v>
      </c>
      <c r="E142" s="221" t="s">
        <v>590</v>
      </c>
      <c r="F142" s="221" t="s">
        <v>1036</v>
      </c>
      <c r="G142" s="221" t="s">
        <v>1257</v>
      </c>
      <c r="H142" s="221" t="s">
        <v>84</v>
      </c>
      <c r="I142" s="221" t="str">
        <f t="shared" si="13"/>
        <v>1A3b Transport - Road</v>
      </c>
      <c r="J142" s="221" t="str">
        <f>ADDRESS(ROW('1A3 Transport'!E119),COLUMN('1A3 Transport'!E119),,,"1A3 Transport")</f>
        <v>'1A3 Transport'!$E$119</v>
      </c>
      <c r="V142"/>
    </row>
    <row r="143" spans="1:22" x14ac:dyDescent="0.25">
      <c r="A143" s="221">
        <f>A142+1</f>
        <v>100</v>
      </c>
      <c r="B143" s="221" t="s">
        <v>610</v>
      </c>
      <c r="C143" s="221" t="s">
        <v>1104</v>
      </c>
      <c r="D143" s="221" t="str">
        <f t="shared" si="12"/>
        <v>Gas</v>
      </c>
      <c r="E143" s="221" t="s">
        <v>590</v>
      </c>
      <c r="F143" s="221" t="s">
        <v>1036</v>
      </c>
      <c r="G143" s="221" t="s">
        <v>1257</v>
      </c>
      <c r="H143" s="221" t="s">
        <v>84</v>
      </c>
      <c r="I143" s="221" t="str">
        <f t="shared" si="13"/>
        <v>1A3b Transport - Road</v>
      </c>
      <c r="J143" s="221" t="str">
        <f>ADDRESS(ROW('1A3 Transport'!E120),COLUMN('1A3 Transport'!E120),,,"1A3 Transport")</f>
        <v>'1A3 Transport'!$E$120</v>
      </c>
      <c r="V143"/>
    </row>
    <row r="144" spans="1:22" x14ac:dyDescent="0.25">
      <c r="A144" s="221">
        <f>A143+1</f>
        <v>101</v>
      </c>
      <c r="B144" s="221" t="s">
        <v>610</v>
      </c>
      <c r="C144" s="221" t="s">
        <v>1055</v>
      </c>
      <c r="D144" s="221" t="str">
        <f t="shared" si="12"/>
        <v>Residual Fuel Oil (HFO)</v>
      </c>
      <c r="E144" s="221" t="s">
        <v>590</v>
      </c>
      <c r="F144" s="221" t="s">
        <v>1036</v>
      </c>
      <c r="G144" s="221" t="s">
        <v>1257</v>
      </c>
      <c r="H144" s="221" t="s">
        <v>84</v>
      </c>
      <c r="I144" s="221" t="str">
        <f t="shared" si="13"/>
        <v>1A3b Transport - Road</v>
      </c>
      <c r="J144" s="221" t="str">
        <f>ADDRESS(ROW('1A3 Transport'!E121),COLUMN('1A3 Transport'!E121),,,"1A3 Transport")</f>
        <v>'1A3 Transport'!$E$121</v>
      </c>
      <c r="V144"/>
    </row>
    <row r="145" spans="1:22" x14ac:dyDescent="0.25">
      <c r="A145" s="221">
        <f>A144+1</f>
        <v>102</v>
      </c>
      <c r="B145" s="221" t="s">
        <v>610</v>
      </c>
      <c r="C145" s="221" t="s">
        <v>603</v>
      </c>
      <c r="D145" s="221" t="str">
        <f t="shared" si="12"/>
        <v>LPG</v>
      </c>
      <c r="E145" s="221" t="s">
        <v>590</v>
      </c>
      <c r="F145" s="221" t="s">
        <v>1036</v>
      </c>
      <c r="G145" s="221" t="s">
        <v>1257</v>
      </c>
      <c r="H145" s="221" t="s">
        <v>84</v>
      </c>
      <c r="I145" s="221" t="str">
        <f t="shared" si="13"/>
        <v>1A3b Transport - Road</v>
      </c>
      <c r="J145" s="221" t="str">
        <f>ADDRESS(ROW('1A3 Transport'!E122),COLUMN('1A3 Transport'!E122),,,"1A3 Transport")</f>
        <v>'1A3 Transport'!$E$122</v>
      </c>
      <c r="V145"/>
    </row>
    <row r="146" spans="1:22" x14ac:dyDescent="0.25">
      <c r="B146" s="49" t="s">
        <v>612</v>
      </c>
      <c r="C146" s="19"/>
      <c r="D146" s="221" t="e">
        <f t="shared" si="12"/>
        <v>#N/A</v>
      </c>
      <c r="E146" s="49" t="s">
        <v>590</v>
      </c>
      <c r="F146" s="221" t="s">
        <v>1036</v>
      </c>
      <c r="G146" s="221" t="s">
        <v>1257</v>
      </c>
      <c r="H146" s="221" t="s">
        <v>84</v>
      </c>
      <c r="J146" s="221" t="str">
        <f>ADDRESS(ROW('1A3 Transport'!E123),COLUMN('1A3 Transport'!E123),,,"1A3 Transport")</f>
        <v>'1A3 Transport'!$E$123</v>
      </c>
      <c r="V146"/>
    </row>
    <row r="147" spans="1:22" x14ac:dyDescent="0.25">
      <c r="A147" s="221">
        <f>A145+1</f>
        <v>103</v>
      </c>
      <c r="B147" s="221" t="s">
        <v>612</v>
      </c>
      <c r="C147" s="221" t="s">
        <v>1054</v>
      </c>
      <c r="D147" s="221" t="str">
        <f t="shared" si="12"/>
        <v>Diesel</v>
      </c>
      <c r="E147" s="221" t="s">
        <v>590</v>
      </c>
      <c r="F147" s="221" t="s">
        <v>1036</v>
      </c>
      <c r="G147" s="221" t="s">
        <v>1257</v>
      </c>
      <c r="H147" s="221" t="s">
        <v>84</v>
      </c>
      <c r="I147" s="221" t="str">
        <f>B147</f>
        <v>1A3c Transport - Railways</v>
      </c>
      <c r="J147" s="221" t="str">
        <f>ADDRESS(ROW('1A3 Transport'!E124),COLUMN('1A3 Transport'!E124),,,"1A3 Transport")</f>
        <v>'1A3 Transport'!$E$124</v>
      </c>
      <c r="V147"/>
    </row>
    <row r="148" spans="1:22" x14ac:dyDescent="0.25">
      <c r="A148" s="221">
        <f>A147+1</f>
        <v>104</v>
      </c>
      <c r="B148" s="221" t="s">
        <v>612</v>
      </c>
      <c r="C148" s="221" t="s">
        <v>1121</v>
      </c>
      <c r="D148" s="221" t="str">
        <f t="shared" si="12"/>
        <v>Residual Fuel Oil (HFO)</v>
      </c>
      <c r="E148" s="221" t="s">
        <v>590</v>
      </c>
      <c r="F148" s="221" t="s">
        <v>1036</v>
      </c>
      <c r="G148" s="221" t="s">
        <v>1257</v>
      </c>
      <c r="H148" s="221" t="s">
        <v>84</v>
      </c>
      <c r="I148" s="221" t="str">
        <f>B148</f>
        <v>1A3c Transport - Railways</v>
      </c>
      <c r="J148" s="221" t="str">
        <f>ADDRESS(ROW('1A3 Transport'!E125),COLUMN('1A3 Transport'!E125),,,"1A3 Transport")</f>
        <v>'1A3 Transport'!$E$125</v>
      </c>
      <c r="V148"/>
    </row>
    <row r="149" spans="1:22" x14ac:dyDescent="0.25">
      <c r="B149" s="49" t="s">
        <v>1126</v>
      </c>
      <c r="C149" s="19"/>
      <c r="D149" s="221" t="e">
        <f t="shared" si="12"/>
        <v>#N/A</v>
      </c>
      <c r="E149" s="49" t="s">
        <v>590</v>
      </c>
      <c r="F149" s="221" t="s">
        <v>1036</v>
      </c>
      <c r="G149" s="221" t="s">
        <v>1257</v>
      </c>
      <c r="H149" s="221" t="s">
        <v>84</v>
      </c>
      <c r="J149" s="221" t="str">
        <f>ADDRESS(ROW('1A3 Transport'!E126),COLUMN('1A3 Transport'!E126),,,"1A3 Transport")</f>
        <v>'1A3 Transport'!$E$126</v>
      </c>
      <c r="V149"/>
    </row>
    <row r="150" spans="1:22" x14ac:dyDescent="0.25">
      <c r="A150" s="221">
        <f>A148+1</f>
        <v>105</v>
      </c>
      <c r="B150" s="221" t="s">
        <v>1123</v>
      </c>
      <c r="C150" s="221" t="s">
        <v>1121</v>
      </c>
      <c r="D150" s="221" t="str">
        <f t="shared" si="12"/>
        <v>Residual Fuel Oil (HFO)</v>
      </c>
      <c r="E150" s="221" t="s">
        <v>590</v>
      </c>
      <c r="F150" s="221" t="s">
        <v>1036</v>
      </c>
      <c r="G150" s="221" t="s">
        <v>1257</v>
      </c>
      <c r="J150" s="221" t="str">
        <f>ADDRESS(ROW('1A3 Transport'!E127),COLUMN('1A3 Transport'!E127),,,"1A3 Transport")</f>
        <v>'1A3 Transport'!$E$127</v>
      </c>
      <c r="V150"/>
    </row>
    <row r="151" spans="1:22" x14ac:dyDescent="0.25">
      <c r="A151" s="221">
        <f>A150+1</f>
        <v>106</v>
      </c>
      <c r="B151" s="221" t="s">
        <v>1123</v>
      </c>
      <c r="C151" s="221" t="s">
        <v>1124</v>
      </c>
      <c r="D151" s="221" t="str">
        <f t="shared" si="12"/>
        <v>Diesel</v>
      </c>
      <c r="E151" s="221" t="s">
        <v>590</v>
      </c>
      <c r="F151" s="221" t="s">
        <v>1036</v>
      </c>
      <c r="G151" s="221" t="s">
        <v>1257</v>
      </c>
      <c r="J151" s="221" t="str">
        <f>ADDRESS(ROW('1A3 Transport'!E128),COLUMN('1A3 Transport'!E128),,,"1A3 Transport")</f>
        <v>'1A3 Transport'!$E$128</v>
      </c>
      <c r="V151"/>
    </row>
    <row r="152" spans="1:22" x14ac:dyDescent="0.25">
      <c r="A152" s="221">
        <f>A151+1</f>
        <v>107</v>
      </c>
      <c r="B152" s="221" t="s">
        <v>1125</v>
      </c>
      <c r="C152" s="221" t="s">
        <v>1121</v>
      </c>
      <c r="D152" s="221" t="str">
        <f t="shared" si="12"/>
        <v>Residual Fuel Oil (HFO)</v>
      </c>
      <c r="E152" s="221" t="s">
        <v>590</v>
      </c>
      <c r="F152" s="221" t="s">
        <v>1036</v>
      </c>
      <c r="G152" s="221" t="s">
        <v>1257</v>
      </c>
      <c r="H152" s="221" t="s">
        <v>84</v>
      </c>
      <c r="I152" s="221" t="s">
        <v>1122</v>
      </c>
      <c r="J152" s="221" t="str">
        <f>ADDRESS(ROW('1A3 Transport'!E129),COLUMN('1A3 Transport'!E129),,,"1A3 Transport")</f>
        <v>'1A3 Transport'!$E$129</v>
      </c>
      <c r="V152"/>
    </row>
    <row r="153" spans="1:22" x14ac:dyDescent="0.25">
      <c r="A153" s="250"/>
      <c r="B153" s="4" t="s">
        <v>945</v>
      </c>
      <c r="C153" s="4" t="s">
        <v>1082</v>
      </c>
      <c r="D153" s="221" t="e">
        <f t="shared" si="12"/>
        <v>#N/A</v>
      </c>
      <c r="E153" s="4" t="s">
        <v>590</v>
      </c>
      <c r="F153" s="221" t="s">
        <v>1036</v>
      </c>
      <c r="G153" s="221" t="s">
        <v>1257</v>
      </c>
      <c r="H153" s="221" t="s">
        <v>84</v>
      </c>
      <c r="I153" s="92">
        <f>(SUM(I137:I138,I140:I145,I147:I148,I152))*'Conversion Factors'!$I$4</f>
        <v>0</v>
      </c>
      <c r="J153" s="221" t="str">
        <f>ADDRESS(ROW('1A3 Transport'!E130),COLUMN('1A3 Transport'!E130),,,"1A3 Transport")</f>
        <v>'1A3 Transport'!$E$130</v>
      </c>
      <c r="V153"/>
    </row>
    <row r="154" spans="1:22" x14ac:dyDescent="0.25">
      <c r="A154" s="250"/>
      <c r="D154" s="221" t="e">
        <f t="shared" si="12"/>
        <v>#N/A</v>
      </c>
      <c r="F154" s="221" t="s">
        <v>1036</v>
      </c>
      <c r="G154" s="221" t="s">
        <v>1257</v>
      </c>
      <c r="H154" s="221" t="s">
        <v>84</v>
      </c>
      <c r="J154" s="221" t="str">
        <f>ADDRESS(ROW('1A3 Transport'!E131),COLUMN('1A3 Transport'!E131),,,"1A3 Transport")</f>
        <v>'1A3 Transport'!$E$131</v>
      </c>
      <c r="V154"/>
    </row>
    <row r="155" spans="1:22" x14ac:dyDescent="0.25">
      <c r="A155" s="250"/>
      <c r="B155" s="49" t="s">
        <v>607</v>
      </c>
      <c r="C155" s="49"/>
      <c r="D155" s="221" t="e">
        <f t="shared" si="12"/>
        <v>#N/A</v>
      </c>
      <c r="E155" s="49" t="s">
        <v>593</v>
      </c>
      <c r="F155" s="221" t="s">
        <v>1036</v>
      </c>
      <c r="G155" s="221" t="s">
        <v>1257</v>
      </c>
      <c r="H155" s="221" t="s">
        <v>84</v>
      </c>
      <c r="I155" s="19"/>
      <c r="J155" s="221" t="str">
        <f>ADDRESS(ROW('1A3 Transport'!E132),COLUMN('1A3 Transport'!E132),,,"1A3 Transport")</f>
        <v>'1A3 Transport'!$E$132</v>
      </c>
      <c r="V155"/>
    </row>
    <row r="156" spans="1:22" x14ac:dyDescent="0.25">
      <c r="A156" s="221">
        <f>A152+1</f>
        <v>108</v>
      </c>
      <c r="B156" s="221" t="s">
        <v>1114</v>
      </c>
      <c r="C156" s="221" t="s">
        <v>595</v>
      </c>
      <c r="D156" s="221" t="str">
        <f t="shared" si="12"/>
        <v>Kerosene</v>
      </c>
      <c r="E156" s="221" t="s">
        <v>593</v>
      </c>
      <c r="F156" s="221" t="s">
        <v>1036</v>
      </c>
      <c r="G156" s="221" t="s">
        <v>1257</v>
      </c>
      <c r="J156" s="221" t="str">
        <f>ADDRESS(ROW('1A3 Transport'!E133),COLUMN('1A3 Transport'!E133),,,"1A3 Transport")</f>
        <v>'1A3 Transport'!$E$133</v>
      </c>
      <c r="V156"/>
    </row>
    <row r="157" spans="1:22" x14ac:dyDescent="0.25">
      <c r="A157" s="221">
        <f>A156+1</f>
        <v>109</v>
      </c>
      <c r="B157" s="221" t="s">
        <v>1115</v>
      </c>
      <c r="C157" s="221" t="s">
        <v>1055</v>
      </c>
      <c r="D157" s="221" t="str">
        <f t="shared" si="12"/>
        <v>Residual Fuel Oil (HFO)</v>
      </c>
      <c r="E157" s="221" t="s">
        <v>593</v>
      </c>
      <c r="F157" s="221" t="s">
        <v>1036</v>
      </c>
      <c r="G157" s="221" t="s">
        <v>1257</v>
      </c>
      <c r="H157" s="221" t="s">
        <v>84</v>
      </c>
      <c r="I157" s="221" t="s">
        <v>607</v>
      </c>
      <c r="J157" s="221" t="str">
        <f>ADDRESS(ROW('1A3 Transport'!E134),COLUMN('1A3 Transport'!E134),,,"1A3 Transport")</f>
        <v>'1A3 Transport'!$E$134</v>
      </c>
      <c r="V157"/>
    </row>
    <row r="158" spans="1:22" x14ac:dyDescent="0.25">
      <c r="A158" s="221">
        <f>A157+1</f>
        <v>110</v>
      </c>
      <c r="B158" s="221" t="s">
        <v>1115</v>
      </c>
      <c r="C158" s="221" t="s">
        <v>1056</v>
      </c>
      <c r="D158" s="221" t="str">
        <f t="shared" si="12"/>
        <v>Coal</v>
      </c>
      <c r="E158" s="221" t="s">
        <v>593</v>
      </c>
      <c r="F158" s="221" t="s">
        <v>1036</v>
      </c>
      <c r="G158" s="221" t="s">
        <v>1257</v>
      </c>
      <c r="H158" s="221" t="s">
        <v>84</v>
      </c>
      <c r="I158" s="221" t="s">
        <v>607</v>
      </c>
      <c r="J158" s="221" t="str">
        <f>ADDRESS(ROW('1A3 Transport'!E135),COLUMN('1A3 Transport'!E135),,,"1A3 Transport")</f>
        <v>'1A3 Transport'!$E$135</v>
      </c>
      <c r="V158"/>
    </row>
    <row r="159" spans="1:22" x14ac:dyDescent="0.25">
      <c r="B159" s="49" t="s">
        <v>610</v>
      </c>
      <c r="C159" s="19"/>
      <c r="D159" s="221" t="e">
        <f t="shared" si="12"/>
        <v>#N/A</v>
      </c>
      <c r="E159" s="49" t="s">
        <v>593</v>
      </c>
      <c r="F159" s="221" t="s">
        <v>1036</v>
      </c>
      <c r="G159" s="221" t="s">
        <v>1257</v>
      </c>
      <c r="H159" s="221" t="s">
        <v>84</v>
      </c>
      <c r="J159" s="221" t="str">
        <f>ADDRESS(ROW('1A3 Transport'!E136),COLUMN('1A3 Transport'!E136),,,"1A3 Transport")</f>
        <v>'1A3 Transport'!$E$136</v>
      </c>
      <c r="V159"/>
    </row>
    <row r="160" spans="1:22" x14ac:dyDescent="0.25">
      <c r="A160" s="221">
        <f>A158+1</f>
        <v>111</v>
      </c>
      <c r="B160" s="221" t="s">
        <v>610</v>
      </c>
      <c r="C160" s="221" t="s">
        <v>1117</v>
      </c>
      <c r="D160" s="221" t="str">
        <f t="shared" si="12"/>
        <v>Motor gasoline</v>
      </c>
      <c r="E160" s="221" t="s">
        <v>593</v>
      </c>
      <c r="F160" s="221" t="s">
        <v>1036</v>
      </c>
      <c r="G160" s="221" t="s">
        <v>1257</v>
      </c>
      <c r="H160" s="221" t="s">
        <v>84</v>
      </c>
      <c r="I160" s="221" t="str">
        <f t="shared" ref="I160:I165" si="14">B160</f>
        <v>1A3b Transport - Road</v>
      </c>
      <c r="J160" s="221" t="str">
        <f>ADDRESS(ROW('1A3 Transport'!E137),COLUMN('1A3 Transport'!E137),,,"1A3 Transport")</f>
        <v>'1A3 Transport'!$E$137</v>
      </c>
      <c r="V160"/>
    </row>
    <row r="161" spans="1:22" x14ac:dyDescent="0.25">
      <c r="A161" s="221">
        <f>A160+1</f>
        <v>112</v>
      </c>
      <c r="B161" s="221" t="s">
        <v>610</v>
      </c>
      <c r="C161" s="221" t="s">
        <v>1119</v>
      </c>
      <c r="D161" s="221" t="str">
        <f t="shared" si="12"/>
        <v>Kerosene</v>
      </c>
      <c r="E161" s="221" t="s">
        <v>593</v>
      </c>
      <c r="F161" s="221" t="s">
        <v>1036</v>
      </c>
      <c r="G161" s="221" t="s">
        <v>1257</v>
      </c>
      <c r="H161" s="221" t="s">
        <v>84</v>
      </c>
      <c r="I161" s="221" t="str">
        <f t="shared" si="14"/>
        <v>1A3b Transport - Road</v>
      </c>
      <c r="J161" s="221" t="str">
        <f>ADDRESS(ROW('1A3 Transport'!E138),COLUMN('1A3 Transport'!E138),,,"1A3 Transport")</f>
        <v>'1A3 Transport'!$E$138</v>
      </c>
      <c r="V161"/>
    </row>
    <row r="162" spans="1:22" x14ac:dyDescent="0.25">
      <c r="A162" s="221">
        <f>A161+1</f>
        <v>113</v>
      </c>
      <c r="B162" s="221" t="s">
        <v>610</v>
      </c>
      <c r="C162" s="221" t="s">
        <v>1054</v>
      </c>
      <c r="D162" s="221" t="str">
        <f t="shared" si="12"/>
        <v>Diesel</v>
      </c>
      <c r="E162" s="221" t="s">
        <v>593</v>
      </c>
      <c r="F162" s="221" t="s">
        <v>1036</v>
      </c>
      <c r="G162" s="221" t="s">
        <v>1257</v>
      </c>
      <c r="H162" s="221" t="s">
        <v>84</v>
      </c>
      <c r="I162" s="221" t="str">
        <f t="shared" si="14"/>
        <v>1A3b Transport - Road</v>
      </c>
      <c r="J162" s="221" t="str">
        <f>ADDRESS(ROW('1A3 Transport'!E139),COLUMN('1A3 Transport'!E139),,,"1A3 Transport")</f>
        <v>'1A3 Transport'!$E$139</v>
      </c>
      <c r="V162"/>
    </row>
    <row r="163" spans="1:22" x14ac:dyDescent="0.25">
      <c r="A163" s="221">
        <f>A162+1</f>
        <v>114</v>
      </c>
      <c r="B163" s="221" t="s">
        <v>610</v>
      </c>
      <c r="C163" s="221" t="s">
        <v>1104</v>
      </c>
      <c r="D163" s="221" t="str">
        <f t="shared" si="12"/>
        <v>Gas</v>
      </c>
      <c r="E163" s="221" t="s">
        <v>593</v>
      </c>
      <c r="F163" s="221" t="s">
        <v>1036</v>
      </c>
      <c r="G163" s="221" t="s">
        <v>1257</v>
      </c>
      <c r="H163" s="221" t="s">
        <v>84</v>
      </c>
      <c r="I163" s="221" t="str">
        <f t="shared" si="14"/>
        <v>1A3b Transport - Road</v>
      </c>
      <c r="J163" s="221" t="str">
        <f>ADDRESS(ROW('1A3 Transport'!E140),COLUMN('1A3 Transport'!E140),,,"1A3 Transport")</f>
        <v>'1A3 Transport'!$E$140</v>
      </c>
      <c r="V163"/>
    </row>
    <row r="164" spans="1:22" x14ac:dyDescent="0.25">
      <c r="A164" s="221">
        <f>A163+1</f>
        <v>115</v>
      </c>
      <c r="B164" s="221" t="s">
        <v>610</v>
      </c>
      <c r="C164" s="221" t="s">
        <v>1055</v>
      </c>
      <c r="D164" s="221" t="str">
        <f t="shared" si="12"/>
        <v>Residual Fuel Oil (HFO)</v>
      </c>
      <c r="E164" s="221" t="s">
        <v>593</v>
      </c>
      <c r="F164" s="221" t="s">
        <v>1036</v>
      </c>
      <c r="G164" s="221" t="s">
        <v>1257</v>
      </c>
      <c r="H164" s="221" t="s">
        <v>84</v>
      </c>
      <c r="I164" s="221" t="str">
        <f t="shared" si="14"/>
        <v>1A3b Transport - Road</v>
      </c>
      <c r="J164" s="221" t="str">
        <f>ADDRESS(ROW('1A3 Transport'!E141),COLUMN('1A3 Transport'!E141),,,"1A3 Transport")</f>
        <v>'1A3 Transport'!$E$141</v>
      </c>
      <c r="V164"/>
    </row>
    <row r="165" spans="1:22" x14ac:dyDescent="0.25">
      <c r="A165" s="221">
        <f>A164+1</f>
        <v>116</v>
      </c>
      <c r="B165" s="221" t="s">
        <v>610</v>
      </c>
      <c r="C165" s="221" t="s">
        <v>603</v>
      </c>
      <c r="D165" s="221" t="str">
        <f t="shared" si="12"/>
        <v>LPG</v>
      </c>
      <c r="E165" s="221" t="s">
        <v>593</v>
      </c>
      <c r="F165" s="221" t="s">
        <v>1036</v>
      </c>
      <c r="G165" s="221" t="s">
        <v>1257</v>
      </c>
      <c r="H165" s="221" t="s">
        <v>84</v>
      </c>
      <c r="I165" s="221" t="str">
        <f t="shared" si="14"/>
        <v>1A3b Transport - Road</v>
      </c>
      <c r="J165" s="221" t="str">
        <f>ADDRESS(ROW('1A3 Transport'!E142),COLUMN('1A3 Transport'!E142),,,"1A3 Transport")</f>
        <v>'1A3 Transport'!$E$142</v>
      </c>
      <c r="V165"/>
    </row>
    <row r="166" spans="1:22" x14ac:dyDescent="0.25">
      <c r="B166" s="49" t="s">
        <v>612</v>
      </c>
      <c r="C166" s="19"/>
      <c r="D166" s="221" t="e">
        <f t="shared" si="12"/>
        <v>#N/A</v>
      </c>
      <c r="E166" s="49" t="s">
        <v>593</v>
      </c>
      <c r="F166" s="221" t="s">
        <v>1036</v>
      </c>
      <c r="G166" s="221" t="s">
        <v>1257</v>
      </c>
      <c r="H166" s="221" t="s">
        <v>84</v>
      </c>
      <c r="J166" s="221" t="str">
        <f>ADDRESS(ROW('1A3 Transport'!E143),COLUMN('1A3 Transport'!E143),,,"1A3 Transport")</f>
        <v>'1A3 Transport'!$E$143</v>
      </c>
      <c r="V166"/>
    </row>
    <row r="167" spans="1:22" x14ac:dyDescent="0.25">
      <c r="A167" s="221">
        <f>A165+1</f>
        <v>117</v>
      </c>
      <c r="B167" s="221" t="s">
        <v>612</v>
      </c>
      <c r="C167" s="221" t="s">
        <v>1054</v>
      </c>
      <c r="D167" s="221" t="str">
        <f t="shared" si="12"/>
        <v>Diesel</v>
      </c>
      <c r="E167" s="221" t="s">
        <v>593</v>
      </c>
      <c r="F167" s="221" t="s">
        <v>1036</v>
      </c>
      <c r="G167" s="221" t="s">
        <v>1257</v>
      </c>
      <c r="H167" s="221" t="s">
        <v>84</v>
      </c>
      <c r="I167" s="221" t="str">
        <f>B167</f>
        <v>1A3c Transport - Railways</v>
      </c>
      <c r="J167" s="221" t="str">
        <f>ADDRESS(ROW('1A3 Transport'!E144),COLUMN('1A3 Transport'!E144),,,"1A3 Transport")</f>
        <v>'1A3 Transport'!$E$144</v>
      </c>
      <c r="V167"/>
    </row>
    <row r="168" spans="1:22" x14ac:dyDescent="0.25">
      <c r="A168" s="221">
        <f>A167+1</f>
        <v>118</v>
      </c>
      <c r="B168" s="221" t="s">
        <v>612</v>
      </c>
      <c r="C168" s="221" t="s">
        <v>1121</v>
      </c>
      <c r="D168" s="221" t="str">
        <f t="shared" si="12"/>
        <v>Residual Fuel Oil (HFO)</v>
      </c>
      <c r="E168" s="221" t="s">
        <v>593</v>
      </c>
      <c r="F168" s="221" t="s">
        <v>1036</v>
      </c>
      <c r="G168" s="221" t="s">
        <v>1257</v>
      </c>
      <c r="H168" s="221" t="s">
        <v>84</v>
      </c>
      <c r="I168" s="221" t="str">
        <f>B168</f>
        <v>1A3c Transport - Railways</v>
      </c>
      <c r="J168" s="221" t="str">
        <f>ADDRESS(ROW('1A3 Transport'!E145),COLUMN('1A3 Transport'!E145),,,"1A3 Transport")</f>
        <v>'1A3 Transport'!$E$145</v>
      </c>
      <c r="V168"/>
    </row>
    <row r="169" spans="1:22" x14ac:dyDescent="0.25">
      <c r="B169" s="49" t="s">
        <v>1126</v>
      </c>
      <c r="C169" s="19"/>
      <c r="D169" s="221" t="e">
        <f t="shared" si="12"/>
        <v>#N/A</v>
      </c>
      <c r="E169" s="49" t="s">
        <v>593</v>
      </c>
      <c r="F169" s="221" t="s">
        <v>1036</v>
      </c>
      <c r="G169" s="221" t="s">
        <v>1257</v>
      </c>
      <c r="H169" s="221" t="s">
        <v>84</v>
      </c>
      <c r="J169" s="221" t="str">
        <f>ADDRESS(ROW('1A3 Transport'!E146),COLUMN('1A3 Transport'!E146),,,"1A3 Transport")</f>
        <v>'1A3 Transport'!$E$146</v>
      </c>
      <c r="V169"/>
    </row>
    <row r="170" spans="1:22" x14ac:dyDescent="0.25">
      <c r="A170" s="221">
        <f>A168+1</f>
        <v>119</v>
      </c>
      <c r="B170" s="221" t="s">
        <v>1123</v>
      </c>
      <c r="C170" s="221" t="s">
        <v>1121</v>
      </c>
      <c r="D170" s="221" t="str">
        <f t="shared" si="12"/>
        <v>Residual Fuel Oil (HFO)</v>
      </c>
      <c r="E170" s="221" t="s">
        <v>593</v>
      </c>
      <c r="F170" s="221" t="s">
        <v>1036</v>
      </c>
      <c r="G170" s="221" t="s">
        <v>1257</v>
      </c>
      <c r="J170" s="221" t="str">
        <f>ADDRESS(ROW('1A3 Transport'!E147),COLUMN('1A3 Transport'!E147),,,"1A3 Transport")</f>
        <v>'1A3 Transport'!$E$147</v>
      </c>
      <c r="V170"/>
    </row>
    <row r="171" spans="1:22" x14ac:dyDescent="0.25">
      <c r="A171" s="221">
        <f>A170+1</f>
        <v>120</v>
      </c>
      <c r="B171" s="221" t="s">
        <v>1123</v>
      </c>
      <c r="C171" s="221" t="s">
        <v>1124</v>
      </c>
      <c r="D171" s="221" t="str">
        <f t="shared" si="12"/>
        <v>Diesel</v>
      </c>
      <c r="E171" s="221" t="s">
        <v>593</v>
      </c>
      <c r="F171" s="221" t="s">
        <v>1036</v>
      </c>
      <c r="G171" s="221" t="s">
        <v>1257</v>
      </c>
      <c r="J171" s="221" t="str">
        <f>ADDRESS(ROW('1A3 Transport'!E148),COLUMN('1A3 Transport'!E148),,,"1A3 Transport")</f>
        <v>'1A3 Transport'!$E$148</v>
      </c>
      <c r="V171"/>
    </row>
    <row r="172" spans="1:22" x14ac:dyDescent="0.25">
      <c r="A172" s="221">
        <f>A171+1</f>
        <v>121</v>
      </c>
      <c r="B172" s="221" t="s">
        <v>1125</v>
      </c>
      <c r="C172" s="221" t="s">
        <v>1121</v>
      </c>
      <c r="D172" s="221" t="str">
        <f t="shared" si="12"/>
        <v>Residual Fuel Oil (HFO)</v>
      </c>
      <c r="E172" s="221" t="s">
        <v>593</v>
      </c>
      <c r="F172" s="221" t="s">
        <v>1036</v>
      </c>
      <c r="G172" s="221" t="s">
        <v>1257</v>
      </c>
      <c r="H172" s="221" t="s">
        <v>84</v>
      </c>
      <c r="I172" s="221" t="s">
        <v>1122</v>
      </c>
      <c r="J172" s="221" t="str">
        <f>ADDRESS(ROW('1A3 Transport'!E149),COLUMN('1A3 Transport'!E149),,,"1A3 Transport")</f>
        <v>'1A3 Transport'!$E$149</v>
      </c>
      <c r="V172"/>
    </row>
    <row r="173" spans="1:22" x14ac:dyDescent="0.25">
      <c r="A173" s="250"/>
      <c r="B173" s="4" t="s">
        <v>945</v>
      </c>
      <c r="C173" s="4" t="s">
        <v>1032</v>
      </c>
      <c r="D173" s="221" t="e">
        <f t="shared" si="12"/>
        <v>#N/A</v>
      </c>
      <c r="E173" s="4" t="s">
        <v>593</v>
      </c>
      <c r="F173" s="221" t="s">
        <v>1036</v>
      </c>
      <c r="G173" s="221" t="s">
        <v>1257</v>
      </c>
      <c r="H173" s="221" t="s">
        <v>84</v>
      </c>
      <c r="I173" s="92">
        <f>(SUM(I157:I158,I160:I165,I167:I168,I172))*'Conversion Factors'!$I$5</f>
        <v>0</v>
      </c>
      <c r="J173" s="92">
        <f>(SUM(J157:J158,J160:J165,J167:J168,J172))*'Conversion Factors'!$I$5</f>
        <v>0</v>
      </c>
      <c r="V173"/>
    </row>
    <row r="174" spans="1:22" x14ac:dyDescent="0.25">
      <c r="B174" s="49" t="s">
        <v>613</v>
      </c>
      <c r="C174" s="49"/>
      <c r="D174" s="221" t="e">
        <f t="shared" si="12"/>
        <v>#N/A</v>
      </c>
      <c r="E174" s="49"/>
      <c r="F174" s="221" t="s">
        <v>1036</v>
      </c>
      <c r="G174" s="221" t="s">
        <v>1257</v>
      </c>
      <c r="V174"/>
    </row>
    <row r="175" spans="1:22" x14ac:dyDescent="0.25">
      <c r="A175" s="221">
        <f>A172+1</f>
        <v>122</v>
      </c>
      <c r="B175" s="221" t="s">
        <v>613</v>
      </c>
      <c r="C175" s="221" t="s">
        <v>1119</v>
      </c>
      <c r="D175" s="221" t="str">
        <f t="shared" si="12"/>
        <v>Kerosene</v>
      </c>
      <c r="E175" s="221" t="s">
        <v>1252</v>
      </c>
      <c r="F175" s="221" t="s">
        <v>1036</v>
      </c>
      <c r="G175" s="221" t="s">
        <v>1257</v>
      </c>
      <c r="H175" s="221" t="s">
        <v>124</v>
      </c>
      <c r="I175" s="221" t="s">
        <v>613</v>
      </c>
      <c r="J175" s="221" t="str">
        <f>ADDRESS(ROW('1A4 Other Sectors'!E15),COLUMN('1A4 Other Sectors'!E15),,,"1A4 Other Sectors")</f>
        <v>'1A4 Other Sectors'!$E$15</v>
      </c>
      <c r="V175"/>
    </row>
    <row r="176" spans="1:22" x14ac:dyDescent="0.25">
      <c r="A176" s="221">
        <f>A175+1</f>
        <v>123</v>
      </c>
      <c r="B176" s="221" t="s">
        <v>613</v>
      </c>
      <c r="C176" s="221" t="s">
        <v>888</v>
      </c>
      <c r="D176" s="221" t="str">
        <f t="shared" si="12"/>
        <v>Diesel</v>
      </c>
      <c r="E176" s="221" t="s">
        <v>1252</v>
      </c>
      <c r="F176" s="221" t="s">
        <v>1036</v>
      </c>
      <c r="G176" s="221" t="s">
        <v>1257</v>
      </c>
      <c r="H176" s="221" t="s">
        <v>124</v>
      </c>
      <c r="I176" s="221" t="s">
        <v>613</v>
      </c>
      <c r="J176" s="221" t="str">
        <f>ADDRESS(ROW('1A4 Other Sectors'!E16),COLUMN('1A4 Other Sectors'!E16),,,"1A4 Other Sectors")</f>
        <v>'1A4 Other Sectors'!$E$16</v>
      </c>
      <c r="V176"/>
    </row>
    <row r="177" spans="1:22" x14ac:dyDescent="0.25">
      <c r="A177" s="221">
        <f>A176+1</f>
        <v>124</v>
      </c>
      <c r="B177" s="221" t="s">
        <v>613</v>
      </c>
      <c r="C177" s="221" t="s">
        <v>1144</v>
      </c>
      <c r="D177" s="221" t="str">
        <f t="shared" si="12"/>
        <v>Residual Fuel Oil (HFO)</v>
      </c>
      <c r="E177" s="221" t="s">
        <v>1252</v>
      </c>
      <c r="F177" s="221" t="s">
        <v>1036</v>
      </c>
      <c r="G177" s="221" t="s">
        <v>1257</v>
      </c>
      <c r="H177" s="221" t="s">
        <v>124</v>
      </c>
      <c r="I177" s="221" t="s">
        <v>613</v>
      </c>
      <c r="J177" s="221" t="str">
        <f>ADDRESS(ROW('1A4 Other Sectors'!E17),COLUMN('1A4 Other Sectors'!E17),,,"1A4 Other Sectors")</f>
        <v>'1A4 Other Sectors'!$E$17</v>
      </c>
      <c r="V177"/>
    </row>
    <row r="178" spans="1:22" x14ac:dyDescent="0.25">
      <c r="A178" s="221">
        <f>A177+1</f>
        <v>125</v>
      </c>
      <c r="B178" s="221" t="s">
        <v>613</v>
      </c>
      <c r="C178" s="221" t="s">
        <v>605</v>
      </c>
      <c r="D178" s="221" t="str">
        <f t="shared" si="12"/>
        <v>Coal</v>
      </c>
      <c r="E178" s="221" t="s">
        <v>1252</v>
      </c>
      <c r="F178" s="221" t="s">
        <v>1036</v>
      </c>
      <c r="G178" s="221" t="s">
        <v>1257</v>
      </c>
      <c r="H178" s="221" t="s">
        <v>124</v>
      </c>
      <c r="I178" s="221" t="s">
        <v>613</v>
      </c>
      <c r="J178" s="221" t="str">
        <f>ADDRESS(ROW('1A4 Other Sectors'!E18),COLUMN('1A4 Other Sectors'!E18),,,"1A4 Other Sectors")</f>
        <v>'1A4 Other Sectors'!$E$18</v>
      </c>
      <c r="V178"/>
    </row>
    <row r="179" spans="1:22" x14ac:dyDescent="0.25">
      <c r="A179" s="221">
        <f>A178+1</f>
        <v>126</v>
      </c>
      <c r="B179" s="221" t="s">
        <v>613</v>
      </c>
      <c r="C179" s="221" t="s">
        <v>614</v>
      </c>
      <c r="D179" s="221" t="str">
        <f t="shared" si="12"/>
        <v>Gas work gas</v>
      </c>
      <c r="E179" s="221" t="s">
        <v>1252</v>
      </c>
      <c r="F179" s="221" t="s">
        <v>1036</v>
      </c>
      <c r="G179" s="221" t="s">
        <v>1257</v>
      </c>
      <c r="H179" s="221" t="s">
        <v>124</v>
      </c>
      <c r="I179" s="221" t="s">
        <v>613</v>
      </c>
      <c r="J179" s="221" t="str">
        <f>ADDRESS(ROW('1A4 Other Sectors'!E19),COLUMN('1A4 Other Sectors'!E19),,,"1A4 Other Sectors")</f>
        <v>'1A4 Other Sectors'!$E$19</v>
      </c>
      <c r="V179"/>
    </row>
    <row r="180" spans="1:22" x14ac:dyDescent="0.25">
      <c r="A180" s="221">
        <f>A179+1</f>
        <v>127</v>
      </c>
      <c r="B180" s="221" t="s">
        <v>613</v>
      </c>
      <c r="C180" s="221" t="s">
        <v>606</v>
      </c>
      <c r="D180" s="221" t="str">
        <f t="shared" si="12"/>
        <v>Gas</v>
      </c>
      <c r="E180" s="221" t="s">
        <v>1252</v>
      </c>
      <c r="F180" s="221" t="s">
        <v>1036</v>
      </c>
      <c r="G180" s="221" t="s">
        <v>1257</v>
      </c>
      <c r="H180" s="221" t="s">
        <v>124</v>
      </c>
      <c r="I180" s="221" t="s">
        <v>613</v>
      </c>
      <c r="J180" s="221" t="str">
        <f>ADDRESS(ROW('1A4 Other Sectors'!E20),COLUMN('1A4 Other Sectors'!E20),,,"1A4 Other Sectors")</f>
        <v>'1A4 Other Sectors'!$E$20</v>
      </c>
      <c r="V180"/>
    </row>
    <row r="181" spans="1:22" x14ac:dyDescent="0.25">
      <c r="B181" s="49" t="s">
        <v>615</v>
      </c>
      <c r="C181" s="19"/>
      <c r="D181" s="221" t="e">
        <f t="shared" si="12"/>
        <v>#N/A</v>
      </c>
      <c r="E181" s="19"/>
      <c r="F181" s="221" t="s">
        <v>1036</v>
      </c>
      <c r="G181" s="221" t="s">
        <v>1257</v>
      </c>
      <c r="V181"/>
    </row>
    <row r="182" spans="1:22" x14ac:dyDescent="0.25">
      <c r="A182" s="221">
        <f>A180+1</f>
        <v>128</v>
      </c>
      <c r="B182" s="221" t="s">
        <v>615</v>
      </c>
      <c r="C182" s="221" t="s">
        <v>1119</v>
      </c>
      <c r="D182" s="221" t="str">
        <f t="shared" si="12"/>
        <v>Kerosene</v>
      </c>
      <c r="E182" s="221" t="s">
        <v>1252</v>
      </c>
      <c r="F182" s="221" t="s">
        <v>1036</v>
      </c>
      <c r="G182" s="221" t="s">
        <v>1257</v>
      </c>
      <c r="H182" s="221" t="s">
        <v>124</v>
      </c>
      <c r="I182" s="221" t="s">
        <v>615</v>
      </c>
      <c r="J182" s="221" t="str">
        <f>ADDRESS(ROW('1A4 Other Sectors'!E22),COLUMN('1A4 Other Sectors'!E22),,,"1A4 Other Sectors")</f>
        <v>'1A4 Other Sectors'!$E$22</v>
      </c>
      <c r="V182"/>
    </row>
    <row r="183" spans="1:22" x14ac:dyDescent="0.25">
      <c r="A183" s="221">
        <f t="shared" ref="A183:A188" si="15">A182+1</f>
        <v>129</v>
      </c>
      <c r="B183" s="221" t="s">
        <v>615</v>
      </c>
      <c r="C183" s="221" t="s">
        <v>1055</v>
      </c>
      <c r="D183" s="221" t="str">
        <f t="shared" si="12"/>
        <v>Residual Fuel Oil (HFO)</v>
      </c>
      <c r="E183" s="221" t="s">
        <v>1252</v>
      </c>
      <c r="F183" s="221" t="s">
        <v>1036</v>
      </c>
      <c r="G183" s="221" t="s">
        <v>1257</v>
      </c>
      <c r="H183" s="221" t="s">
        <v>124</v>
      </c>
      <c r="I183" s="221" t="s">
        <v>615</v>
      </c>
      <c r="J183" s="221" t="str">
        <f>ADDRESS(ROW('1A4 Other Sectors'!E23),COLUMN('1A4 Other Sectors'!E23),,,"1A4 Other Sectors")</f>
        <v>'1A4 Other Sectors'!$E$23</v>
      </c>
      <c r="V183"/>
    </row>
    <row r="184" spans="1:22" x14ac:dyDescent="0.25">
      <c r="A184" s="221">
        <f t="shared" si="15"/>
        <v>130</v>
      </c>
      <c r="B184" s="221" t="s">
        <v>615</v>
      </c>
      <c r="C184" s="221" t="s">
        <v>603</v>
      </c>
      <c r="D184" s="221" t="str">
        <f t="shared" si="12"/>
        <v>LPG</v>
      </c>
      <c r="E184" s="221" t="s">
        <v>1252</v>
      </c>
      <c r="F184" s="221" t="s">
        <v>1036</v>
      </c>
      <c r="G184" s="221" t="s">
        <v>1257</v>
      </c>
      <c r="H184" s="221" t="s">
        <v>124</v>
      </c>
      <c r="I184" s="221" t="s">
        <v>615</v>
      </c>
      <c r="J184" s="221" t="str">
        <f>ADDRESS(ROW('1A4 Other Sectors'!E24),COLUMN('1A4 Other Sectors'!E24),,,"1A4 Other Sectors")</f>
        <v>'1A4 Other Sectors'!$E$24</v>
      </c>
      <c r="V184"/>
    </row>
    <row r="185" spans="1:22" x14ac:dyDescent="0.25">
      <c r="A185" s="221">
        <f t="shared" si="15"/>
        <v>131</v>
      </c>
      <c r="B185" s="221" t="s">
        <v>615</v>
      </c>
      <c r="C185" s="221" t="s">
        <v>605</v>
      </c>
      <c r="D185" s="221" t="str">
        <f t="shared" si="12"/>
        <v>Coal</v>
      </c>
      <c r="E185" s="221" t="s">
        <v>1252</v>
      </c>
      <c r="F185" s="221" t="s">
        <v>1036</v>
      </c>
      <c r="G185" s="221" t="s">
        <v>1257</v>
      </c>
      <c r="H185" s="221" t="s">
        <v>124</v>
      </c>
      <c r="I185" s="221" t="s">
        <v>615</v>
      </c>
      <c r="J185" s="221" t="str">
        <f>ADDRESS(ROW('1A4 Other Sectors'!E25),COLUMN('1A4 Other Sectors'!E25),,,"1A4 Other Sectors")</f>
        <v>'1A4 Other Sectors'!$E$25</v>
      </c>
      <c r="V185"/>
    </row>
    <row r="186" spans="1:22" x14ac:dyDescent="0.25">
      <c r="A186" s="221">
        <f t="shared" si="15"/>
        <v>132</v>
      </c>
      <c r="B186" s="221" t="s">
        <v>1145</v>
      </c>
      <c r="C186" s="221" t="s">
        <v>1146</v>
      </c>
      <c r="D186" s="221" t="str">
        <f t="shared" si="12"/>
        <v>Wood/Wood Waste</v>
      </c>
      <c r="E186" s="221" t="s">
        <v>1252</v>
      </c>
      <c r="F186" s="221" t="s">
        <v>1036</v>
      </c>
      <c r="G186" s="221" t="s">
        <v>1257</v>
      </c>
      <c r="H186" s="221" t="s">
        <v>124</v>
      </c>
      <c r="I186" s="221" t="s">
        <v>615</v>
      </c>
      <c r="J186" s="221" t="str">
        <f>ADDRESS(ROW('1A4 Other Sectors'!E26),COLUMN('1A4 Other Sectors'!E26),,,"1A4 Other Sectors")</f>
        <v>'1A4 Other Sectors'!$E$26</v>
      </c>
      <c r="V186"/>
    </row>
    <row r="187" spans="1:22" x14ac:dyDescent="0.25">
      <c r="A187" s="221">
        <f t="shared" si="15"/>
        <v>133</v>
      </c>
      <c r="B187" s="221" t="s">
        <v>1145</v>
      </c>
      <c r="C187" s="221" t="s">
        <v>617</v>
      </c>
      <c r="D187" s="221" t="str">
        <f t="shared" si="12"/>
        <v>Other primary solid biomass</v>
      </c>
      <c r="E187" s="221" t="s">
        <v>1252</v>
      </c>
      <c r="F187" s="221" t="s">
        <v>1036</v>
      </c>
      <c r="G187" s="221" t="s">
        <v>1257</v>
      </c>
      <c r="H187" s="221" t="s">
        <v>124</v>
      </c>
      <c r="I187" s="221" t="s">
        <v>615</v>
      </c>
      <c r="J187" s="221" t="str">
        <f>ADDRESS(ROW('1A4 Other Sectors'!E27),COLUMN('1A4 Other Sectors'!E27),,,"1A4 Other Sectors")</f>
        <v>'1A4 Other Sectors'!$E$27</v>
      </c>
      <c r="V187"/>
    </row>
    <row r="188" spans="1:22" x14ac:dyDescent="0.25">
      <c r="A188" s="221">
        <f t="shared" si="15"/>
        <v>134</v>
      </c>
      <c r="B188" s="221" t="s">
        <v>1145</v>
      </c>
      <c r="C188" s="221" t="s">
        <v>618</v>
      </c>
      <c r="D188" s="221" t="str">
        <f t="shared" si="12"/>
        <v>Wood/Wood Waste</v>
      </c>
      <c r="E188" s="221" t="s">
        <v>1252</v>
      </c>
      <c r="F188" s="221" t="s">
        <v>1036</v>
      </c>
      <c r="G188" s="221" t="s">
        <v>1257</v>
      </c>
      <c r="H188" s="221" t="s">
        <v>124</v>
      </c>
      <c r="I188" s="221" t="s">
        <v>615</v>
      </c>
      <c r="J188" s="221" t="str">
        <f>ADDRESS(ROW('1A4 Other Sectors'!E28),COLUMN('1A4 Other Sectors'!E28),,,"1A4 Other Sectors")</f>
        <v>'1A4 Other Sectors'!$E$28</v>
      </c>
      <c r="V188"/>
    </row>
    <row r="189" spans="1:22" x14ac:dyDescent="0.25">
      <c r="B189" s="49" t="s">
        <v>619</v>
      </c>
      <c r="C189" s="19"/>
      <c r="D189" s="221" t="e">
        <f t="shared" si="12"/>
        <v>#N/A</v>
      </c>
      <c r="E189" s="19"/>
      <c r="F189" s="221" t="s">
        <v>1036</v>
      </c>
      <c r="G189" s="221" t="s">
        <v>1257</v>
      </c>
      <c r="V189"/>
    </row>
    <row r="190" spans="1:22" x14ac:dyDescent="0.25">
      <c r="A190" s="221">
        <f>A188+1</f>
        <v>135</v>
      </c>
      <c r="B190" s="221" t="s">
        <v>619</v>
      </c>
      <c r="C190" s="221" t="s">
        <v>1117</v>
      </c>
      <c r="D190" s="221" t="str">
        <f t="shared" si="12"/>
        <v>Motor gasoline</v>
      </c>
      <c r="E190" s="221" t="s">
        <v>1252</v>
      </c>
      <c r="F190" s="221" t="s">
        <v>1036</v>
      </c>
      <c r="G190" s="221" t="s">
        <v>1257</v>
      </c>
      <c r="H190" s="221" t="s">
        <v>124</v>
      </c>
      <c r="I190" s="221" t="s">
        <v>1251</v>
      </c>
      <c r="J190" s="221" t="str">
        <f>ADDRESS(ROW('1A4 Other Sectors'!E30),COLUMN('1A4 Other Sectors'!E30),,,"1A4 Other Sectors")</f>
        <v>'1A4 Other Sectors'!$E$30</v>
      </c>
      <c r="V190"/>
    </row>
    <row r="191" spans="1:22" x14ac:dyDescent="0.25">
      <c r="A191" s="221">
        <f>A190+1</f>
        <v>136</v>
      </c>
      <c r="B191" s="221" t="s">
        <v>619</v>
      </c>
      <c r="C191" s="221" t="s">
        <v>1119</v>
      </c>
      <c r="D191" s="221" t="str">
        <f t="shared" si="12"/>
        <v>Kerosene</v>
      </c>
      <c r="E191" s="221" t="s">
        <v>1252</v>
      </c>
      <c r="F191" s="221" t="s">
        <v>1036</v>
      </c>
      <c r="G191" s="221" t="s">
        <v>1257</v>
      </c>
      <c r="H191" s="221" t="s">
        <v>124</v>
      </c>
      <c r="I191" s="221" t="s">
        <v>1251</v>
      </c>
      <c r="J191" s="221" t="str">
        <f>ADDRESS(ROW('1A4 Other Sectors'!E31),COLUMN('1A4 Other Sectors'!E31),,,"1A4 Other Sectors")</f>
        <v>'1A4 Other Sectors'!$E$31</v>
      </c>
      <c r="V191"/>
    </row>
    <row r="192" spans="1:22" x14ac:dyDescent="0.25">
      <c r="A192" s="221">
        <f>A191+1</f>
        <v>137</v>
      </c>
      <c r="B192" s="221" t="s">
        <v>619</v>
      </c>
      <c r="C192" s="221" t="s">
        <v>888</v>
      </c>
      <c r="D192" s="221" t="str">
        <f t="shared" si="12"/>
        <v>Diesel</v>
      </c>
      <c r="E192" s="221" t="s">
        <v>1252</v>
      </c>
      <c r="F192" s="221" t="s">
        <v>1036</v>
      </c>
      <c r="G192" s="221" t="s">
        <v>1257</v>
      </c>
      <c r="H192" s="221" t="s">
        <v>124</v>
      </c>
      <c r="I192" s="221" t="s">
        <v>1251</v>
      </c>
      <c r="J192" s="221" t="str">
        <f>ADDRESS(ROW('1A4 Other Sectors'!E32),COLUMN('1A4 Other Sectors'!E32),,,"1A4 Other Sectors")</f>
        <v>'1A4 Other Sectors'!$E$32</v>
      </c>
      <c r="V192"/>
    </row>
    <row r="193" spans="1:22" x14ac:dyDescent="0.25">
      <c r="A193" s="221">
        <f>A192+1</f>
        <v>138</v>
      </c>
      <c r="B193" s="221" t="s">
        <v>619</v>
      </c>
      <c r="C193" s="221" t="s">
        <v>1055</v>
      </c>
      <c r="D193" s="221" t="str">
        <f t="shared" si="12"/>
        <v>Residual Fuel Oil (HFO)</v>
      </c>
      <c r="E193" s="221" t="s">
        <v>1252</v>
      </c>
      <c r="F193" s="221" t="s">
        <v>1036</v>
      </c>
      <c r="G193" s="221" t="s">
        <v>1257</v>
      </c>
      <c r="H193" s="221" t="s">
        <v>124</v>
      </c>
      <c r="I193" s="221" t="s">
        <v>1251</v>
      </c>
      <c r="J193" s="221" t="str">
        <f>ADDRESS(ROW('1A4 Other Sectors'!E33),COLUMN('1A4 Other Sectors'!E33),,,"1A4 Other Sectors")</f>
        <v>'1A4 Other Sectors'!$E$33</v>
      </c>
      <c r="V193"/>
    </row>
    <row r="194" spans="1:22" x14ac:dyDescent="0.25">
      <c r="A194" s="221">
        <f>A193+1</f>
        <v>139</v>
      </c>
      <c r="B194" s="221" t="s">
        <v>619</v>
      </c>
      <c r="C194" s="221" t="s">
        <v>603</v>
      </c>
      <c r="D194" s="221" t="str">
        <f t="shared" si="12"/>
        <v>LPG</v>
      </c>
      <c r="E194" s="221" t="s">
        <v>1252</v>
      </c>
      <c r="F194" s="221" t="s">
        <v>1036</v>
      </c>
      <c r="G194" s="221" t="s">
        <v>1257</v>
      </c>
      <c r="H194" s="221" t="s">
        <v>124</v>
      </c>
      <c r="I194" s="221" t="s">
        <v>1251</v>
      </c>
      <c r="J194" s="221" t="str">
        <f>ADDRESS(ROW('1A4 Other Sectors'!E34),COLUMN('1A4 Other Sectors'!E34),,,"1A4 Other Sectors")</f>
        <v>'1A4 Other Sectors'!$E$34</v>
      </c>
      <c r="V194"/>
    </row>
    <row r="195" spans="1:22" x14ac:dyDescent="0.25">
      <c r="A195" s="221">
        <f>A194+1</f>
        <v>140</v>
      </c>
      <c r="B195" s="221" t="s">
        <v>619</v>
      </c>
      <c r="C195" s="221" t="s">
        <v>605</v>
      </c>
      <c r="D195" s="221" t="str">
        <f t="shared" si="12"/>
        <v>Coal</v>
      </c>
      <c r="E195" s="221" t="s">
        <v>1252</v>
      </c>
      <c r="F195" s="221" t="s">
        <v>1036</v>
      </c>
      <c r="G195" s="221" t="s">
        <v>1257</v>
      </c>
      <c r="H195" s="221" t="s">
        <v>124</v>
      </c>
      <c r="I195" s="221" t="s">
        <v>1251</v>
      </c>
      <c r="J195" s="221" t="str">
        <f>ADDRESS(ROW('1A4 Other Sectors'!E35),COLUMN('1A4 Other Sectors'!E35),,,"1A4 Other Sectors")</f>
        <v>'1A4 Other Sectors'!$E$35</v>
      </c>
      <c r="V195"/>
    </row>
    <row r="196" spans="1:22" x14ac:dyDescent="0.25">
      <c r="A196" s="250"/>
      <c r="B196" s="49" t="s">
        <v>613</v>
      </c>
      <c r="C196" s="49"/>
      <c r="D196" s="221" t="e">
        <f t="shared" ref="D196:D259" si="16">INDEX($R$3:$R$35,MATCH(C196,$Q$3:$Q$35,0))</f>
        <v>#N/A</v>
      </c>
      <c r="E196" s="49" t="s">
        <v>588</v>
      </c>
      <c r="F196" s="221" t="s">
        <v>1036</v>
      </c>
      <c r="G196" s="221" t="s">
        <v>1257</v>
      </c>
      <c r="H196" s="221" t="s">
        <v>124</v>
      </c>
      <c r="I196" s="19"/>
      <c r="J196" s="221" t="str">
        <f>ADDRESS(ROW('1A4 Other Sectors'!E36),COLUMN('1A4 Other Sectors'!E36),,,"1A4 Other Sectors")</f>
        <v>'1A4 Other Sectors'!$E$36</v>
      </c>
      <c r="V196"/>
    </row>
    <row r="197" spans="1:22" x14ac:dyDescent="0.25">
      <c r="A197" s="221">
        <f>A195+1</f>
        <v>141</v>
      </c>
      <c r="B197" s="221" t="s">
        <v>613</v>
      </c>
      <c r="C197" s="221" t="s">
        <v>1119</v>
      </c>
      <c r="D197" s="221" t="str">
        <f t="shared" si="16"/>
        <v>Kerosene</v>
      </c>
      <c r="E197" s="221" t="s">
        <v>588</v>
      </c>
      <c r="F197" s="221" t="s">
        <v>1036</v>
      </c>
      <c r="G197" s="221" t="s">
        <v>1257</v>
      </c>
      <c r="H197" s="221" t="s">
        <v>124</v>
      </c>
      <c r="I197" s="221" t="s">
        <v>613</v>
      </c>
      <c r="J197" s="221" t="str">
        <f>ADDRESS(ROW('1A4 Other Sectors'!E111),COLUMN('1A4 Other Sectors'!E111),,,"1A4 Other Sectors")</f>
        <v>'1A4 Other Sectors'!$E$111</v>
      </c>
      <c r="V197"/>
    </row>
    <row r="198" spans="1:22" x14ac:dyDescent="0.25">
      <c r="A198" s="221">
        <f>A197+1</f>
        <v>142</v>
      </c>
      <c r="B198" s="221" t="s">
        <v>613</v>
      </c>
      <c r="C198" s="221" t="s">
        <v>888</v>
      </c>
      <c r="D198" s="221" t="str">
        <f t="shared" si="16"/>
        <v>Diesel</v>
      </c>
      <c r="E198" s="221" t="s">
        <v>588</v>
      </c>
      <c r="F198" s="221" t="s">
        <v>1036</v>
      </c>
      <c r="G198" s="221" t="s">
        <v>1257</v>
      </c>
      <c r="H198" s="221" t="s">
        <v>124</v>
      </c>
      <c r="I198" s="221" t="s">
        <v>613</v>
      </c>
      <c r="J198" s="221" t="str">
        <f>ADDRESS(ROW('1A4 Other Sectors'!E112),COLUMN('1A4 Other Sectors'!E112),,,"1A4 Other Sectors")</f>
        <v>'1A4 Other Sectors'!$E$112</v>
      </c>
      <c r="V198"/>
    </row>
    <row r="199" spans="1:22" x14ac:dyDescent="0.25">
      <c r="A199" s="221">
        <f>A198+1</f>
        <v>143</v>
      </c>
      <c r="B199" s="221" t="s">
        <v>613</v>
      </c>
      <c r="C199" s="221" t="s">
        <v>1147</v>
      </c>
      <c r="D199" s="221" t="str">
        <f t="shared" si="16"/>
        <v>Residual Fuel Oil (HFO)</v>
      </c>
      <c r="E199" s="221" t="s">
        <v>588</v>
      </c>
      <c r="F199" s="221" t="s">
        <v>1036</v>
      </c>
      <c r="G199" s="221" t="s">
        <v>1257</v>
      </c>
      <c r="H199" s="221" t="s">
        <v>124</v>
      </c>
      <c r="I199" s="221" t="s">
        <v>613</v>
      </c>
      <c r="J199" s="221" t="str">
        <f>ADDRESS(ROW('1A4 Other Sectors'!E113),COLUMN('1A4 Other Sectors'!E113),,,"1A4 Other Sectors")</f>
        <v>'1A4 Other Sectors'!$E$113</v>
      </c>
      <c r="V199"/>
    </row>
    <row r="200" spans="1:22" x14ac:dyDescent="0.25">
      <c r="A200" s="221">
        <f>A199+1</f>
        <v>144</v>
      </c>
      <c r="B200" s="221" t="s">
        <v>613</v>
      </c>
      <c r="C200" s="221" t="s">
        <v>605</v>
      </c>
      <c r="D200" s="221" t="str">
        <f t="shared" si="16"/>
        <v>Coal</v>
      </c>
      <c r="E200" s="221" t="s">
        <v>588</v>
      </c>
      <c r="F200" s="221" t="s">
        <v>1036</v>
      </c>
      <c r="G200" s="221" t="s">
        <v>1257</v>
      </c>
      <c r="H200" s="221" t="s">
        <v>124</v>
      </c>
      <c r="I200" s="221" t="s">
        <v>613</v>
      </c>
      <c r="J200" s="221" t="str">
        <f>ADDRESS(ROW('1A4 Other Sectors'!E114),COLUMN('1A4 Other Sectors'!E114),,,"1A4 Other Sectors")</f>
        <v>'1A4 Other Sectors'!$E$114</v>
      </c>
      <c r="V200"/>
    </row>
    <row r="201" spans="1:22" x14ac:dyDescent="0.25">
      <c r="A201" s="221">
        <f>A200+1</f>
        <v>145</v>
      </c>
      <c r="B201" s="221" t="s">
        <v>613</v>
      </c>
      <c r="C201" s="221" t="s">
        <v>614</v>
      </c>
      <c r="D201" s="221" t="str">
        <f t="shared" si="16"/>
        <v>Gas work gas</v>
      </c>
      <c r="E201" s="221" t="s">
        <v>588</v>
      </c>
      <c r="F201" s="221" t="s">
        <v>1036</v>
      </c>
      <c r="G201" s="221" t="s">
        <v>1257</v>
      </c>
      <c r="H201" s="221" t="s">
        <v>124</v>
      </c>
      <c r="I201" s="221" t="s">
        <v>613</v>
      </c>
      <c r="J201" s="221" t="str">
        <f>ADDRESS(ROW('1A4 Other Sectors'!E115),COLUMN('1A4 Other Sectors'!E115),,,"1A4 Other Sectors")</f>
        <v>'1A4 Other Sectors'!$E$115</v>
      </c>
      <c r="V201"/>
    </row>
    <row r="202" spans="1:22" x14ac:dyDescent="0.25">
      <c r="A202" s="221">
        <f>A201+1</f>
        <v>146</v>
      </c>
      <c r="B202" s="221" t="s">
        <v>613</v>
      </c>
      <c r="C202" s="221" t="s">
        <v>606</v>
      </c>
      <c r="D202" s="221" t="str">
        <f t="shared" si="16"/>
        <v>Gas</v>
      </c>
      <c r="E202" s="221" t="s">
        <v>588</v>
      </c>
      <c r="F202" s="221" t="s">
        <v>1036</v>
      </c>
      <c r="G202" s="221" t="s">
        <v>1257</v>
      </c>
      <c r="H202" s="221" t="s">
        <v>124</v>
      </c>
      <c r="I202" s="221" t="s">
        <v>613</v>
      </c>
      <c r="J202" s="221" t="str">
        <f>ADDRESS(ROW('1A4 Other Sectors'!E116),COLUMN('1A4 Other Sectors'!E116),,,"1A4 Other Sectors")</f>
        <v>'1A4 Other Sectors'!$E$116</v>
      </c>
      <c r="V202"/>
    </row>
    <row r="203" spans="1:22" x14ac:dyDescent="0.25">
      <c r="B203" s="49" t="s">
        <v>615</v>
      </c>
      <c r="C203" s="19"/>
      <c r="D203" s="221" t="e">
        <f t="shared" si="16"/>
        <v>#N/A</v>
      </c>
      <c r="E203" s="49" t="s">
        <v>588</v>
      </c>
      <c r="F203" s="221" t="s">
        <v>1036</v>
      </c>
      <c r="G203" s="221" t="s">
        <v>1257</v>
      </c>
      <c r="H203" s="221" t="s">
        <v>124</v>
      </c>
      <c r="J203" s="221" t="str">
        <f>ADDRESS(ROW('1A4 Other Sectors'!E117),COLUMN('1A4 Other Sectors'!E117),,,"1A4 Other Sectors")</f>
        <v>'1A4 Other Sectors'!$E$117</v>
      </c>
      <c r="V203"/>
    </row>
    <row r="204" spans="1:22" x14ac:dyDescent="0.25">
      <c r="A204" s="221">
        <f>A202+1</f>
        <v>147</v>
      </c>
      <c r="B204" s="221" t="s">
        <v>615</v>
      </c>
      <c r="C204" s="221" t="s">
        <v>1119</v>
      </c>
      <c r="D204" s="221" t="str">
        <f t="shared" si="16"/>
        <v>Kerosene</v>
      </c>
      <c r="E204" s="221" t="s">
        <v>588</v>
      </c>
      <c r="F204" s="221" t="s">
        <v>1036</v>
      </c>
      <c r="G204" s="221" t="s">
        <v>1257</v>
      </c>
      <c r="H204" s="221" t="s">
        <v>124</v>
      </c>
      <c r="I204" s="221" t="s">
        <v>615</v>
      </c>
      <c r="J204" s="221" t="str">
        <f>ADDRESS(ROW('1A4 Other Sectors'!E118),COLUMN('1A4 Other Sectors'!E118),,,"1A4 Other Sectors")</f>
        <v>'1A4 Other Sectors'!$E$118</v>
      </c>
      <c r="V204"/>
    </row>
    <row r="205" spans="1:22" x14ac:dyDescent="0.25">
      <c r="A205" s="221">
        <f t="shared" ref="A205:A210" si="17">A204+1</f>
        <v>148</v>
      </c>
      <c r="B205" s="221" t="s">
        <v>615</v>
      </c>
      <c r="C205" s="221" t="s">
        <v>1055</v>
      </c>
      <c r="D205" s="221" t="str">
        <f t="shared" si="16"/>
        <v>Residual Fuel Oil (HFO)</v>
      </c>
      <c r="E205" s="221" t="s">
        <v>588</v>
      </c>
      <c r="F205" s="221" t="s">
        <v>1036</v>
      </c>
      <c r="G205" s="221" t="s">
        <v>1257</v>
      </c>
      <c r="H205" s="221" t="s">
        <v>124</v>
      </c>
      <c r="I205" s="221" t="s">
        <v>615</v>
      </c>
      <c r="J205" s="221" t="str">
        <f>ADDRESS(ROW('1A4 Other Sectors'!E119),COLUMN('1A4 Other Sectors'!E119),,,"1A4 Other Sectors")</f>
        <v>'1A4 Other Sectors'!$E$119</v>
      </c>
      <c r="V205"/>
    </row>
    <row r="206" spans="1:22" x14ac:dyDescent="0.25">
      <c r="A206" s="221">
        <f t="shared" si="17"/>
        <v>149</v>
      </c>
      <c r="B206" s="221" t="s">
        <v>615</v>
      </c>
      <c r="C206" s="221" t="s">
        <v>603</v>
      </c>
      <c r="D206" s="221" t="str">
        <f t="shared" si="16"/>
        <v>LPG</v>
      </c>
      <c r="E206" s="221" t="s">
        <v>588</v>
      </c>
      <c r="F206" s="221" t="s">
        <v>1036</v>
      </c>
      <c r="G206" s="221" t="s">
        <v>1257</v>
      </c>
      <c r="H206" s="221" t="s">
        <v>124</v>
      </c>
      <c r="I206" s="221" t="s">
        <v>615</v>
      </c>
      <c r="J206" s="221" t="str">
        <f>ADDRESS(ROW('1A4 Other Sectors'!E120),COLUMN('1A4 Other Sectors'!E120),,,"1A4 Other Sectors")</f>
        <v>'1A4 Other Sectors'!$E$120</v>
      </c>
      <c r="V206"/>
    </row>
    <row r="207" spans="1:22" x14ac:dyDescent="0.25">
      <c r="A207" s="221">
        <f t="shared" si="17"/>
        <v>150</v>
      </c>
      <c r="B207" s="221" t="s">
        <v>615</v>
      </c>
      <c r="C207" s="221" t="s">
        <v>605</v>
      </c>
      <c r="D207" s="221" t="str">
        <f t="shared" si="16"/>
        <v>Coal</v>
      </c>
      <c r="E207" s="221" t="s">
        <v>588</v>
      </c>
      <c r="F207" s="221" t="s">
        <v>1036</v>
      </c>
      <c r="G207" s="221" t="s">
        <v>1257</v>
      </c>
      <c r="H207" s="221" t="s">
        <v>124</v>
      </c>
      <c r="I207" s="221" t="s">
        <v>615</v>
      </c>
      <c r="J207" s="221" t="str">
        <f>ADDRESS(ROW('1A4 Other Sectors'!E121),COLUMN('1A4 Other Sectors'!E121),,,"1A4 Other Sectors")</f>
        <v>'1A4 Other Sectors'!$E$121</v>
      </c>
      <c r="V207"/>
    </row>
    <row r="208" spans="1:22" x14ac:dyDescent="0.25">
      <c r="A208" s="221">
        <f t="shared" si="17"/>
        <v>151</v>
      </c>
      <c r="B208" s="221" t="s">
        <v>1145</v>
      </c>
      <c r="C208" s="221" t="s">
        <v>1148</v>
      </c>
      <c r="D208" s="221" t="str">
        <f t="shared" si="16"/>
        <v>Wood/Wood Waste</v>
      </c>
      <c r="E208" s="221" t="s">
        <v>588</v>
      </c>
      <c r="F208" s="221" t="s">
        <v>1036</v>
      </c>
      <c r="G208" s="221" t="s">
        <v>1257</v>
      </c>
      <c r="J208" s="221" t="str">
        <f>ADDRESS(ROW('1A4 Other Sectors'!E122),COLUMN('1A4 Other Sectors'!E122),,,"1A4 Other Sectors")</f>
        <v>'1A4 Other Sectors'!$E$122</v>
      </c>
      <c r="V208"/>
    </row>
    <row r="209" spans="1:22" x14ac:dyDescent="0.25">
      <c r="A209" s="221">
        <f t="shared" si="17"/>
        <v>152</v>
      </c>
      <c r="B209" s="221" t="s">
        <v>1145</v>
      </c>
      <c r="C209" s="221" t="s">
        <v>617</v>
      </c>
      <c r="D209" s="221" t="str">
        <f t="shared" si="16"/>
        <v>Other primary solid biomass</v>
      </c>
      <c r="E209" s="221" t="s">
        <v>588</v>
      </c>
      <c r="F209" s="221" t="s">
        <v>1036</v>
      </c>
      <c r="G209" s="221" t="s">
        <v>1257</v>
      </c>
      <c r="J209" s="221" t="str">
        <f>ADDRESS(ROW('1A4 Other Sectors'!E123),COLUMN('1A4 Other Sectors'!E123),,,"1A4 Other Sectors")</f>
        <v>'1A4 Other Sectors'!$E$123</v>
      </c>
      <c r="V209"/>
    </row>
    <row r="210" spans="1:22" x14ac:dyDescent="0.25">
      <c r="A210" s="221">
        <f t="shared" si="17"/>
        <v>153</v>
      </c>
      <c r="B210" s="221" t="s">
        <v>1145</v>
      </c>
      <c r="C210" s="221" t="s">
        <v>618</v>
      </c>
      <c r="D210" s="221" t="str">
        <f t="shared" si="16"/>
        <v>Wood/Wood Waste</v>
      </c>
      <c r="E210" s="221" t="s">
        <v>588</v>
      </c>
      <c r="F210" s="221" t="s">
        <v>1036</v>
      </c>
      <c r="G210" s="221" t="s">
        <v>1257</v>
      </c>
      <c r="J210" s="221" t="str">
        <f>ADDRESS(ROW('1A4 Other Sectors'!E124),COLUMN('1A4 Other Sectors'!E124),,,"1A4 Other Sectors")</f>
        <v>'1A4 Other Sectors'!$E$124</v>
      </c>
      <c r="V210"/>
    </row>
    <row r="211" spans="1:22" x14ac:dyDescent="0.25">
      <c r="B211" s="49" t="s">
        <v>619</v>
      </c>
      <c r="C211" s="19"/>
      <c r="D211" s="221" t="e">
        <f t="shared" si="16"/>
        <v>#N/A</v>
      </c>
      <c r="E211" s="49" t="s">
        <v>588</v>
      </c>
      <c r="F211" s="221" t="s">
        <v>1036</v>
      </c>
      <c r="G211" s="221" t="s">
        <v>1257</v>
      </c>
      <c r="H211" s="221" t="s">
        <v>124</v>
      </c>
      <c r="J211" s="221" t="str">
        <f>ADDRESS(ROW('1A4 Other Sectors'!E125),COLUMN('1A4 Other Sectors'!E125),,,"1A4 Other Sectors")</f>
        <v>'1A4 Other Sectors'!$E$125</v>
      </c>
      <c r="V211"/>
    </row>
    <row r="212" spans="1:22" x14ac:dyDescent="0.25">
      <c r="A212" s="221">
        <f>A210+1</f>
        <v>154</v>
      </c>
      <c r="B212" s="221" t="s">
        <v>619</v>
      </c>
      <c r="C212" s="221" t="s">
        <v>1117</v>
      </c>
      <c r="D212" s="221" t="str">
        <f t="shared" si="16"/>
        <v>Motor gasoline</v>
      </c>
      <c r="E212" s="221" t="s">
        <v>588</v>
      </c>
      <c r="F212" s="221" t="s">
        <v>1036</v>
      </c>
      <c r="G212" s="221" t="s">
        <v>1257</v>
      </c>
      <c r="H212" s="221" t="s">
        <v>124</v>
      </c>
      <c r="I212" s="221" t="s">
        <v>1251</v>
      </c>
      <c r="J212" s="221" t="str">
        <f>ADDRESS(ROW('1A4 Other Sectors'!E126),COLUMN('1A4 Other Sectors'!E126),,,"1A4 Other Sectors")</f>
        <v>'1A4 Other Sectors'!$E$126</v>
      </c>
      <c r="V212"/>
    </row>
    <row r="213" spans="1:22" x14ac:dyDescent="0.25">
      <c r="A213" s="221">
        <f>A212+1</f>
        <v>155</v>
      </c>
      <c r="B213" s="221" t="s">
        <v>619</v>
      </c>
      <c r="C213" s="221" t="s">
        <v>1119</v>
      </c>
      <c r="D213" s="221" t="str">
        <f t="shared" si="16"/>
        <v>Kerosene</v>
      </c>
      <c r="E213" s="221" t="s">
        <v>588</v>
      </c>
      <c r="F213" s="221" t="s">
        <v>1036</v>
      </c>
      <c r="G213" s="221" t="s">
        <v>1257</v>
      </c>
      <c r="H213" s="221" t="s">
        <v>124</v>
      </c>
      <c r="I213" s="221" t="s">
        <v>1251</v>
      </c>
      <c r="J213" s="221" t="str">
        <f>ADDRESS(ROW('1A4 Other Sectors'!E127),COLUMN('1A4 Other Sectors'!E127),,,"1A4 Other Sectors")</f>
        <v>'1A4 Other Sectors'!$E$127</v>
      </c>
      <c r="V213"/>
    </row>
    <row r="214" spans="1:22" x14ac:dyDescent="0.25">
      <c r="A214" s="221">
        <f>A213+1</f>
        <v>156</v>
      </c>
      <c r="B214" s="221" t="s">
        <v>619</v>
      </c>
      <c r="C214" s="221" t="s">
        <v>888</v>
      </c>
      <c r="D214" s="221" t="str">
        <f t="shared" si="16"/>
        <v>Diesel</v>
      </c>
      <c r="E214" s="221" t="s">
        <v>588</v>
      </c>
      <c r="F214" s="221" t="s">
        <v>1036</v>
      </c>
      <c r="G214" s="221" t="s">
        <v>1257</v>
      </c>
      <c r="H214" s="221" t="s">
        <v>124</v>
      </c>
      <c r="I214" s="221" t="s">
        <v>1251</v>
      </c>
      <c r="J214" s="221" t="str">
        <f>ADDRESS(ROW('1A4 Other Sectors'!E128),COLUMN('1A4 Other Sectors'!E128),,,"1A4 Other Sectors")</f>
        <v>'1A4 Other Sectors'!$E$128</v>
      </c>
      <c r="V214"/>
    </row>
    <row r="215" spans="1:22" x14ac:dyDescent="0.25">
      <c r="A215" s="221">
        <f>A214+1</f>
        <v>157</v>
      </c>
      <c r="B215" s="221" t="s">
        <v>619</v>
      </c>
      <c r="C215" s="221" t="s">
        <v>1055</v>
      </c>
      <c r="D215" s="221" t="str">
        <f t="shared" si="16"/>
        <v>Residual Fuel Oil (HFO)</v>
      </c>
      <c r="E215" s="221" t="s">
        <v>588</v>
      </c>
      <c r="F215" s="221" t="s">
        <v>1036</v>
      </c>
      <c r="G215" s="221" t="s">
        <v>1257</v>
      </c>
      <c r="H215" s="221" t="s">
        <v>124</v>
      </c>
      <c r="I215" s="221" t="s">
        <v>1251</v>
      </c>
      <c r="J215" s="221" t="str">
        <f>ADDRESS(ROW('1A4 Other Sectors'!E129),COLUMN('1A4 Other Sectors'!E129),,,"1A4 Other Sectors")</f>
        <v>'1A4 Other Sectors'!$E$129</v>
      </c>
      <c r="V215"/>
    </row>
    <row r="216" spans="1:22" x14ac:dyDescent="0.25">
      <c r="A216" s="221">
        <f>A215+1</f>
        <v>158</v>
      </c>
      <c r="B216" s="221" t="s">
        <v>619</v>
      </c>
      <c r="C216" s="221" t="s">
        <v>603</v>
      </c>
      <c r="D216" s="221" t="str">
        <f t="shared" si="16"/>
        <v>LPG</v>
      </c>
      <c r="E216" s="221" t="s">
        <v>588</v>
      </c>
      <c r="F216" s="221" t="s">
        <v>1036</v>
      </c>
      <c r="G216" s="221" t="s">
        <v>1257</v>
      </c>
      <c r="H216" s="221" t="s">
        <v>124</v>
      </c>
      <c r="I216" s="221" t="s">
        <v>1251</v>
      </c>
      <c r="J216" s="221" t="str">
        <f>ADDRESS(ROW('1A4 Other Sectors'!E130),COLUMN('1A4 Other Sectors'!E130),,,"1A4 Other Sectors")</f>
        <v>'1A4 Other Sectors'!$E$130</v>
      </c>
      <c r="V216"/>
    </row>
    <row r="217" spans="1:22" x14ac:dyDescent="0.25">
      <c r="A217" s="221">
        <f>A216+1</f>
        <v>159</v>
      </c>
      <c r="B217" s="221" t="s">
        <v>619</v>
      </c>
      <c r="C217" s="221" t="s">
        <v>605</v>
      </c>
      <c r="D217" s="221" t="str">
        <f t="shared" si="16"/>
        <v>Coal</v>
      </c>
      <c r="E217" s="221" t="s">
        <v>588</v>
      </c>
      <c r="F217" s="221" t="s">
        <v>1036</v>
      </c>
      <c r="G217" s="221" t="s">
        <v>1257</v>
      </c>
      <c r="H217" s="221" t="s">
        <v>124</v>
      </c>
      <c r="I217" s="221" t="s">
        <v>1251</v>
      </c>
      <c r="J217" s="221" t="str">
        <f>ADDRESS(ROW('1A4 Other Sectors'!E131),COLUMN('1A4 Other Sectors'!E131),,,"1A4 Other Sectors")</f>
        <v>'1A4 Other Sectors'!$E$131</v>
      </c>
      <c r="V217"/>
    </row>
    <row r="218" spans="1:22" x14ac:dyDescent="0.25">
      <c r="A218" s="250"/>
      <c r="B218" s="4" t="s">
        <v>1156</v>
      </c>
      <c r="C218" s="4" t="s">
        <v>1030</v>
      </c>
      <c r="D218" s="221" t="e">
        <f t="shared" si="16"/>
        <v>#N/A</v>
      </c>
      <c r="E218" s="4" t="s">
        <v>588</v>
      </c>
      <c r="F218" s="221" t="s">
        <v>1036</v>
      </c>
      <c r="G218" s="221" t="s">
        <v>1257</v>
      </c>
      <c r="H218" s="221" t="s">
        <v>124</v>
      </c>
      <c r="I218" s="92">
        <f>SUM(I197:I202,I204:I207,I212:I217)</f>
        <v>0</v>
      </c>
      <c r="J218" s="221" t="str">
        <f>ADDRESS(ROW('1A4 Other Sectors'!E132),COLUMN('1A4 Other Sectors'!E132),,,"1A4 Other Sectors")</f>
        <v>'1A4 Other Sectors'!$E$132</v>
      </c>
      <c r="V218"/>
    </row>
    <row r="219" spans="1:22" x14ac:dyDescent="0.25">
      <c r="A219" s="250"/>
      <c r="D219" s="221" t="e">
        <f t="shared" si="16"/>
        <v>#N/A</v>
      </c>
      <c r="F219" s="221" t="s">
        <v>1036</v>
      </c>
      <c r="G219" s="221" t="s">
        <v>1257</v>
      </c>
      <c r="H219" s="221" t="s">
        <v>124</v>
      </c>
      <c r="J219" s="221" t="str">
        <f>ADDRESS(ROW('1A4 Other Sectors'!E133),COLUMN('1A4 Other Sectors'!E133),,,"1A4 Other Sectors")</f>
        <v>'1A4 Other Sectors'!$E$133</v>
      </c>
      <c r="V219"/>
    </row>
    <row r="220" spans="1:22" x14ac:dyDescent="0.25">
      <c r="A220" s="250"/>
      <c r="B220" s="49" t="s">
        <v>613</v>
      </c>
      <c r="C220" s="49"/>
      <c r="D220" s="221" t="e">
        <f t="shared" si="16"/>
        <v>#N/A</v>
      </c>
      <c r="E220" s="49" t="s">
        <v>590</v>
      </c>
      <c r="F220" s="221" t="s">
        <v>1036</v>
      </c>
      <c r="G220" s="221" t="s">
        <v>1257</v>
      </c>
      <c r="H220" s="221" t="s">
        <v>124</v>
      </c>
      <c r="I220" s="19"/>
      <c r="J220" s="221" t="str">
        <f>ADDRESS(ROW('1A4 Other Sectors'!E134),COLUMN('1A4 Other Sectors'!E134),,,"1A4 Other Sectors")</f>
        <v>'1A4 Other Sectors'!$E$134</v>
      </c>
      <c r="V220"/>
    </row>
    <row r="221" spans="1:22" x14ac:dyDescent="0.25">
      <c r="A221" s="221">
        <f>A217+1</f>
        <v>160</v>
      </c>
      <c r="B221" s="221" t="s">
        <v>613</v>
      </c>
      <c r="C221" s="221" t="s">
        <v>1119</v>
      </c>
      <c r="D221" s="221" t="str">
        <f t="shared" si="16"/>
        <v>Kerosene</v>
      </c>
      <c r="E221" s="221" t="s">
        <v>590</v>
      </c>
      <c r="F221" s="221" t="s">
        <v>1036</v>
      </c>
      <c r="G221" s="221" t="s">
        <v>1257</v>
      </c>
      <c r="H221" s="221" t="s">
        <v>124</v>
      </c>
      <c r="I221" s="221" t="s">
        <v>613</v>
      </c>
      <c r="J221" s="221" t="str">
        <f>ADDRESS(ROW('1A4 Other Sectors'!E135),COLUMN('1A4 Other Sectors'!E135),,,"1A4 Other Sectors")</f>
        <v>'1A4 Other Sectors'!$E$135</v>
      </c>
      <c r="V221"/>
    </row>
    <row r="222" spans="1:22" x14ac:dyDescent="0.25">
      <c r="A222" s="221">
        <f>A221+1</f>
        <v>161</v>
      </c>
      <c r="B222" s="221" t="s">
        <v>613</v>
      </c>
      <c r="C222" s="221" t="s">
        <v>888</v>
      </c>
      <c r="D222" s="221" t="str">
        <f t="shared" si="16"/>
        <v>Diesel</v>
      </c>
      <c r="E222" s="221" t="s">
        <v>590</v>
      </c>
      <c r="F222" s="221" t="s">
        <v>1036</v>
      </c>
      <c r="G222" s="221" t="s">
        <v>1257</v>
      </c>
      <c r="H222" s="221" t="s">
        <v>124</v>
      </c>
      <c r="I222" s="221" t="s">
        <v>613</v>
      </c>
      <c r="J222" s="221" t="str">
        <f>ADDRESS(ROW('1A4 Other Sectors'!E136),COLUMN('1A4 Other Sectors'!E136),,,"1A4 Other Sectors")</f>
        <v>'1A4 Other Sectors'!$E$136</v>
      </c>
      <c r="V222"/>
    </row>
    <row r="223" spans="1:22" x14ac:dyDescent="0.25">
      <c r="A223" s="221">
        <f>A222+1</f>
        <v>162</v>
      </c>
      <c r="B223" s="221" t="s">
        <v>613</v>
      </c>
      <c r="C223" s="221" t="s">
        <v>1147</v>
      </c>
      <c r="D223" s="221" t="str">
        <f t="shared" si="16"/>
        <v>Residual Fuel Oil (HFO)</v>
      </c>
      <c r="E223" s="221" t="s">
        <v>590</v>
      </c>
      <c r="F223" s="221" t="s">
        <v>1036</v>
      </c>
      <c r="G223" s="221" t="s">
        <v>1257</v>
      </c>
      <c r="H223" s="221" t="s">
        <v>124</v>
      </c>
      <c r="I223" s="221" t="s">
        <v>613</v>
      </c>
      <c r="J223" s="221" t="str">
        <f>ADDRESS(ROW('1A4 Other Sectors'!E137),COLUMN('1A4 Other Sectors'!E137),,,"1A4 Other Sectors")</f>
        <v>'1A4 Other Sectors'!$E$137</v>
      </c>
      <c r="V223"/>
    </row>
    <row r="224" spans="1:22" x14ac:dyDescent="0.25">
      <c r="A224" s="221">
        <f>A223+1</f>
        <v>163</v>
      </c>
      <c r="B224" s="221" t="s">
        <v>613</v>
      </c>
      <c r="C224" s="221" t="s">
        <v>605</v>
      </c>
      <c r="D224" s="221" t="str">
        <f t="shared" si="16"/>
        <v>Coal</v>
      </c>
      <c r="E224" s="221" t="s">
        <v>590</v>
      </c>
      <c r="F224" s="221" t="s">
        <v>1036</v>
      </c>
      <c r="G224" s="221" t="s">
        <v>1257</v>
      </c>
      <c r="H224" s="221" t="s">
        <v>124</v>
      </c>
      <c r="I224" s="221" t="s">
        <v>613</v>
      </c>
      <c r="J224" s="221" t="str">
        <f>ADDRESS(ROW('1A4 Other Sectors'!E138),COLUMN('1A4 Other Sectors'!E138),,,"1A4 Other Sectors")</f>
        <v>'1A4 Other Sectors'!$E$138</v>
      </c>
      <c r="V224"/>
    </row>
    <row r="225" spans="1:22" x14ac:dyDescent="0.25">
      <c r="A225" s="221">
        <f>A224+1</f>
        <v>164</v>
      </c>
      <c r="B225" s="221" t="s">
        <v>613</v>
      </c>
      <c r="C225" s="221" t="s">
        <v>614</v>
      </c>
      <c r="D225" s="221" t="str">
        <f t="shared" si="16"/>
        <v>Gas work gas</v>
      </c>
      <c r="E225" s="221" t="s">
        <v>590</v>
      </c>
      <c r="F225" s="221" t="s">
        <v>1036</v>
      </c>
      <c r="G225" s="221" t="s">
        <v>1257</v>
      </c>
      <c r="H225" s="221" t="s">
        <v>124</v>
      </c>
      <c r="I225" s="221" t="s">
        <v>613</v>
      </c>
      <c r="J225" s="221" t="str">
        <f>ADDRESS(ROW('1A4 Other Sectors'!E139),COLUMN('1A4 Other Sectors'!E139),,,"1A4 Other Sectors")</f>
        <v>'1A4 Other Sectors'!$E$139</v>
      </c>
      <c r="V225"/>
    </row>
    <row r="226" spans="1:22" x14ac:dyDescent="0.25">
      <c r="A226" s="221">
        <f>A225+1</f>
        <v>165</v>
      </c>
      <c r="B226" s="221" t="s">
        <v>613</v>
      </c>
      <c r="C226" s="221" t="s">
        <v>606</v>
      </c>
      <c r="D226" s="221" t="str">
        <f t="shared" si="16"/>
        <v>Gas</v>
      </c>
      <c r="E226" s="221" t="s">
        <v>590</v>
      </c>
      <c r="F226" s="221" t="s">
        <v>1036</v>
      </c>
      <c r="G226" s="221" t="s">
        <v>1257</v>
      </c>
      <c r="H226" s="221" t="s">
        <v>124</v>
      </c>
      <c r="I226" s="221" t="s">
        <v>613</v>
      </c>
      <c r="J226" s="221" t="str">
        <f>ADDRESS(ROW('1A4 Other Sectors'!E140),COLUMN('1A4 Other Sectors'!E140),,,"1A4 Other Sectors")</f>
        <v>'1A4 Other Sectors'!$E$140</v>
      </c>
      <c r="V226"/>
    </row>
    <row r="227" spans="1:22" x14ac:dyDescent="0.25">
      <c r="B227" s="49" t="s">
        <v>615</v>
      </c>
      <c r="C227" s="19"/>
      <c r="D227" s="221" t="e">
        <f t="shared" si="16"/>
        <v>#N/A</v>
      </c>
      <c r="E227" s="49" t="s">
        <v>590</v>
      </c>
      <c r="F227" s="221" t="s">
        <v>1036</v>
      </c>
      <c r="G227" s="221" t="s">
        <v>1257</v>
      </c>
      <c r="H227" s="221" t="s">
        <v>124</v>
      </c>
      <c r="J227" s="221" t="str">
        <f>ADDRESS(ROW('1A4 Other Sectors'!E141),COLUMN('1A4 Other Sectors'!E141),,,"1A4 Other Sectors")</f>
        <v>'1A4 Other Sectors'!$E$141</v>
      </c>
      <c r="V227"/>
    </row>
    <row r="228" spans="1:22" x14ac:dyDescent="0.25">
      <c r="A228" s="221">
        <f>A226+1</f>
        <v>166</v>
      </c>
      <c r="B228" s="221" t="s">
        <v>615</v>
      </c>
      <c r="C228" s="221" t="s">
        <v>1119</v>
      </c>
      <c r="D228" s="221" t="str">
        <f t="shared" si="16"/>
        <v>Kerosene</v>
      </c>
      <c r="E228" s="221" t="s">
        <v>590</v>
      </c>
      <c r="F228" s="221" t="s">
        <v>1036</v>
      </c>
      <c r="G228" s="221" t="s">
        <v>1257</v>
      </c>
      <c r="H228" s="221" t="s">
        <v>124</v>
      </c>
      <c r="I228" s="221" t="s">
        <v>615</v>
      </c>
      <c r="J228" s="221" t="str">
        <f>ADDRESS(ROW('1A4 Other Sectors'!E142),COLUMN('1A4 Other Sectors'!E142),,,"1A4 Other Sectors")</f>
        <v>'1A4 Other Sectors'!$E$142</v>
      </c>
      <c r="V228"/>
    </row>
    <row r="229" spans="1:22" x14ac:dyDescent="0.25">
      <c r="A229" s="221">
        <f t="shared" ref="A229:A234" si="18">A228+1</f>
        <v>167</v>
      </c>
      <c r="B229" s="221" t="s">
        <v>615</v>
      </c>
      <c r="C229" s="221" t="s">
        <v>1055</v>
      </c>
      <c r="D229" s="221" t="str">
        <f t="shared" si="16"/>
        <v>Residual Fuel Oil (HFO)</v>
      </c>
      <c r="E229" s="221" t="s">
        <v>590</v>
      </c>
      <c r="F229" s="221" t="s">
        <v>1036</v>
      </c>
      <c r="G229" s="221" t="s">
        <v>1257</v>
      </c>
      <c r="H229" s="221" t="s">
        <v>124</v>
      </c>
      <c r="I229" s="221" t="s">
        <v>615</v>
      </c>
      <c r="J229" s="221" t="str">
        <f>ADDRESS(ROW('1A4 Other Sectors'!E143),COLUMN('1A4 Other Sectors'!E143),,,"1A4 Other Sectors")</f>
        <v>'1A4 Other Sectors'!$E$143</v>
      </c>
      <c r="V229"/>
    </row>
    <row r="230" spans="1:22" x14ac:dyDescent="0.25">
      <c r="A230" s="221">
        <f t="shared" si="18"/>
        <v>168</v>
      </c>
      <c r="B230" s="221" t="s">
        <v>615</v>
      </c>
      <c r="C230" s="221" t="s">
        <v>603</v>
      </c>
      <c r="D230" s="221" t="str">
        <f t="shared" si="16"/>
        <v>LPG</v>
      </c>
      <c r="E230" s="221" t="s">
        <v>590</v>
      </c>
      <c r="F230" s="221" t="s">
        <v>1036</v>
      </c>
      <c r="G230" s="221" t="s">
        <v>1257</v>
      </c>
      <c r="H230" s="221" t="s">
        <v>124</v>
      </c>
      <c r="I230" s="221" t="s">
        <v>615</v>
      </c>
      <c r="J230" s="221" t="str">
        <f>ADDRESS(ROW('1A4 Other Sectors'!E144),COLUMN('1A4 Other Sectors'!E144),,,"1A4 Other Sectors")</f>
        <v>'1A4 Other Sectors'!$E$144</v>
      </c>
      <c r="V230"/>
    </row>
    <row r="231" spans="1:22" x14ac:dyDescent="0.25">
      <c r="A231" s="221">
        <f t="shared" si="18"/>
        <v>169</v>
      </c>
      <c r="B231" s="221" t="s">
        <v>615</v>
      </c>
      <c r="C231" s="221" t="s">
        <v>605</v>
      </c>
      <c r="D231" s="221" t="str">
        <f t="shared" si="16"/>
        <v>Coal</v>
      </c>
      <c r="E231" s="221" t="s">
        <v>590</v>
      </c>
      <c r="F231" s="221" t="s">
        <v>1036</v>
      </c>
      <c r="G231" s="221" t="s">
        <v>1257</v>
      </c>
      <c r="H231" s="221" t="s">
        <v>124</v>
      </c>
      <c r="I231" s="221" t="s">
        <v>615</v>
      </c>
      <c r="J231" s="221" t="str">
        <f>ADDRESS(ROW('1A4 Other Sectors'!E145),COLUMN('1A4 Other Sectors'!E145),,,"1A4 Other Sectors")</f>
        <v>'1A4 Other Sectors'!$E$145</v>
      </c>
      <c r="V231"/>
    </row>
    <row r="232" spans="1:22" x14ac:dyDescent="0.25">
      <c r="A232" s="221">
        <f t="shared" si="18"/>
        <v>170</v>
      </c>
      <c r="B232" s="221" t="s">
        <v>1145</v>
      </c>
      <c r="C232" s="221" t="s">
        <v>1148</v>
      </c>
      <c r="D232" s="221" t="str">
        <f t="shared" si="16"/>
        <v>Wood/Wood Waste</v>
      </c>
      <c r="E232" s="221" t="s">
        <v>590</v>
      </c>
      <c r="F232" s="221" t="s">
        <v>1036</v>
      </c>
      <c r="G232" s="221" t="s">
        <v>1257</v>
      </c>
      <c r="H232" s="221" t="s">
        <v>124</v>
      </c>
      <c r="I232" s="221" t="s">
        <v>615</v>
      </c>
      <c r="J232" s="221" t="str">
        <f>ADDRESS(ROW('1A4 Other Sectors'!E146),COLUMN('1A4 Other Sectors'!E146),,,"1A4 Other Sectors")</f>
        <v>'1A4 Other Sectors'!$E$146</v>
      </c>
      <c r="V232"/>
    </row>
    <row r="233" spans="1:22" x14ac:dyDescent="0.25">
      <c r="A233" s="221">
        <f t="shared" si="18"/>
        <v>171</v>
      </c>
      <c r="B233" s="221" t="s">
        <v>1145</v>
      </c>
      <c r="C233" s="221" t="s">
        <v>617</v>
      </c>
      <c r="D233" s="221" t="str">
        <f t="shared" si="16"/>
        <v>Other primary solid biomass</v>
      </c>
      <c r="E233" s="221" t="s">
        <v>590</v>
      </c>
      <c r="F233" s="221" t="s">
        <v>1036</v>
      </c>
      <c r="G233" s="221" t="s">
        <v>1257</v>
      </c>
      <c r="H233" s="221" t="s">
        <v>124</v>
      </c>
      <c r="I233" s="221" t="s">
        <v>615</v>
      </c>
      <c r="J233" s="221" t="str">
        <f>ADDRESS(ROW('1A4 Other Sectors'!E147),COLUMN('1A4 Other Sectors'!E147),,,"1A4 Other Sectors")</f>
        <v>'1A4 Other Sectors'!$E$147</v>
      </c>
      <c r="V233"/>
    </row>
    <row r="234" spans="1:22" x14ac:dyDescent="0.25">
      <c r="A234" s="221">
        <f t="shared" si="18"/>
        <v>172</v>
      </c>
      <c r="B234" s="221" t="s">
        <v>1145</v>
      </c>
      <c r="C234" s="221" t="s">
        <v>618</v>
      </c>
      <c r="D234" s="221" t="str">
        <f t="shared" si="16"/>
        <v>Wood/Wood Waste</v>
      </c>
      <c r="E234" s="221" t="s">
        <v>590</v>
      </c>
      <c r="F234" s="221" t="s">
        <v>1036</v>
      </c>
      <c r="G234" s="221" t="s">
        <v>1257</v>
      </c>
      <c r="H234" s="221" t="s">
        <v>124</v>
      </c>
      <c r="I234" s="221" t="s">
        <v>615</v>
      </c>
      <c r="J234" s="221" t="str">
        <f>ADDRESS(ROW('1A4 Other Sectors'!E148),COLUMN('1A4 Other Sectors'!E148),,,"1A4 Other Sectors")</f>
        <v>'1A4 Other Sectors'!$E$148</v>
      </c>
      <c r="V234"/>
    </row>
    <row r="235" spans="1:22" x14ac:dyDescent="0.25">
      <c r="B235" s="49" t="s">
        <v>619</v>
      </c>
      <c r="C235" s="19"/>
      <c r="D235" s="221" t="e">
        <f t="shared" si="16"/>
        <v>#N/A</v>
      </c>
      <c r="E235" s="49" t="s">
        <v>590</v>
      </c>
      <c r="F235" s="221" t="s">
        <v>1036</v>
      </c>
      <c r="G235" s="221" t="s">
        <v>1257</v>
      </c>
      <c r="H235" s="221" t="s">
        <v>124</v>
      </c>
      <c r="I235" s="221" t="s">
        <v>615</v>
      </c>
      <c r="J235" s="221" t="str">
        <f>ADDRESS(ROW('1A4 Other Sectors'!E149),COLUMN('1A4 Other Sectors'!E149),,,"1A4 Other Sectors")</f>
        <v>'1A4 Other Sectors'!$E$149</v>
      </c>
      <c r="V235"/>
    </row>
    <row r="236" spans="1:22" x14ac:dyDescent="0.25">
      <c r="A236" s="221">
        <f>A234+1</f>
        <v>173</v>
      </c>
      <c r="B236" s="221" t="s">
        <v>619</v>
      </c>
      <c r="C236" s="221" t="s">
        <v>1117</v>
      </c>
      <c r="D236" s="221" t="str">
        <f t="shared" si="16"/>
        <v>Motor gasoline</v>
      </c>
      <c r="E236" s="221" t="s">
        <v>590</v>
      </c>
      <c r="F236" s="221" t="s">
        <v>1036</v>
      </c>
      <c r="G236" s="221" t="s">
        <v>1257</v>
      </c>
      <c r="H236" s="221" t="s">
        <v>124</v>
      </c>
      <c r="I236" s="221" t="s">
        <v>1251</v>
      </c>
      <c r="J236" s="221" t="str">
        <f>ADDRESS(ROW('1A4 Other Sectors'!E150),COLUMN('1A4 Other Sectors'!E150),,,"1A4 Other Sectors")</f>
        <v>'1A4 Other Sectors'!$E$150</v>
      </c>
      <c r="V236"/>
    </row>
    <row r="237" spans="1:22" x14ac:dyDescent="0.25">
      <c r="A237" s="221">
        <f>A236+1</f>
        <v>174</v>
      </c>
      <c r="B237" s="221" t="s">
        <v>619</v>
      </c>
      <c r="C237" s="221" t="s">
        <v>1119</v>
      </c>
      <c r="D237" s="221" t="str">
        <f t="shared" si="16"/>
        <v>Kerosene</v>
      </c>
      <c r="E237" s="221" t="s">
        <v>590</v>
      </c>
      <c r="F237" s="221" t="s">
        <v>1036</v>
      </c>
      <c r="G237" s="221" t="s">
        <v>1257</v>
      </c>
      <c r="H237" s="221" t="s">
        <v>124</v>
      </c>
      <c r="I237" s="221" t="s">
        <v>1251</v>
      </c>
      <c r="J237" s="221" t="str">
        <f>ADDRESS(ROW('1A4 Other Sectors'!E151),COLUMN('1A4 Other Sectors'!E151),,,"1A4 Other Sectors")</f>
        <v>'1A4 Other Sectors'!$E$151</v>
      </c>
      <c r="V237"/>
    </row>
    <row r="238" spans="1:22" x14ac:dyDescent="0.25">
      <c r="A238" s="221">
        <f>A237+1</f>
        <v>175</v>
      </c>
      <c r="B238" s="221" t="s">
        <v>619</v>
      </c>
      <c r="C238" s="221" t="s">
        <v>888</v>
      </c>
      <c r="D238" s="221" t="str">
        <f t="shared" si="16"/>
        <v>Diesel</v>
      </c>
      <c r="E238" s="221" t="s">
        <v>590</v>
      </c>
      <c r="F238" s="221" t="s">
        <v>1036</v>
      </c>
      <c r="G238" s="221" t="s">
        <v>1257</v>
      </c>
      <c r="H238" s="221" t="s">
        <v>124</v>
      </c>
      <c r="I238" s="221" t="s">
        <v>1251</v>
      </c>
      <c r="J238" s="221" t="str">
        <f>ADDRESS(ROW('1A4 Other Sectors'!E152),COLUMN('1A4 Other Sectors'!E152),,,"1A4 Other Sectors")</f>
        <v>'1A4 Other Sectors'!$E$152</v>
      </c>
      <c r="V238"/>
    </row>
    <row r="239" spans="1:22" x14ac:dyDescent="0.25">
      <c r="A239" s="221">
        <f>A238+1</f>
        <v>176</v>
      </c>
      <c r="B239" s="221" t="s">
        <v>619</v>
      </c>
      <c r="C239" s="221" t="s">
        <v>1055</v>
      </c>
      <c r="D239" s="221" t="str">
        <f t="shared" si="16"/>
        <v>Residual Fuel Oil (HFO)</v>
      </c>
      <c r="E239" s="221" t="s">
        <v>590</v>
      </c>
      <c r="F239" s="221" t="s">
        <v>1036</v>
      </c>
      <c r="G239" s="221" t="s">
        <v>1257</v>
      </c>
      <c r="H239" s="221" t="s">
        <v>124</v>
      </c>
      <c r="I239" s="221" t="s">
        <v>1251</v>
      </c>
      <c r="J239" s="221" t="str">
        <f>ADDRESS(ROW('1A4 Other Sectors'!E153),COLUMN('1A4 Other Sectors'!E153),,,"1A4 Other Sectors")</f>
        <v>'1A4 Other Sectors'!$E$153</v>
      </c>
      <c r="V239"/>
    </row>
    <row r="240" spans="1:22" x14ac:dyDescent="0.25">
      <c r="A240" s="221">
        <f>A239+1</f>
        <v>177</v>
      </c>
      <c r="B240" s="221" t="s">
        <v>619</v>
      </c>
      <c r="C240" s="221" t="s">
        <v>603</v>
      </c>
      <c r="D240" s="221" t="str">
        <f t="shared" si="16"/>
        <v>LPG</v>
      </c>
      <c r="E240" s="221" t="s">
        <v>590</v>
      </c>
      <c r="F240" s="221" t="s">
        <v>1036</v>
      </c>
      <c r="G240" s="221" t="s">
        <v>1257</v>
      </c>
      <c r="H240" s="221" t="s">
        <v>124</v>
      </c>
      <c r="I240" s="221" t="s">
        <v>1251</v>
      </c>
      <c r="J240" s="221" t="str">
        <f>ADDRESS(ROW('1A4 Other Sectors'!E154),COLUMN('1A4 Other Sectors'!E154),,,"1A4 Other Sectors")</f>
        <v>'1A4 Other Sectors'!$E$154</v>
      </c>
      <c r="V240"/>
    </row>
    <row r="241" spans="1:22" x14ac:dyDescent="0.25">
      <c r="A241" s="221">
        <f>A240+1</f>
        <v>178</v>
      </c>
      <c r="B241" s="221" t="s">
        <v>619</v>
      </c>
      <c r="C241" s="221" t="s">
        <v>605</v>
      </c>
      <c r="D241" s="221" t="str">
        <f t="shared" si="16"/>
        <v>Coal</v>
      </c>
      <c r="E241" s="221" t="s">
        <v>590</v>
      </c>
      <c r="F241" s="221" t="s">
        <v>1036</v>
      </c>
      <c r="G241" s="221" t="s">
        <v>1257</v>
      </c>
      <c r="H241" s="221" t="s">
        <v>124</v>
      </c>
      <c r="I241" s="221" t="s">
        <v>1251</v>
      </c>
      <c r="J241" s="221" t="str">
        <f>ADDRESS(ROW('1A4 Other Sectors'!E155),COLUMN('1A4 Other Sectors'!E155),,,"1A4 Other Sectors")</f>
        <v>'1A4 Other Sectors'!$E$155</v>
      </c>
      <c r="V241"/>
    </row>
    <row r="242" spans="1:22" x14ac:dyDescent="0.25">
      <c r="A242" s="250"/>
      <c r="B242" s="4" t="s">
        <v>1156</v>
      </c>
      <c r="C242" s="4" t="s">
        <v>1082</v>
      </c>
      <c r="D242" s="221" t="e">
        <f t="shared" si="16"/>
        <v>#N/A</v>
      </c>
      <c r="E242" s="4" t="s">
        <v>590</v>
      </c>
      <c r="F242" s="221" t="s">
        <v>1036</v>
      </c>
      <c r="G242" s="221" t="s">
        <v>1257</v>
      </c>
      <c r="H242" s="221" t="s">
        <v>124</v>
      </c>
      <c r="I242" s="92">
        <f>(SUM(I221:I226,I228:I234,I236:I241))*'Conversion Factors'!$I$4</f>
        <v>0</v>
      </c>
      <c r="J242" s="221" t="str">
        <f>ADDRESS(ROW('1A4 Other Sectors'!E156),COLUMN('1A4 Other Sectors'!E156),,,"1A4 Other Sectors")</f>
        <v>'1A4 Other Sectors'!$E$156</v>
      </c>
      <c r="V242"/>
    </row>
    <row r="243" spans="1:22" x14ac:dyDescent="0.25">
      <c r="A243" s="250"/>
      <c r="D243" s="221" t="e">
        <f t="shared" si="16"/>
        <v>#N/A</v>
      </c>
      <c r="F243" s="221" t="s">
        <v>1036</v>
      </c>
      <c r="G243" s="221" t="s">
        <v>1257</v>
      </c>
      <c r="H243" s="221" t="s">
        <v>124</v>
      </c>
      <c r="J243" s="221" t="str">
        <f>ADDRESS(ROW('1A4 Other Sectors'!E157),COLUMN('1A4 Other Sectors'!E157),,,"1A4 Other Sectors")</f>
        <v>'1A4 Other Sectors'!$E$157</v>
      </c>
      <c r="V243"/>
    </row>
    <row r="244" spans="1:22" x14ac:dyDescent="0.25">
      <c r="A244" s="250"/>
      <c r="B244" s="49" t="s">
        <v>613</v>
      </c>
      <c r="C244" s="49"/>
      <c r="D244" s="221" t="e">
        <f t="shared" si="16"/>
        <v>#N/A</v>
      </c>
      <c r="E244" s="49" t="s">
        <v>593</v>
      </c>
      <c r="F244" s="221" t="s">
        <v>1036</v>
      </c>
      <c r="G244" s="221" t="s">
        <v>1257</v>
      </c>
      <c r="H244" s="221" t="s">
        <v>124</v>
      </c>
      <c r="I244" s="19"/>
      <c r="J244" s="221" t="str">
        <f>ADDRESS(ROW('1A4 Other Sectors'!E158),COLUMN('1A4 Other Sectors'!E158),,,"1A4 Other Sectors")</f>
        <v>'1A4 Other Sectors'!$E$158</v>
      </c>
      <c r="V244"/>
    </row>
    <row r="245" spans="1:22" x14ac:dyDescent="0.25">
      <c r="A245" s="221">
        <f>A241+1</f>
        <v>179</v>
      </c>
      <c r="B245" s="221" t="s">
        <v>613</v>
      </c>
      <c r="C245" s="221" t="s">
        <v>1119</v>
      </c>
      <c r="D245" s="221" t="str">
        <f t="shared" si="16"/>
        <v>Kerosene</v>
      </c>
      <c r="E245" s="221" t="s">
        <v>593</v>
      </c>
      <c r="F245" s="221" t="s">
        <v>1036</v>
      </c>
      <c r="G245" s="221" t="s">
        <v>1257</v>
      </c>
      <c r="H245" s="221" t="s">
        <v>124</v>
      </c>
      <c r="I245" s="221" t="s">
        <v>613</v>
      </c>
      <c r="J245" s="221" t="str">
        <f>ADDRESS(ROW('1A4 Other Sectors'!E159),COLUMN('1A4 Other Sectors'!E159),,,"1A4 Other Sectors")</f>
        <v>'1A4 Other Sectors'!$E$159</v>
      </c>
      <c r="V245"/>
    </row>
    <row r="246" spans="1:22" x14ac:dyDescent="0.25">
      <c r="A246" s="221">
        <f>A245+1</f>
        <v>180</v>
      </c>
      <c r="B246" s="221" t="s">
        <v>613</v>
      </c>
      <c r="C246" s="221" t="s">
        <v>888</v>
      </c>
      <c r="D246" s="221" t="str">
        <f t="shared" si="16"/>
        <v>Diesel</v>
      </c>
      <c r="E246" s="221" t="s">
        <v>593</v>
      </c>
      <c r="F246" s="221" t="s">
        <v>1036</v>
      </c>
      <c r="G246" s="221" t="s">
        <v>1257</v>
      </c>
      <c r="H246" s="221" t="s">
        <v>124</v>
      </c>
      <c r="I246" s="221" t="s">
        <v>613</v>
      </c>
      <c r="J246" s="221" t="str">
        <f>ADDRESS(ROW('1A4 Other Sectors'!E160),COLUMN('1A4 Other Sectors'!E160),,,"1A4 Other Sectors")</f>
        <v>'1A4 Other Sectors'!$E$160</v>
      </c>
      <c r="V246"/>
    </row>
    <row r="247" spans="1:22" x14ac:dyDescent="0.25">
      <c r="A247" s="221">
        <f>A246+1</f>
        <v>181</v>
      </c>
      <c r="B247" s="221" t="s">
        <v>613</v>
      </c>
      <c r="C247" s="221" t="s">
        <v>1147</v>
      </c>
      <c r="D247" s="221" t="str">
        <f t="shared" si="16"/>
        <v>Residual Fuel Oil (HFO)</v>
      </c>
      <c r="E247" s="221" t="s">
        <v>593</v>
      </c>
      <c r="F247" s="221" t="s">
        <v>1036</v>
      </c>
      <c r="G247" s="221" t="s">
        <v>1257</v>
      </c>
      <c r="H247" s="221" t="s">
        <v>124</v>
      </c>
      <c r="I247" s="221" t="s">
        <v>613</v>
      </c>
      <c r="J247" s="221" t="str">
        <f>ADDRESS(ROW('1A4 Other Sectors'!E161),COLUMN('1A4 Other Sectors'!E161),,,"1A4 Other Sectors")</f>
        <v>'1A4 Other Sectors'!$E$161</v>
      </c>
      <c r="V247"/>
    </row>
    <row r="248" spans="1:22" x14ac:dyDescent="0.25">
      <c r="A248" s="221">
        <f>A247+1</f>
        <v>182</v>
      </c>
      <c r="B248" s="221" t="s">
        <v>613</v>
      </c>
      <c r="C248" s="221" t="s">
        <v>605</v>
      </c>
      <c r="D248" s="221" t="str">
        <f t="shared" si="16"/>
        <v>Coal</v>
      </c>
      <c r="E248" s="221" t="s">
        <v>593</v>
      </c>
      <c r="F248" s="221" t="s">
        <v>1036</v>
      </c>
      <c r="G248" s="221" t="s">
        <v>1257</v>
      </c>
      <c r="H248" s="221" t="s">
        <v>124</v>
      </c>
      <c r="I248" s="221" t="s">
        <v>613</v>
      </c>
      <c r="J248" s="221" t="str">
        <f>ADDRESS(ROW('1A4 Other Sectors'!E162),COLUMN('1A4 Other Sectors'!E162),,,"1A4 Other Sectors")</f>
        <v>'1A4 Other Sectors'!$E$162</v>
      </c>
      <c r="V248"/>
    </row>
    <row r="249" spans="1:22" x14ac:dyDescent="0.25">
      <c r="A249" s="221">
        <f>A248+1</f>
        <v>183</v>
      </c>
      <c r="B249" s="221" t="s">
        <v>613</v>
      </c>
      <c r="C249" s="221" t="s">
        <v>614</v>
      </c>
      <c r="D249" s="221" t="str">
        <f t="shared" si="16"/>
        <v>Gas work gas</v>
      </c>
      <c r="E249" s="221" t="s">
        <v>593</v>
      </c>
      <c r="F249" s="221" t="s">
        <v>1036</v>
      </c>
      <c r="G249" s="221" t="s">
        <v>1257</v>
      </c>
      <c r="H249" s="221" t="s">
        <v>124</v>
      </c>
      <c r="I249" s="221" t="s">
        <v>613</v>
      </c>
      <c r="J249" s="221" t="str">
        <f>ADDRESS(ROW('1A4 Other Sectors'!E163),COLUMN('1A4 Other Sectors'!E163),,,"1A4 Other Sectors")</f>
        <v>'1A4 Other Sectors'!$E$163</v>
      </c>
      <c r="V249"/>
    </row>
    <row r="250" spans="1:22" x14ac:dyDescent="0.25">
      <c r="A250" s="221">
        <f>A249+1</f>
        <v>184</v>
      </c>
      <c r="B250" s="221" t="s">
        <v>613</v>
      </c>
      <c r="C250" s="221" t="s">
        <v>606</v>
      </c>
      <c r="D250" s="221" t="str">
        <f t="shared" si="16"/>
        <v>Gas</v>
      </c>
      <c r="E250" s="221" t="s">
        <v>593</v>
      </c>
      <c r="F250" s="221" t="s">
        <v>1036</v>
      </c>
      <c r="G250" s="221" t="s">
        <v>1257</v>
      </c>
      <c r="H250" s="221" t="s">
        <v>124</v>
      </c>
      <c r="I250" s="221" t="s">
        <v>613</v>
      </c>
      <c r="J250" s="221" t="str">
        <f>ADDRESS(ROW('1A4 Other Sectors'!E164),COLUMN('1A4 Other Sectors'!E164),,,"1A4 Other Sectors")</f>
        <v>'1A4 Other Sectors'!$E$164</v>
      </c>
      <c r="V250"/>
    </row>
    <row r="251" spans="1:22" x14ac:dyDescent="0.25">
      <c r="B251" s="49" t="s">
        <v>615</v>
      </c>
      <c r="C251" s="19"/>
      <c r="D251" s="221" t="e">
        <f t="shared" si="16"/>
        <v>#N/A</v>
      </c>
      <c r="E251" s="49" t="s">
        <v>593</v>
      </c>
      <c r="F251" s="221" t="s">
        <v>1036</v>
      </c>
      <c r="G251" s="221" t="s">
        <v>1257</v>
      </c>
      <c r="H251" s="221" t="s">
        <v>124</v>
      </c>
      <c r="J251" s="221" t="str">
        <f>ADDRESS(ROW('1A4 Other Sectors'!E165),COLUMN('1A4 Other Sectors'!E165),,,"1A4 Other Sectors")</f>
        <v>'1A4 Other Sectors'!$E$165</v>
      </c>
      <c r="V251"/>
    </row>
    <row r="252" spans="1:22" x14ac:dyDescent="0.25">
      <c r="A252" s="221">
        <f>A250+1</f>
        <v>185</v>
      </c>
      <c r="B252" s="221" t="s">
        <v>615</v>
      </c>
      <c r="C252" s="221" t="s">
        <v>1119</v>
      </c>
      <c r="D252" s="221" t="str">
        <f t="shared" si="16"/>
        <v>Kerosene</v>
      </c>
      <c r="E252" s="221" t="s">
        <v>593</v>
      </c>
      <c r="F252" s="221" t="s">
        <v>1036</v>
      </c>
      <c r="G252" s="221" t="s">
        <v>1257</v>
      </c>
      <c r="H252" s="221" t="s">
        <v>124</v>
      </c>
      <c r="I252" s="221" t="s">
        <v>615</v>
      </c>
      <c r="J252" s="221" t="str">
        <f>ADDRESS(ROW('1A4 Other Sectors'!E166),COLUMN('1A4 Other Sectors'!E166),,,"1A4 Other Sectors")</f>
        <v>'1A4 Other Sectors'!$E$166</v>
      </c>
      <c r="V252"/>
    </row>
    <row r="253" spans="1:22" x14ac:dyDescent="0.25">
      <c r="A253" s="221">
        <f t="shared" ref="A253:A258" si="19">A252+1</f>
        <v>186</v>
      </c>
      <c r="B253" s="221" t="s">
        <v>615</v>
      </c>
      <c r="C253" s="221" t="s">
        <v>1055</v>
      </c>
      <c r="D253" s="221" t="str">
        <f t="shared" si="16"/>
        <v>Residual Fuel Oil (HFO)</v>
      </c>
      <c r="E253" s="221" t="s">
        <v>593</v>
      </c>
      <c r="F253" s="221" t="s">
        <v>1036</v>
      </c>
      <c r="G253" s="221" t="s">
        <v>1257</v>
      </c>
      <c r="H253" s="221" t="s">
        <v>124</v>
      </c>
      <c r="I253" s="221" t="s">
        <v>615</v>
      </c>
      <c r="J253" s="221" t="str">
        <f>ADDRESS(ROW('1A4 Other Sectors'!E167),COLUMN('1A4 Other Sectors'!E167),,,"1A4 Other Sectors")</f>
        <v>'1A4 Other Sectors'!$E$167</v>
      </c>
      <c r="V253"/>
    </row>
    <row r="254" spans="1:22" x14ac:dyDescent="0.25">
      <c r="A254" s="221">
        <f t="shared" si="19"/>
        <v>187</v>
      </c>
      <c r="B254" s="221" t="s">
        <v>615</v>
      </c>
      <c r="C254" s="221" t="s">
        <v>603</v>
      </c>
      <c r="D254" s="221" t="str">
        <f t="shared" si="16"/>
        <v>LPG</v>
      </c>
      <c r="E254" s="221" t="s">
        <v>593</v>
      </c>
      <c r="F254" s="221" t="s">
        <v>1036</v>
      </c>
      <c r="G254" s="221" t="s">
        <v>1257</v>
      </c>
      <c r="H254" s="221" t="s">
        <v>124</v>
      </c>
      <c r="I254" s="221" t="s">
        <v>615</v>
      </c>
      <c r="J254" s="221" t="str">
        <f>ADDRESS(ROW('1A4 Other Sectors'!E168),COLUMN('1A4 Other Sectors'!E168),,,"1A4 Other Sectors")</f>
        <v>'1A4 Other Sectors'!$E$168</v>
      </c>
      <c r="V254"/>
    </row>
    <row r="255" spans="1:22" x14ac:dyDescent="0.25">
      <c r="A255" s="221">
        <f t="shared" si="19"/>
        <v>188</v>
      </c>
      <c r="B255" s="221" t="s">
        <v>615</v>
      </c>
      <c r="C255" s="221" t="s">
        <v>605</v>
      </c>
      <c r="D255" s="221" t="str">
        <f t="shared" si="16"/>
        <v>Coal</v>
      </c>
      <c r="E255" s="221" t="s">
        <v>593</v>
      </c>
      <c r="F255" s="221" t="s">
        <v>1036</v>
      </c>
      <c r="G255" s="221" t="s">
        <v>1257</v>
      </c>
      <c r="H255" s="221" t="s">
        <v>124</v>
      </c>
      <c r="I255" s="221" t="s">
        <v>615</v>
      </c>
      <c r="J255" s="221" t="str">
        <f>ADDRESS(ROW('1A4 Other Sectors'!E169),COLUMN('1A4 Other Sectors'!E169),,,"1A4 Other Sectors")</f>
        <v>'1A4 Other Sectors'!$E$169</v>
      </c>
      <c r="V255"/>
    </row>
    <row r="256" spans="1:22" x14ac:dyDescent="0.25">
      <c r="A256" s="221">
        <f t="shared" si="19"/>
        <v>189</v>
      </c>
      <c r="B256" s="221" t="s">
        <v>1145</v>
      </c>
      <c r="C256" s="221" t="s">
        <v>1148</v>
      </c>
      <c r="D256" s="221" t="str">
        <f t="shared" si="16"/>
        <v>Wood/Wood Waste</v>
      </c>
      <c r="E256" s="221" t="s">
        <v>593</v>
      </c>
      <c r="F256" s="221" t="s">
        <v>1036</v>
      </c>
      <c r="G256" s="221" t="s">
        <v>1257</v>
      </c>
      <c r="H256" s="221" t="s">
        <v>124</v>
      </c>
      <c r="I256" s="221" t="s">
        <v>615</v>
      </c>
      <c r="J256" s="221" t="str">
        <f>ADDRESS(ROW('1A4 Other Sectors'!E170),COLUMN('1A4 Other Sectors'!E170),,,"1A4 Other Sectors")</f>
        <v>'1A4 Other Sectors'!$E$170</v>
      </c>
      <c r="V256"/>
    </row>
    <row r="257" spans="1:22" x14ac:dyDescent="0.25">
      <c r="A257" s="221">
        <f t="shared" si="19"/>
        <v>190</v>
      </c>
      <c r="B257" s="221" t="s">
        <v>1145</v>
      </c>
      <c r="C257" s="221" t="s">
        <v>617</v>
      </c>
      <c r="D257" s="221" t="str">
        <f t="shared" si="16"/>
        <v>Other primary solid biomass</v>
      </c>
      <c r="E257" s="221" t="s">
        <v>593</v>
      </c>
      <c r="F257" s="221" t="s">
        <v>1036</v>
      </c>
      <c r="G257" s="221" t="s">
        <v>1257</v>
      </c>
      <c r="H257" s="221" t="s">
        <v>124</v>
      </c>
      <c r="I257" s="221" t="s">
        <v>615</v>
      </c>
      <c r="J257" s="221" t="str">
        <f>ADDRESS(ROW('1A4 Other Sectors'!E171),COLUMN('1A4 Other Sectors'!E171),,,"1A4 Other Sectors")</f>
        <v>'1A4 Other Sectors'!$E$171</v>
      </c>
      <c r="V257"/>
    </row>
    <row r="258" spans="1:22" x14ac:dyDescent="0.25">
      <c r="A258" s="221">
        <f t="shared" si="19"/>
        <v>191</v>
      </c>
      <c r="B258" s="221" t="s">
        <v>1145</v>
      </c>
      <c r="C258" s="221" t="s">
        <v>618</v>
      </c>
      <c r="D258" s="221" t="str">
        <f t="shared" si="16"/>
        <v>Wood/Wood Waste</v>
      </c>
      <c r="E258" s="221" t="s">
        <v>593</v>
      </c>
      <c r="F258" s="221" t="s">
        <v>1036</v>
      </c>
      <c r="G258" s="221" t="s">
        <v>1257</v>
      </c>
      <c r="H258" s="221" t="s">
        <v>124</v>
      </c>
      <c r="I258" s="221" t="s">
        <v>615</v>
      </c>
      <c r="J258" s="221" t="str">
        <f>ADDRESS(ROW('1A4 Other Sectors'!E172),COLUMN('1A4 Other Sectors'!E172),,,"1A4 Other Sectors")</f>
        <v>'1A4 Other Sectors'!$E$172</v>
      </c>
      <c r="V258"/>
    </row>
    <row r="259" spans="1:22" x14ac:dyDescent="0.25">
      <c r="B259" s="49" t="s">
        <v>619</v>
      </c>
      <c r="C259" s="19"/>
      <c r="D259" s="221" t="e">
        <f t="shared" si="16"/>
        <v>#N/A</v>
      </c>
      <c r="E259" s="49" t="s">
        <v>593</v>
      </c>
      <c r="F259" s="221" t="s">
        <v>1036</v>
      </c>
      <c r="G259" s="221" t="s">
        <v>1257</v>
      </c>
      <c r="H259" s="221" t="s">
        <v>124</v>
      </c>
      <c r="I259" s="221" t="s">
        <v>615</v>
      </c>
      <c r="J259" s="221" t="str">
        <f>ADDRESS(ROW('1A4 Other Sectors'!E173),COLUMN('1A4 Other Sectors'!E173),,,"1A4 Other Sectors")</f>
        <v>'1A4 Other Sectors'!$E$173</v>
      </c>
      <c r="V259"/>
    </row>
    <row r="260" spans="1:22" x14ac:dyDescent="0.25">
      <c r="A260" s="221">
        <f>A258+1</f>
        <v>192</v>
      </c>
      <c r="B260" s="221" t="s">
        <v>619</v>
      </c>
      <c r="C260" s="221" t="s">
        <v>1117</v>
      </c>
      <c r="D260" s="221" t="str">
        <f t="shared" ref="D260:D273" si="20">INDEX($R$3:$R$35,MATCH(C260,$Q$3:$Q$35,0))</f>
        <v>Motor gasoline</v>
      </c>
      <c r="E260" s="221" t="s">
        <v>593</v>
      </c>
      <c r="F260" s="221" t="s">
        <v>1036</v>
      </c>
      <c r="G260" s="221" t="s">
        <v>1257</v>
      </c>
      <c r="H260" s="221" t="s">
        <v>124</v>
      </c>
      <c r="I260" s="221" t="s">
        <v>1251</v>
      </c>
      <c r="J260" s="221" t="str">
        <f>ADDRESS(ROW('1A4 Other Sectors'!E174),COLUMN('1A4 Other Sectors'!E174),,,"1A4 Other Sectors")</f>
        <v>'1A4 Other Sectors'!$E$174</v>
      </c>
      <c r="V260"/>
    </row>
    <row r="261" spans="1:22" x14ac:dyDescent="0.25">
      <c r="A261" s="221">
        <f>A260+1</f>
        <v>193</v>
      </c>
      <c r="B261" s="221" t="s">
        <v>619</v>
      </c>
      <c r="C261" s="221" t="s">
        <v>1119</v>
      </c>
      <c r="D261" s="221" t="str">
        <f t="shared" si="20"/>
        <v>Kerosene</v>
      </c>
      <c r="E261" s="221" t="s">
        <v>593</v>
      </c>
      <c r="F261" s="221" t="s">
        <v>1036</v>
      </c>
      <c r="G261" s="221" t="s">
        <v>1257</v>
      </c>
      <c r="H261" s="221" t="s">
        <v>124</v>
      </c>
      <c r="I261" s="221" t="s">
        <v>1251</v>
      </c>
      <c r="J261" s="221" t="str">
        <f>ADDRESS(ROW('1A4 Other Sectors'!E175),COLUMN('1A4 Other Sectors'!E175),,,"1A4 Other Sectors")</f>
        <v>'1A4 Other Sectors'!$E$175</v>
      </c>
      <c r="V261"/>
    </row>
    <row r="262" spans="1:22" x14ac:dyDescent="0.25">
      <c r="A262" s="221">
        <f>A261+1</f>
        <v>194</v>
      </c>
      <c r="B262" s="221" t="s">
        <v>619</v>
      </c>
      <c r="C262" s="221" t="s">
        <v>888</v>
      </c>
      <c r="D262" s="221" t="str">
        <f t="shared" si="20"/>
        <v>Diesel</v>
      </c>
      <c r="E262" s="221" t="s">
        <v>593</v>
      </c>
      <c r="F262" s="221" t="s">
        <v>1036</v>
      </c>
      <c r="G262" s="221" t="s">
        <v>1257</v>
      </c>
      <c r="H262" s="221" t="s">
        <v>124</v>
      </c>
      <c r="I262" s="221" t="s">
        <v>1251</v>
      </c>
      <c r="J262" s="221" t="str">
        <f>ADDRESS(ROW('1A4 Other Sectors'!E176),COLUMN('1A4 Other Sectors'!E176),,,"1A4 Other Sectors")</f>
        <v>'1A4 Other Sectors'!$E$176</v>
      </c>
      <c r="V262"/>
    </row>
    <row r="263" spans="1:22" x14ac:dyDescent="0.25">
      <c r="A263" s="221">
        <f>A262+1</f>
        <v>195</v>
      </c>
      <c r="B263" s="221" t="s">
        <v>619</v>
      </c>
      <c r="C263" s="221" t="s">
        <v>1055</v>
      </c>
      <c r="D263" s="221" t="str">
        <f t="shared" si="20"/>
        <v>Residual Fuel Oil (HFO)</v>
      </c>
      <c r="E263" s="221" t="s">
        <v>593</v>
      </c>
      <c r="F263" s="221" t="s">
        <v>1036</v>
      </c>
      <c r="G263" s="221" t="s">
        <v>1257</v>
      </c>
      <c r="H263" s="221" t="s">
        <v>124</v>
      </c>
      <c r="I263" s="221" t="s">
        <v>1251</v>
      </c>
      <c r="J263" s="221" t="str">
        <f>ADDRESS(ROW('1A4 Other Sectors'!E177),COLUMN('1A4 Other Sectors'!E177),,,"1A4 Other Sectors")</f>
        <v>'1A4 Other Sectors'!$E$177</v>
      </c>
      <c r="V263"/>
    </row>
    <row r="264" spans="1:22" x14ac:dyDescent="0.25">
      <c r="A264" s="221">
        <f>A263+1</f>
        <v>196</v>
      </c>
      <c r="B264" s="221" t="s">
        <v>619</v>
      </c>
      <c r="C264" s="221" t="s">
        <v>603</v>
      </c>
      <c r="D264" s="221" t="str">
        <f t="shared" si="20"/>
        <v>LPG</v>
      </c>
      <c r="E264" s="221" t="s">
        <v>593</v>
      </c>
      <c r="F264" s="221" t="s">
        <v>1036</v>
      </c>
      <c r="G264" s="221" t="s">
        <v>1257</v>
      </c>
      <c r="H264" s="221" t="s">
        <v>124</v>
      </c>
      <c r="I264" s="221" t="s">
        <v>1251</v>
      </c>
      <c r="J264" s="221" t="str">
        <f>ADDRESS(ROW('1A4 Other Sectors'!E178),COLUMN('1A4 Other Sectors'!E178),,,"1A4 Other Sectors")</f>
        <v>'1A4 Other Sectors'!$E$178</v>
      </c>
      <c r="V264"/>
    </row>
    <row r="265" spans="1:22" x14ac:dyDescent="0.25">
      <c r="A265" s="221">
        <f>A264+1</f>
        <v>197</v>
      </c>
      <c r="B265" s="221" t="s">
        <v>619</v>
      </c>
      <c r="C265" s="221" t="s">
        <v>605</v>
      </c>
      <c r="D265" s="221" t="str">
        <f t="shared" si="20"/>
        <v>Coal</v>
      </c>
      <c r="E265" s="221" t="s">
        <v>593</v>
      </c>
      <c r="F265" s="221" t="s">
        <v>1036</v>
      </c>
      <c r="G265" s="221" t="s">
        <v>1257</v>
      </c>
      <c r="H265" s="221" t="s">
        <v>124</v>
      </c>
      <c r="I265" s="221" t="s">
        <v>1251</v>
      </c>
      <c r="J265" s="221" t="str">
        <f>ADDRESS(ROW('1A4 Other Sectors'!E179),COLUMN('1A4 Other Sectors'!E179),,,"1A4 Other Sectors")</f>
        <v>'1A4 Other Sectors'!$E$179</v>
      </c>
      <c r="V265"/>
    </row>
    <row r="266" spans="1:22" x14ac:dyDescent="0.25">
      <c r="A266" s="250"/>
      <c r="B266" s="4" t="s">
        <v>1156</v>
      </c>
      <c r="C266" s="4" t="s">
        <v>1032</v>
      </c>
      <c r="D266" s="221" t="e">
        <f t="shared" si="20"/>
        <v>#N/A</v>
      </c>
      <c r="E266" s="4" t="s">
        <v>593</v>
      </c>
      <c r="F266" s="221" t="s">
        <v>1036</v>
      </c>
      <c r="G266" s="221" t="s">
        <v>1257</v>
      </c>
      <c r="H266" s="221" t="s">
        <v>124</v>
      </c>
      <c r="I266" s="92">
        <f>(SUM(I245:I250,I252:I258,I260:I265))*'Conversion Factors'!$I$5</f>
        <v>0</v>
      </c>
      <c r="J266" s="221" t="str">
        <f>ADDRESS(ROW('1A4 Other Sectors'!E180),COLUMN('1A4 Other Sectors'!E180),,,"1A4 Other Sectors")</f>
        <v>'1A4 Other Sectors'!$E$180</v>
      </c>
      <c r="V266"/>
    </row>
    <row r="267" spans="1:22" x14ac:dyDescent="0.25">
      <c r="A267" s="221">
        <f>A265+1</f>
        <v>198</v>
      </c>
      <c r="B267" s="221" t="s">
        <v>1172</v>
      </c>
      <c r="C267" s="221" t="s">
        <v>1117</v>
      </c>
      <c r="D267" s="221" t="str">
        <f t="shared" si="20"/>
        <v>Motor gasoline</v>
      </c>
      <c r="E267" s="221" t="s">
        <v>1252</v>
      </c>
      <c r="F267" s="221" t="s">
        <v>1036</v>
      </c>
      <c r="G267" s="221" t="s">
        <v>1257</v>
      </c>
      <c r="H267" s="221" t="s">
        <v>124</v>
      </c>
      <c r="I267" s="221" t="s">
        <v>1172</v>
      </c>
      <c r="J267" s="221" t="str">
        <f>ADDRESS(ROW('1A5 Non-Specified'!E14),COLUMN('1A5 Non-Specified'!E14),,,"1A5 Non-Specified")</f>
        <v>'1A5 Non-Specified'!$E$14</v>
      </c>
      <c r="V267"/>
    </row>
    <row r="268" spans="1:22" x14ac:dyDescent="0.25">
      <c r="A268" s="221">
        <f>A267+1</f>
        <v>199</v>
      </c>
      <c r="B268" s="221" t="s">
        <v>1172</v>
      </c>
      <c r="C268" s="221" t="s">
        <v>1173</v>
      </c>
      <c r="D268" s="221" t="str">
        <f t="shared" si="20"/>
        <v>Diesel</v>
      </c>
      <c r="E268" s="221" t="s">
        <v>1252</v>
      </c>
      <c r="F268" s="221" t="s">
        <v>1036</v>
      </c>
      <c r="G268" s="221" t="s">
        <v>1257</v>
      </c>
      <c r="H268" s="221" t="s">
        <v>124</v>
      </c>
      <c r="I268" s="221" t="s">
        <v>1172</v>
      </c>
      <c r="J268" s="221" t="str">
        <f>ADDRESS(ROW('1A5 Non-Specified'!E15),COLUMN('1A5 Non-Specified'!E15),,,"1A5 Non-Specified")</f>
        <v>'1A5 Non-Specified'!$E$15</v>
      </c>
      <c r="V268"/>
    </row>
    <row r="269" spans="1:22" x14ac:dyDescent="0.25">
      <c r="A269" s="221">
        <f>A268+1</f>
        <v>200</v>
      </c>
      <c r="B269" s="221" t="s">
        <v>1172</v>
      </c>
      <c r="C269" s="221" t="s">
        <v>605</v>
      </c>
      <c r="D269" s="221" t="str">
        <f t="shared" si="20"/>
        <v>Coal</v>
      </c>
      <c r="E269" s="221" t="s">
        <v>1252</v>
      </c>
      <c r="F269" s="221" t="s">
        <v>1036</v>
      </c>
      <c r="G269" s="221" t="s">
        <v>1257</v>
      </c>
      <c r="H269" s="221" t="s">
        <v>124</v>
      </c>
      <c r="I269" s="221" t="s">
        <v>1172</v>
      </c>
      <c r="J269" s="221" t="str">
        <f>ADDRESS(ROW('1A5 Non-Specified'!E16),COLUMN('1A5 Non-Specified'!E16),,,"1A5 Non-Specified")</f>
        <v>'1A5 Non-Specified'!$E$16</v>
      </c>
      <c r="V269"/>
    </row>
    <row r="270" spans="1:22" x14ac:dyDescent="0.25">
      <c r="A270" s="250"/>
      <c r="B270" s="49" t="s">
        <v>1172</v>
      </c>
      <c r="C270" s="49"/>
      <c r="E270" s="49" t="s">
        <v>588</v>
      </c>
      <c r="F270" s="221" t="s">
        <v>1036</v>
      </c>
      <c r="G270" s="221" t="s">
        <v>1257</v>
      </c>
      <c r="H270" s="221" t="s">
        <v>124</v>
      </c>
      <c r="I270" s="221" t="s">
        <v>1172</v>
      </c>
      <c r="J270" s="221" t="str">
        <f>ADDRESS(ROW('1A5 Non-Specified'!E17),COLUMN('1A5 Non-Specified'!E17),,,"1A5 Non-Specified")</f>
        <v>'1A5 Non-Specified'!$E$17</v>
      </c>
      <c r="V270"/>
    </row>
    <row r="271" spans="1:22" x14ac:dyDescent="0.25">
      <c r="A271" s="221">
        <f>A269+1</f>
        <v>201</v>
      </c>
      <c r="B271" s="221" t="s">
        <v>1172</v>
      </c>
      <c r="C271" s="221" t="s">
        <v>1117</v>
      </c>
      <c r="D271" s="221" t="str">
        <f t="shared" si="20"/>
        <v>Motor gasoline</v>
      </c>
      <c r="E271" s="221" t="s">
        <v>588</v>
      </c>
      <c r="F271" s="221" t="s">
        <v>1036</v>
      </c>
      <c r="G271" s="221" t="s">
        <v>1257</v>
      </c>
      <c r="H271" s="221" t="s">
        <v>124</v>
      </c>
      <c r="I271" s="221" t="s">
        <v>1172</v>
      </c>
      <c r="J271" s="221" t="str">
        <f>ADDRESS(ROW('1A5 Non-Specified'!E38),COLUMN('1A5 Non-Specified'!E38),,,"1A5 Non-Specified")</f>
        <v>'1A5 Non-Specified'!$E$38</v>
      </c>
      <c r="V271"/>
    </row>
    <row r="272" spans="1:22" x14ac:dyDescent="0.25">
      <c r="A272" s="221">
        <f>A271+1</f>
        <v>202</v>
      </c>
      <c r="B272" s="221" t="s">
        <v>1172</v>
      </c>
      <c r="C272" s="221" t="s">
        <v>1173</v>
      </c>
      <c r="D272" s="221" t="str">
        <f t="shared" si="20"/>
        <v>Diesel</v>
      </c>
      <c r="E272" s="221" t="s">
        <v>588</v>
      </c>
      <c r="F272" s="221" t="s">
        <v>1036</v>
      </c>
      <c r="G272" s="221" t="s">
        <v>1257</v>
      </c>
      <c r="H272" s="221" t="s">
        <v>124</v>
      </c>
      <c r="I272" s="221" t="s">
        <v>1172</v>
      </c>
      <c r="J272" s="221" t="str">
        <f>ADDRESS(ROW('1A5 Non-Specified'!E39),COLUMN('1A5 Non-Specified'!E39),,,"1A5 Non-Specified")</f>
        <v>'1A5 Non-Specified'!$E$39</v>
      </c>
      <c r="V272"/>
    </row>
    <row r="273" spans="1:22" x14ac:dyDescent="0.25">
      <c r="A273" s="221">
        <f>A272+1</f>
        <v>203</v>
      </c>
      <c r="B273" s="221" t="s">
        <v>1172</v>
      </c>
      <c r="C273" s="221" t="s">
        <v>605</v>
      </c>
      <c r="D273" s="221" t="str">
        <f t="shared" si="20"/>
        <v>Coal</v>
      </c>
      <c r="E273" s="221" t="s">
        <v>588</v>
      </c>
      <c r="F273" s="221" t="s">
        <v>1036</v>
      </c>
      <c r="G273" s="221" t="s">
        <v>1257</v>
      </c>
      <c r="H273" s="221" t="s">
        <v>124</v>
      </c>
      <c r="I273" s="221" t="s">
        <v>1172</v>
      </c>
      <c r="J273" s="221" t="str">
        <f>ADDRESS(ROW('1A5 Non-Specified'!E40),COLUMN('1A5 Non-Specified'!E40),,,"1A5 Non-Specified")</f>
        <v>'1A5 Non-Specified'!$E$40</v>
      </c>
      <c r="V273"/>
    </row>
    <row r="274" spans="1:22" x14ac:dyDescent="0.25">
      <c r="A274" s="250"/>
      <c r="B274" s="4" t="s">
        <v>948</v>
      </c>
      <c r="C274" s="4" t="s">
        <v>1030</v>
      </c>
      <c r="E274" s="4" t="s">
        <v>588</v>
      </c>
      <c r="F274" s="221" t="s">
        <v>1036</v>
      </c>
      <c r="G274" s="221" t="s">
        <v>1257</v>
      </c>
      <c r="H274" s="221" t="s">
        <v>124</v>
      </c>
      <c r="I274" s="221" t="s">
        <v>1172</v>
      </c>
      <c r="J274" s="221" t="str">
        <f>ADDRESS(ROW('1A5 Non-Specified'!E41),COLUMN('1A5 Non-Specified'!E41),,,"1A5 Non-Specified")</f>
        <v>'1A5 Non-Specified'!$E$41</v>
      </c>
      <c r="V274"/>
    </row>
    <row r="275" spans="1:22" x14ac:dyDescent="0.25">
      <c r="A275" s="250"/>
      <c r="F275" s="221" t="s">
        <v>1036</v>
      </c>
      <c r="G275" s="221" t="s">
        <v>1257</v>
      </c>
      <c r="H275" s="221" t="s">
        <v>124</v>
      </c>
      <c r="I275" s="221" t="s">
        <v>1172</v>
      </c>
      <c r="J275" s="221" t="str">
        <f>ADDRESS(ROW('1A5 Non-Specified'!E42),COLUMN('1A5 Non-Specified'!E42),,,"1A5 Non-Specified")</f>
        <v>'1A5 Non-Specified'!$E$42</v>
      </c>
      <c r="V275"/>
    </row>
    <row r="276" spans="1:22" x14ac:dyDescent="0.25">
      <c r="A276" s="250"/>
      <c r="B276" s="49" t="s">
        <v>1172</v>
      </c>
      <c r="C276" s="49"/>
      <c r="E276" s="49" t="s">
        <v>590</v>
      </c>
      <c r="F276" s="221" t="s">
        <v>1036</v>
      </c>
      <c r="G276" s="221" t="s">
        <v>1257</v>
      </c>
      <c r="H276" s="221" t="s">
        <v>124</v>
      </c>
      <c r="I276" s="221" t="s">
        <v>1172</v>
      </c>
      <c r="J276" s="221" t="str">
        <f>ADDRESS(ROW('1A5 Non-Specified'!E43),COLUMN('1A5 Non-Specified'!E43),,,"1A5 Non-Specified")</f>
        <v>'1A5 Non-Specified'!$E$43</v>
      </c>
      <c r="V276"/>
    </row>
    <row r="277" spans="1:22" x14ac:dyDescent="0.25">
      <c r="A277" s="221">
        <f>A273+1</f>
        <v>204</v>
      </c>
      <c r="B277" s="221" t="s">
        <v>1172</v>
      </c>
      <c r="C277" s="221" t="s">
        <v>1117</v>
      </c>
      <c r="D277" s="221" t="str">
        <f t="shared" ref="D277:D279" si="21">INDEX($R$3:$R$35,MATCH(C277,$Q$3:$Q$35,0))</f>
        <v>Motor gasoline</v>
      </c>
      <c r="E277" s="221" t="s">
        <v>590</v>
      </c>
      <c r="F277" s="221" t="s">
        <v>1036</v>
      </c>
      <c r="G277" s="221" t="s">
        <v>1257</v>
      </c>
      <c r="H277" s="221" t="s">
        <v>124</v>
      </c>
      <c r="I277" s="221" t="s">
        <v>1172</v>
      </c>
      <c r="J277" s="221" t="str">
        <f>ADDRESS(ROW('1A5 Non-Specified'!E44),COLUMN('1A5 Non-Specified'!E44),,,"1A5 Non-Specified")</f>
        <v>'1A5 Non-Specified'!$E$44</v>
      </c>
      <c r="V277"/>
    </row>
    <row r="278" spans="1:22" x14ac:dyDescent="0.25">
      <c r="A278" s="221">
        <f>A277+1</f>
        <v>205</v>
      </c>
      <c r="B278" s="221" t="s">
        <v>1172</v>
      </c>
      <c r="C278" s="221" t="s">
        <v>1173</v>
      </c>
      <c r="D278" s="221" t="str">
        <f t="shared" si="21"/>
        <v>Diesel</v>
      </c>
      <c r="E278" s="221" t="s">
        <v>590</v>
      </c>
      <c r="F278" s="221" t="s">
        <v>1036</v>
      </c>
      <c r="G278" s="221" t="s">
        <v>1257</v>
      </c>
      <c r="H278" s="221" t="s">
        <v>124</v>
      </c>
      <c r="I278" s="221" t="s">
        <v>1172</v>
      </c>
      <c r="J278" s="221" t="str">
        <f>ADDRESS(ROW('1A5 Non-Specified'!E45),COLUMN('1A5 Non-Specified'!E45),,,"1A5 Non-Specified")</f>
        <v>'1A5 Non-Specified'!$E$45</v>
      </c>
      <c r="V278"/>
    </row>
    <row r="279" spans="1:22" x14ac:dyDescent="0.25">
      <c r="A279" s="221">
        <f>A278+1</f>
        <v>206</v>
      </c>
      <c r="B279" s="221" t="s">
        <v>1172</v>
      </c>
      <c r="C279" s="221" t="s">
        <v>605</v>
      </c>
      <c r="D279" s="221" t="str">
        <f t="shared" si="21"/>
        <v>Coal</v>
      </c>
      <c r="E279" s="221" t="s">
        <v>590</v>
      </c>
      <c r="F279" s="221" t="s">
        <v>1036</v>
      </c>
      <c r="G279" s="221" t="s">
        <v>1257</v>
      </c>
      <c r="H279" s="221" t="s">
        <v>124</v>
      </c>
      <c r="I279" s="221" t="s">
        <v>1172</v>
      </c>
      <c r="J279" s="221" t="str">
        <f>ADDRESS(ROW('1A5 Non-Specified'!E46),COLUMN('1A5 Non-Specified'!E46),,,"1A5 Non-Specified")</f>
        <v>'1A5 Non-Specified'!$E$46</v>
      </c>
      <c r="V279"/>
    </row>
    <row r="280" spans="1:22" x14ac:dyDescent="0.25">
      <c r="A280" s="250"/>
      <c r="B280" s="4" t="s">
        <v>948</v>
      </c>
      <c r="C280" s="4" t="s">
        <v>1082</v>
      </c>
      <c r="E280" s="4" t="s">
        <v>590</v>
      </c>
      <c r="F280" s="221" t="s">
        <v>1036</v>
      </c>
      <c r="G280" s="221" t="s">
        <v>1257</v>
      </c>
      <c r="H280" s="221" t="s">
        <v>124</v>
      </c>
      <c r="I280" s="221" t="s">
        <v>1172</v>
      </c>
      <c r="J280" s="221" t="str">
        <f>ADDRESS(ROW('1A5 Non-Specified'!E47),COLUMN('1A5 Non-Specified'!E47),,,"1A5 Non-Specified")</f>
        <v>'1A5 Non-Specified'!$E$47</v>
      </c>
      <c r="V280"/>
    </row>
    <row r="281" spans="1:22" x14ac:dyDescent="0.25">
      <c r="A281" s="250"/>
      <c r="F281" s="221" t="s">
        <v>1036</v>
      </c>
      <c r="G281" s="221" t="s">
        <v>1257</v>
      </c>
      <c r="H281" s="221" t="s">
        <v>124</v>
      </c>
      <c r="I281" s="221" t="s">
        <v>1172</v>
      </c>
      <c r="J281" s="221" t="str">
        <f>ADDRESS(ROW('1A5 Non-Specified'!E48),COLUMN('1A5 Non-Specified'!E48),,,"1A5 Non-Specified")</f>
        <v>'1A5 Non-Specified'!$E$48</v>
      </c>
      <c r="V281"/>
    </row>
    <row r="282" spans="1:22" x14ac:dyDescent="0.25">
      <c r="A282" s="250"/>
      <c r="B282" s="49" t="s">
        <v>1172</v>
      </c>
      <c r="C282" s="49"/>
      <c r="E282" s="49" t="s">
        <v>593</v>
      </c>
      <c r="F282" s="221" t="s">
        <v>1036</v>
      </c>
      <c r="G282" s="221" t="s">
        <v>1257</v>
      </c>
      <c r="H282" s="221" t="s">
        <v>124</v>
      </c>
      <c r="I282" s="221" t="s">
        <v>1172</v>
      </c>
      <c r="J282" s="221" t="str">
        <f>ADDRESS(ROW('1A5 Non-Specified'!E49),COLUMN('1A5 Non-Specified'!E49),,,"1A5 Non-Specified")</f>
        <v>'1A5 Non-Specified'!$E$49</v>
      </c>
      <c r="V282"/>
    </row>
    <row r="283" spans="1:22" x14ac:dyDescent="0.25">
      <c r="A283" s="221">
        <f>A279+1</f>
        <v>207</v>
      </c>
      <c r="B283" s="221" t="s">
        <v>1172</v>
      </c>
      <c r="C283" s="221" t="s">
        <v>1117</v>
      </c>
      <c r="D283" s="221" t="str">
        <f t="shared" ref="D283:D285" si="22">INDEX($R$3:$R$35,MATCH(C283,$Q$3:$Q$35,0))</f>
        <v>Motor gasoline</v>
      </c>
      <c r="E283" s="221" t="s">
        <v>593</v>
      </c>
      <c r="F283" s="221" t="s">
        <v>1036</v>
      </c>
      <c r="G283" s="221" t="s">
        <v>1257</v>
      </c>
      <c r="H283" s="221" t="s">
        <v>124</v>
      </c>
      <c r="I283" s="221" t="s">
        <v>1172</v>
      </c>
      <c r="J283" s="221" t="str">
        <f>ADDRESS(ROW('1A5 Non-Specified'!E50),COLUMN('1A5 Non-Specified'!E50),,,"1A5 Non-Specified")</f>
        <v>'1A5 Non-Specified'!$E$50</v>
      </c>
      <c r="V283"/>
    </row>
    <row r="284" spans="1:22" x14ac:dyDescent="0.25">
      <c r="A284" s="221">
        <f>A283+1</f>
        <v>208</v>
      </c>
      <c r="B284" s="221" t="s">
        <v>1172</v>
      </c>
      <c r="C284" s="221" t="s">
        <v>1173</v>
      </c>
      <c r="D284" s="221" t="str">
        <f t="shared" si="22"/>
        <v>Diesel</v>
      </c>
      <c r="E284" s="221" t="s">
        <v>593</v>
      </c>
      <c r="F284" s="221" t="s">
        <v>1036</v>
      </c>
      <c r="G284" s="221" t="s">
        <v>1257</v>
      </c>
      <c r="H284" s="221" t="s">
        <v>124</v>
      </c>
      <c r="I284" s="221" t="s">
        <v>1172</v>
      </c>
      <c r="J284" s="221" t="str">
        <f>ADDRESS(ROW('1A5 Non-Specified'!E51),COLUMN('1A5 Non-Specified'!E51),,,"1A5 Non-Specified")</f>
        <v>'1A5 Non-Specified'!$E$51</v>
      </c>
      <c r="V284"/>
    </row>
    <row r="285" spans="1:22" x14ac:dyDescent="0.25">
      <c r="A285" s="221">
        <f>A284+1</f>
        <v>209</v>
      </c>
      <c r="B285" s="221" t="s">
        <v>1172</v>
      </c>
      <c r="C285" s="221" t="s">
        <v>605</v>
      </c>
      <c r="D285" s="221" t="str">
        <f t="shared" si="22"/>
        <v>Coal</v>
      </c>
      <c r="E285" s="221" t="s">
        <v>593</v>
      </c>
      <c r="F285" s="221" t="s">
        <v>1036</v>
      </c>
      <c r="G285" s="221" t="s">
        <v>1257</v>
      </c>
      <c r="H285" s="221" t="s">
        <v>124</v>
      </c>
      <c r="I285" s="221" t="s">
        <v>1172</v>
      </c>
      <c r="J285" s="221" t="str">
        <f>ADDRESS(ROW('1A5 Non-Specified'!E52),COLUMN('1A5 Non-Specified'!E52),,,"1A5 Non-Specified")</f>
        <v>'1A5 Non-Specified'!$E$52</v>
      </c>
      <c r="V285"/>
    </row>
    <row r="286" spans="1:22" x14ac:dyDescent="0.25">
      <c r="A286" s="250"/>
      <c r="B286" s="4" t="s">
        <v>948</v>
      </c>
      <c r="C286" s="4" t="s">
        <v>1032</v>
      </c>
      <c r="E286" s="4" t="s">
        <v>593</v>
      </c>
      <c r="F286" s="221" t="s">
        <v>1036</v>
      </c>
      <c r="G286" s="221" t="s">
        <v>1257</v>
      </c>
      <c r="H286" s="221" t="s">
        <v>124</v>
      </c>
      <c r="I286" s="221" t="s">
        <v>1172</v>
      </c>
      <c r="J286" s="221" t="str">
        <f>ADDRESS(ROW('1A5 Non-Specified'!E53),COLUMN('1A5 Non-Specified'!E53),,,"1A5 Non-Specified")</f>
        <v>'1A5 Non-Specified'!$E$53</v>
      </c>
      <c r="V286"/>
    </row>
    <row r="287" spans="1:22" x14ac:dyDescent="0.25">
      <c r="A287" s="221">
        <f>A285+1</f>
        <v>210</v>
      </c>
      <c r="B287" s="221" t="s">
        <v>1195</v>
      </c>
      <c r="C287" s="221" t="s">
        <v>1202</v>
      </c>
      <c r="E287" s="221" t="s">
        <v>588</v>
      </c>
      <c r="F287" s="221" t="s">
        <v>1036</v>
      </c>
      <c r="G287" s="221" t="s">
        <v>1255</v>
      </c>
      <c r="H287" s="221" t="s">
        <v>152</v>
      </c>
      <c r="I287" s="221" t="s">
        <v>1205</v>
      </c>
      <c r="J287" s="221" t="str">
        <f>ADDRESS(ROW('1B1 Solid Fuels'!E30),COLUMN('1B1 Solid Fuels'!E30),,,"1B1 Solid Fuels")</f>
        <v>'1B1 Solid Fuels'!$E$30</v>
      </c>
      <c r="V287"/>
    </row>
    <row r="288" spans="1:22" x14ac:dyDescent="0.25">
      <c r="A288" s="221">
        <f t="shared" ref="A288:A299" si="23">A287+1</f>
        <v>211</v>
      </c>
      <c r="B288" s="221" t="s">
        <v>1198</v>
      </c>
      <c r="C288" s="221" t="s">
        <v>1202</v>
      </c>
      <c r="E288" s="221" t="s">
        <v>588</v>
      </c>
      <c r="F288" s="221" t="s">
        <v>1036</v>
      </c>
      <c r="G288" s="221" t="s">
        <v>1255</v>
      </c>
      <c r="H288" s="221" t="s">
        <v>152</v>
      </c>
      <c r="I288" s="221" t="s">
        <v>1205</v>
      </c>
      <c r="J288" s="221" t="str">
        <f>ADDRESS(ROW('1B1 Solid Fuels'!E31),COLUMN('1B1 Solid Fuels'!E31),,,"1B1 Solid Fuels")</f>
        <v>'1B1 Solid Fuels'!$E$31</v>
      </c>
      <c r="V288"/>
    </row>
    <row r="289" spans="1:22" x14ac:dyDescent="0.25">
      <c r="A289" s="221">
        <f t="shared" si="23"/>
        <v>212</v>
      </c>
      <c r="B289" s="221" t="s">
        <v>1195</v>
      </c>
      <c r="C289" s="221" t="s">
        <v>1204</v>
      </c>
      <c r="E289" s="221" t="s">
        <v>590</v>
      </c>
      <c r="F289" s="221" t="s">
        <v>1036</v>
      </c>
      <c r="G289" s="221" t="s">
        <v>1255</v>
      </c>
      <c r="H289" s="221" t="s">
        <v>152</v>
      </c>
      <c r="I289" s="221" t="s">
        <v>1205</v>
      </c>
      <c r="J289" s="221" t="str">
        <f>ADDRESS(ROW('1B1 Solid Fuels'!E32),COLUMN('1B1 Solid Fuels'!E32),,,"1B1 Solid Fuels")</f>
        <v>'1B1 Solid Fuels'!$E$32</v>
      </c>
      <c r="V289"/>
    </row>
    <row r="290" spans="1:22" x14ac:dyDescent="0.25">
      <c r="A290" s="221">
        <f t="shared" si="23"/>
        <v>213</v>
      </c>
      <c r="B290" s="221" t="s">
        <v>1198</v>
      </c>
      <c r="C290" s="221" t="s">
        <v>1204</v>
      </c>
      <c r="E290" s="221" t="s">
        <v>590</v>
      </c>
      <c r="F290" s="221" t="s">
        <v>1036</v>
      </c>
      <c r="G290" s="221" t="s">
        <v>1255</v>
      </c>
      <c r="H290" s="221" t="s">
        <v>152</v>
      </c>
      <c r="I290" s="221" t="s">
        <v>1205</v>
      </c>
      <c r="J290" s="221" t="str">
        <f>ADDRESS(ROW('1B1 Solid Fuels'!E33),COLUMN('1B1 Solid Fuels'!E33),,,"1B1 Solid Fuels")</f>
        <v>'1B1 Solid Fuels'!$E$33</v>
      </c>
      <c r="V290"/>
    </row>
    <row r="291" spans="1:22" x14ac:dyDescent="0.25">
      <c r="A291" s="221">
        <f t="shared" si="23"/>
        <v>214</v>
      </c>
      <c r="B291" s="221" t="s">
        <v>1199</v>
      </c>
      <c r="C291" s="221" t="s">
        <v>1202</v>
      </c>
      <c r="E291" s="221" t="s">
        <v>588</v>
      </c>
      <c r="F291" s="221" t="s">
        <v>1036</v>
      </c>
      <c r="G291" s="221" t="s">
        <v>1255</v>
      </c>
      <c r="H291" s="221" t="s">
        <v>152</v>
      </c>
      <c r="I291" s="221" t="s">
        <v>1205</v>
      </c>
      <c r="J291" s="221" t="str">
        <f>ADDRESS(ROW('1B1 Solid Fuels'!E34),COLUMN('1B1 Solid Fuels'!E34),,,"1B1 Solid Fuels")</f>
        <v>'1B1 Solid Fuels'!$E$34</v>
      </c>
      <c r="V291"/>
    </row>
    <row r="292" spans="1:22" x14ac:dyDescent="0.25">
      <c r="A292" s="221">
        <f t="shared" si="23"/>
        <v>215</v>
      </c>
      <c r="B292" s="221" t="s">
        <v>1200</v>
      </c>
      <c r="C292" s="221" t="s">
        <v>1202</v>
      </c>
      <c r="E292" s="221" t="s">
        <v>588</v>
      </c>
      <c r="F292" s="221" t="s">
        <v>1036</v>
      </c>
      <c r="G292" s="221" t="s">
        <v>1255</v>
      </c>
      <c r="H292" s="221" t="s">
        <v>152</v>
      </c>
      <c r="I292" s="221" t="s">
        <v>1205</v>
      </c>
      <c r="J292" s="221" t="str">
        <f>ADDRESS(ROW('1B1 Solid Fuels'!E35),COLUMN('1B1 Solid Fuels'!E35),,,"1B1 Solid Fuels")</f>
        <v>'1B1 Solid Fuels'!$E$35</v>
      </c>
      <c r="V292"/>
    </row>
    <row r="293" spans="1:22" x14ac:dyDescent="0.25">
      <c r="A293" s="221">
        <f t="shared" si="23"/>
        <v>216</v>
      </c>
      <c r="B293" s="221" t="s">
        <v>1199</v>
      </c>
      <c r="C293" s="221" t="s">
        <v>1204</v>
      </c>
      <c r="E293" s="221" t="s">
        <v>590</v>
      </c>
      <c r="F293" s="221" t="s">
        <v>1036</v>
      </c>
      <c r="G293" s="221" t="s">
        <v>1255</v>
      </c>
      <c r="H293" s="221" t="s">
        <v>152</v>
      </c>
      <c r="I293" s="221" t="s">
        <v>1205</v>
      </c>
      <c r="J293" s="221" t="str">
        <f>ADDRESS(ROW('1B1 Solid Fuels'!E36),COLUMN('1B1 Solid Fuels'!E36),,,"1B1 Solid Fuels")</f>
        <v>'1B1 Solid Fuels'!$E$36</v>
      </c>
      <c r="V293"/>
    </row>
    <row r="294" spans="1:22" x14ac:dyDescent="0.25">
      <c r="A294" s="221">
        <f t="shared" si="23"/>
        <v>217</v>
      </c>
      <c r="B294" s="221" t="s">
        <v>1200</v>
      </c>
      <c r="C294" s="221" t="s">
        <v>1204</v>
      </c>
      <c r="E294" s="221" t="s">
        <v>590</v>
      </c>
      <c r="F294" s="221" t="s">
        <v>1036</v>
      </c>
      <c r="G294" s="221" t="s">
        <v>1255</v>
      </c>
      <c r="H294" s="221" t="s">
        <v>152</v>
      </c>
      <c r="I294" s="221" t="s">
        <v>1205</v>
      </c>
      <c r="J294" s="221" t="str">
        <f>ADDRESS(ROW('1B1 Solid Fuels'!E37),COLUMN('1B1 Solid Fuels'!E37),,,"1B1 Solid Fuels")</f>
        <v>'1B1 Solid Fuels'!$E$37</v>
      </c>
      <c r="V294"/>
    </row>
    <row r="295" spans="1:22" x14ac:dyDescent="0.25">
      <c r="A295" s="221">
        <f t="shared" si="23"/>
        <v>218</v>
      </c>
      <c r="B295" s="221" t="s">
        <v>1211</v>
      </c>
      <c r="C295" s="221" t="s">
        <v>1202</v>
      </c>
      <c r="E295" s="221" t="s">
        <v>588</v>
      </c>
      <c r="F295" s="221" t="s">
        <v>1036</v>
      </c>
      <c r="G295" s="221" t="s">
        <v>1255</v>
      </c>
      <c r="H295" s="221" t="s">
        <v>156</v>
      </c>
      <c r="I295" s="221" t="s">
        <v>1211</v>
      </c>
      <c r="J295" s="221" t="str">
        <f>ADDRESS(ROW('1B2 Oil and Natural Gas'!E22),COLUMN('1B2 Oil and Natural Gas'!E22),,,"1B2 Oil and Natural Gas")</f>
        <v>'1B2 Oil and Natural Gas'!$E$22</v>
      </c>
      <c r="V295"/>
    </row>
    <row r="296" spans="1:22" x14ac:dyDescent="0.25">
      <c r="A296" s="221">
        <f t="shared" si="23"/>
        <v>219</v>
      </c>
      <c r="B296" s="221" t="s">
        <v>1214</v>
      </c>
      <c r="C296" s="221" t="s">
        <v>1221</v>
      </c>
      <c r="E296" s="221" t="s">
        <v>588</v>
      </c>
      <c r="F296" s="221" t="s">
        <v>1036</v>
      </c>
      <c r="G296" s="221" t="s">
        <v>1255</v>
      </c>
      <c r="H296" s="221" t="s">
        <v>159</v>
      </c>
      <c r="I296" s="221" t="s">
        <v>1256</v>
      </c>
      <c r="J296" s="221" t="str">
        <f>ADDRESS(ROW('1B3 Other Emissions'!E27),COLUMN('1B3 Other Emissions'!E27),,,"1B3 Other Emissions")</f>
        <v>'1B3 Other Emissions'!$E$27</v>
      </c>
      <c r="V296"/>
    </row>
    <row r="297" spans="1:22" x14ac:dyDescent="0.25">
      <c r="A297" s="221">
        <f t="shared" si="23"/>
        <v>220</v>
      </c>
      <c r="B297" s="221" t="s">
        <v>1214</v>
      </c>
      <c r="C297" s="221" t="s">
        <v>1222</v>
      </c>
      <c r="E297" s="221" t="s">
        <v>588</v>
      </c>
      <c r="F297" s="221" t="s">
        <v>1036</v>
      </c>
      <c r="G297" s="221" t="s">
        <v>1255</v>
      </c>
      <c r="H297" s="221" t="s">
        <v>159</v>
      </c>
      <c r="I297" s="221" t="s">
        <v>1254</v>
      </c>
      <c r="J297" s="221" t="str">
        <f>ADDRESS(ROW('1B3 Other Emissions'!E28),COLUMN('1B3 Other Emissions'!E28),,,"1B3 Other Emissions")</f>
        <v>'1B3 Other Emissions'!$E$28</v>
      </c>
      <c r="V297"/>
    </row>
    <row r="298" spans="1:22" x14ac:dyDescent="0.25">
      <c r="A298" s="221">
        <f t="shared" si="23"/>
        <v>221</v>
      </c>
      <c r="B298" s="221" t="s">
        <v>1214</v>
      </c>
      <c r="C298" s="221" t="s">
        <v>1224</v>
      </c>
      <c r="E298" s="221" t="s">
        <v>590</v>
      </c>
      <c r="F298" s="221" t="s">
        <v>1036</v>
      </c>
      <c r="G298" s="221" t="s">
        <v>1255</v>
      </c>
      <c r="H298" s="221" t="s">
        <v>159</v>
      </c>
      <c r="I298" s="221" t="s">
        <v>1256</v>
      </c>
      <c r="J298" s="221" t="str">
        <f>ADDRESS(ROW('1B3 Other Emissions'!E29),COLUMN('1B3 Other Emissions'!E29),,,"1B3 Other Emissions")</f>
        <v>'1B3 Other Emissions'!$E$29</v>
      </c>
      <c r="V298"/>
    </row>
    <row r="299" spans="1:22" x14ac:dyDescent="0.25">
      <c r="A299" s="221">
        <f t="shared" si="23"/>
        <v>222</v>
      </c>
      <c r="B299" s="221" t="s">
        <v>1214</v>
      </c>
      <c r="C299" s="221" t="s">
        <v>1225</v>
      </c>
      <c r="E299" s="221" t="s">
        <v>590</v>
      </c>
      <c r="F299" s="221" t="s">
        <v>1036</v>
      </c>
      <c r="G299" s="221" t="s">
        <v>1255</v>
      </c>
      <c r="H299" s="221" t="s">
        <v>159</v>
      </c>
      <c r="I299" s="221" t="s">
        <v>1254</v>
      </c>
      <c r="J299" s="221" t="str">
        <f>ADDRESS(ROW('1B3 Other Emissions'!E30),COLUMN('1B3 Other Emissions'!E30),,,"1B3 Other Emissions")</f>
        <v>'1B3 Other Emissions'!$E$30</v>
      </c>
      <c r="V299"/>
    </row>
    <row r="300" spans="1:22" x14ac:dyDescent="0.25">
      <c r="V300"/>
    </row>
  </sheetData>
  <autoFilter ref="A1:J299" xr:uid="{8DBF6B87-CF21-4373-B4BC-7B0AD735FBC0}"/>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r2:uid="{A8B727A6-7D97-4888-9E91-4E6B7B1BD823}">
          <x14:colorSeries rgb="FF376092"/>
          <x14:colorNegative rgb="FFD00000"/>
          <x14:colorAxis rgb="FF000000"/>
          <x14:colorMarkers rgb="FFD00000"/>
          <x14:colorFirst rgb="FFD00000"/>
          <x14:colorLast rgb="FFD00000"/>
          <x14:colorHigh rgb="FFD00000"/>
          <x14:colorLow rgb="FFD00000"/>
          <x14:sparklines>
            <x14:sparkline>
              <xm:f>DbaseIndices!G287:X287</xm:f>
              <xm:sqref>Y287</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E2DE-3C21-4530-A825-68A4AA9BBB96}">
  <sheetPr filterMode="1">
    <tabColor theme="9"/>
  </sheetPr>
  <dimension ref="A1:J1367"/>
  <sheetViews>
    <sheetView tabSelected="1" topLeftCell="A728" workbookViewId="0">
      <selection activeCell="E1130" sqref="E1130"/>
    </sheetView>
  </sheetViews>
  <sheetFormatPr defaultRowHeight="15" x14ac:dyDescent="0.25"/>
  <cols>
    <col min="1" max="3" width="9.140625" style="221"/>
    <col min="4" max="4" width="16.85546875" style="221" bestFit="1" customWidth="1"/>
    <col min="5" max="5" width="20.28515625" style="221" bestFit="1" customWidth="1"/>
    <col min="6" max="6" width="45.42578125" style="221" customWidth="1"/>
    <col min="7" max="7" width="17.85546875" style="221" bestFit="1" customWidth="1"/>
    <col min="8" max="8" width="17.85546875" style="221" customWidth="1"/>
    <col min="9" max="16384" width="9.140625" style="221"/>
  </cols>
  <sheetData>
    <row r="1" spans="1:10" x14ac:dyDescent="0.25">
      <c r="A1" s="4" t="s">
        <v>1240</v>
      </c>
      <c r="B1" s="4" t="s">
        <v>1253</v>
      </c>
      <c r="C1" s="4" t="s">
        <v>1244</v>
      </c>
      <c r="D1" s="4" t="s">
        <v>1245</v>
      </c>
      <c r="E1" s="4" t="s">
        <v>1246</v>
      </c>
      <c r="F1" s="4" t="s">
        <v>1259</v>
      </c>
      <c r="G1" s="4" t="s">
        <v>1250</v>
      </c>
      <c r="H1" s="4" t="s">
        <v>1247</v>
      </c>
      <c r="I1" s="4" t="s">
        <v>1238</v>
      </c>
      <c r="J1" s="4" t="s">
        <v>1239</v>
      </c>
    </row>
    <row r="2" spans="1:10" hidden="1" x14ac:dyDescent="0.25">
      <c r="A2" s="221">
        <v>1</v>
      </c>
      <c r="B2" s="221">
        <f>MATCH(A2,DbaseIndices!A:A,0)</f>
        <v>3</v>
      </c>
      <c r="C2" s="221" t="str">
        <f>INDEX(DbaseIndices!F:F,$B2)</f>
        <v>1 Energy</v>
      </c>
      <c r="D2" s="221" t="str">
        <f>INDEX(DbaseIndices!G:G,$B2)</f>
        <v>1A Fuel Combustion Activities</v>
      </c>
      <c r="E2" s="221" t="str">
        <f>INDEX(DbaseIndices!H:H,$B2)</f>
        <v>1A1 Energy Industries</v>
      </c>
      <c r="F2" s="221" t="str">
        <f>INDEX(DbaseIndices!I:I,$B2)</f>
        <v>1A1a Electricity and Heat Production</v>
      </c>
      <c r="G2" s="221" t="str">
        <f>INDEX(DbaseIndices!D:D,$B2)</f>
        <v>Diesel</v>
      </c>
      <c r="H2" s="221" t="str">
        <f>INDEX(DbaseIndices!E:E,$B2)</f>
        <v>FlowIn</v>
      </c>
      <c r="I2" s="221">
        <f>DbaseIndices!N2</f>
        <v>2012</v>
      </c>
      <c r="J2" s="318">
        <f ca="1">OFFSET(INDIRECT(INDEX(DbaseIndices!J:J,B2)),0,I2-2000+1)</f>
        <v>22647.962987132381</v>
      </c>
    </row>
    <row r="3" spans="1:10" hidden="1" x14ac:dyDescent="0.25">
      <c r="A3" s="221">
        <f>IF(I2=DbaseIndices!$N$3,A2+1,A2)</f>
        <v>1</v>
      </c>
      <c r="B3" s="221">
        <f>MATCH(A3,DbaseIndices!A:A,0)</f>
        <v>3</v>
      </c>
      <c r="C3" s="221" t="str">
        <f>INDEX(DbaseIndices!F:F,$B3)</f>
        <v>1 Energy</v>
      </c>
      <c r="D3" s="221" t="str">
        <f>INDEX(DbaseIndices!G:G,$B3)</f>
        <v>1A Fuel Combustion Activities</v>
      </c>
      <c r="E3" s="221" t="str">
        <f>INDEX(DbaseIndices!H:H,$B3)</f>
        <v>1A1 Energy Industries</v>
      </c>
      <c r="F3" s="221" t="str">
        <f>INDEX(DbaseIndices!I:I,$B3)</f>
        <v>1A1a Electricity and Heat Production</v>
      </c>
      <c r="G3" s="221" t="str">
        <f>INDEX(DbaseIndices!D:D,$B3)</f>
        <v>Diesel</v>
      </c>
      <c r="H3" s="221" t="str">
        <f>INDEX(DbaseIndices!E:E,$B3)</f>
        <v>FlowIn</v>
      </c>
      <c r="I3" s="221">
        <f>IF(I2=DbaseIndices!$N$3,DbaseIndices!$N$2,I2+1)</f>
        <v>2013</v>
      </c>
      <c r="J3" s="318">
        <f ca="1">OFFSET(INDIRECT(INDEX(DbaseIndices!J:J,B3)),0,I3-2000+1)</f>
        <v>34141</v>
      </c>
    </row>
    <row r="4" spans="1:10" hidden="1" x14ac:dyDescent="0.25">
      <c r="A4" s="221">
        <f>IF(I3=DbaseIndices!$N$3,A3+1,A3)</f>
        <v>1</v>
      </c>
      <c r="B4" s="221">
        <f>MATCH(A4,DbaseIndices!A:A,0)</f>
        <v>3</v>
      </c>
      <c r="C4" s="221" t="str">
        <f>INDEX(DbaseIndices!F:F,$B4)</f>
        <v>1 Energy</v>
      </c>
      <c r="D4" s="221" t="str">
        <f>INDEX(DbaseIndices!G:G,$B4)</f>
        <v>1A Fuel Combustion Activities</v>
      </c>
      <c r="E4" s="221" t="str">
        <f>INDEX(DbaseIndices!H:H,$B4)</f>
        <v>1A1 Energy Industries</v>
      </c>
      <c r="F4" s="221" t="str">
        <f>INDEX(DbaseIndices!I:I,$B4)</f>
        <v>1A1a Electricity and Heat Production</v>
      </c>
      <c r="G4" s="221" t="str">
        <f>INDEX(DbaseIndices!D:D,$B4)</f>
        <v>Diesel</v>
      </c>
      <c r="H4" s="221" t="str">
        <f>INDEX(DbaseIndices!E:E,$B4)</f>
        <v>FlowIn</v>
      </c>
      <c r="I4" s="221">
        <f>IF(I3=DbaseIndices!$N$3,DbaseIndices!$N$2,I3+1)</f>
        <v>2014</v>
      </c>
      <c r="J4" s="318">
        <f ca="1">OFFSET(INDIRECT(INDEX(DbaseIndices!J:J,B4)),0,I4-2000+1)</f>
        <v>40088</v>
      </c>
    </row>
    <row r="5" spans="1:10" hidden="1" x14ac:dyDescent="0.25">
      <c r="A5" s="221">
        <f>IF(I4=DbaseIndices!$N$3,A4+1,A4)</f>
        <v>1</v>
      </c>
      <c r="B5" s="221">
        <f>MATCH(A5,DbaseIndices!A:A,0)</f>
        <v>3</v>
      </c>
      <c r="C5" s="221" t="str">
        <f>INDEX(DbaseIndices!F:F,$B5)</f>
        <v>1 Energy</v>
      </c>
      <c r="D5" s="221" t="str">
        <f>INDEX(DbaseIndices!G:G,$B5)</f>
        <v>1A Fuel Combustion Activities</v>
      </c>
      <c r="E5" s="221" t="str">
        <f>INDEX(DbaseIndices!H:H,$B5)</f>
        <v>1A1 Energy Industries</v>
      </c>
      <c r="F5" s="221" t="str">
        <f>INDEX(DbaseIndices!I:I,$B5)</f>
        <v>1A1a Electricity and Heat Production</v>
      </c>
      <c r="G5" s="221" t="str">
        <f>INDEX(DbaseIndices!D:D,$B5)</f>
        <v>Diesel</v>
      </c>
      <c r="H5" s="221" t="str">
        <f>INDEX(DbaseIndices!E:E,$B5)</f>
        <v>FlowIn</v>
      </c>
      <c r="I5" s="221">
        <f>IF(I4=DbaseIndices!$N$3,DbaseIndices!$N$2,I4+1)</f>
        <v>2015</v>
      </c>
      <c r="J5" s="318">
        <f ca="1">OFFSET(INDIRECT(INDEX(DbaseIndices!J:J,B5)),0,I5-2000+1)</f>
        <v>58726</v>
      </c>
    </row>
    <row r="6" spans="1:10" hidden="1" x14ac:dyDescent="0.25">
      <c r="A6" s="221">
        <f>IF(I5=DbaseIndices!$N$3,A5+1,A5)</f>
        <v>1</v>
      </c>
      <c r="B6" s="221">
        <f>MATCH(A6,DbaseIndices!A:A,0)</f>
        <v>3</v>
      </c>
      <c r="C6" s="221" t="str">
        <f>INDEX(DbaseIndices!F:F,$B6)</f>
        <v>1 Energy</v>
      </c>
      <c r="D6" s="221" t="str">
        <f>INDEX(DbaseIndices!G:G,$B6)</f>
        <v>1A Fuel Combustion Activities</v>
      </c>
      <c r="E6" s="221" t="str">
        <f>INDEX(DbaseIndices!H:H,$B6)</f>
        <v>1A1 Energy Industries</v>
      </c>
      <c r="F6" s="221" t="str">
        <f>INDEX(DbaseIndices!I:I,$B6)</f>
        <v>1A1a Electricity and Heat Production</v>
      </c>
      <c r="G6" s="221" t="str">
        <f>INDEX(DbaseIndices!D:D,$B6)</f>
        <v>Diesel</v>
      </c>
      <c r="H6" s="221" t="str">
        <f>INDEX(DbaseIndices!E:E,$B6)</f>
        <v>FlowIn</v>
      </c>
      <c r="I6" s="221">
        <f>IF(I5=DbaseIndices!$N$3,DbaseIndices!$N$2,I5+1)</f>
        <v>2016</v>
      </c>
      <c r="J6" s="318">
        <f ca="1">OFFSET(INDIRECT(INDEX(DbaseIndices!J:J,B6)),0,I6-2000+1)</f>
        <v>58058</v>
      </c>
    </row>
    <row r="7" spans="1:10" hidden="1" x14ac:dyDescent="0.25">
      <c r="A7" s="221">
        <f>IF(I6=DbaseIndices!$N$3,A6+1,A6)</f>
        <v>1</v>
      </c>
      <c r="B7" s="221">
        <f>MATCH(A7,DbaseIndices!A:A,0)</f>
        <v>3</v>
      </c>
      <c r="C7" s="221" t="str">
        <f>INDEX(DbaseIndices!F:F,$B7)</f>
        <v>1 Energy</v>
      </c>
      <c r="D7" s="221" t="str">
        <f>INDEX(DbaseIndices!G:G,$B7)</f>
        <v>1A Fuel Combustion Activities</v>
      </c>
      <c r="E7" s="221" t="str">
        <f>INDEX(DbaseIndices!H:H,$B7)</f>
        <v>1A1 Energy Industries</v>
      </c>
      <c r="F7" s="221" t="str">
        <f>INDEX(DbaseIndices!I:I,$B7)</f>
        <v>1A1a Electricity and Heat Production</v>
      </c>
      <c r="G7" s="221" t="str">
        <f>INDEX(DbaseIndices!D:D,$B7)</f>
        <v>Diesel</v>
      </c>
      <c r="H7" s="221" t="str">
        <f>INDEX(DbaseIndices!E:E,$B7)</f>
        <v>FlowIn</v>
      </c>
      <c r="I7" s="221">
        <f>IF(I6=DbaseIndices!$N$3,DbaseIndices!$N$2,I6+1)</f>
        <v>2017</v>
      </c>
      <c r="J7" s="318">
        <f ca="1">OFFSET(INDIRECT(INDEX(DbaseIndices!J:J,B7)),0,I7-2000+1)</f>
        <v>58058</v>
      </c>
    </row>
    <row r="8" spans="1:10" hidden="1" x14ac:dyDescent="0.25">
      <c r="A8" s="221">
        <f>IF(I7=DbaseIndices!$N$3,A7+1,A7)</f>
        <v>2</v>
      </c>
      <c r="B8" s="221">
        <f>MATCH(A8,DbaseIndices!A:A,0)</f>
        <v>4</v>
      </c>
      <c r="C8" s="221" t="str">
        <f>INDEX(DbaseIndices!F:F,$B8)</f>
        <v>1 Energy</v>
      </c>
      <c r="D8" s="221" t="str">
        <f>INDEX(DbaseIndices!G:G,$B8)</f>
        <v>1A Fuel Combustion Activities</v>
      </c>
      <c r="E8" s="221" t="str">
        <f>INDEX(DbaseIndices!H:H,$B8)</f>
        <v>1A1 Energy Industries</v>
      </c>
      <c r="F8" s="221" t="str">
        <f>INDEX(DbaseIndices!I:I,$B8)</f>
        <v>1A1a Electricity and Heat Production</v>
      </c>
      <c r="G8" s="221" t="str">
        <f>INDEX(DbaseIndices!D:D,$B8)</f>
        <v>Residual Fuel Oil (HFO)</v>
      </c>
      <c r="H8" s="221" t="str">
        <f>INDEX(DbaseIndices!E:E,$B8)</f>
        <v>FlowIn</v>
      </c>
      <c r="I8" s="221">
        <f>IF(I7=DbaseIndices!$N$3,DbaseIndices!$N$2,I7+1)</f>
        <v>2012</v>
      </c>
      <c r="J8" s="318">
        <f ca="1">OFFSET(INDIRECT(INDEX(DbaseIndices!J:J,B8)),0,I8-2000+1)</f>
        <v>9036.9500000000007</v>
      </c>
    </row>
    <row r="9" spans="1:10" hidden="1" x14ac:dyDescent="0.25">
      <c r="A9" s="221">
        <f>IF(I8=DbaseIndices!$N$3,A8+1,A8)</f>
        <v>2</v>
      </c>
      <c r="B9" s="221">
        <f>MATCH(A9,DbaseIndices!A:A,0)</f>
        <v>4</v>
      </c>
      <c r="C9" s="221" t="str">
        <f>INDEX(DbaseIndices!F:F,$B9)</f>
        <v>1 Energy</v>
      </c>
      <c r="D9" s="221" t="str">
        <f>INDEX(DbaseIndices!G:G,$B9)</f>
        <v>1A Fuel Combustion Activities</v>
      </c>
      <c r="E9" s="221" t="str">
        <f>INDEX(DbaseIndices!H:H,$B9)</f>
        <v>1A1 Energy Industries</v>
      </c>
      <c r="F9" s="221" t="str">
        <f>INDEX(DbaseIndices!I:I,$B9)</f>
        <v>1A1a Electricity and Heat Production</v>
      </c>
      <c r="G9" s="221" t="str">
        <f>INDEX(DbaseIndices!D:D,$B9)</f>
        <v>Residual Fuel Oil (HFO)</v>
      </c>
      <c r="H9" s="221" t="str">
        <f>INDEX(DbaseIndices!E:E,$B9)</f>
        <v>FlowIn</v>
      </c>
      <c r="I9" s="221">
        <f>IF(I8=DbaseIndices!$N$3,DbaseIndices!$N$2,I8+1)</f>
        <v>2013</v>
      </c>
      <c r="J9" s="318">
        <f ca="1">OFFSET(INDIRECT(INDEX(DbaseIndices!J:J,B9)),0,I9-2000+1)</f>
        <v>11823</v>
      </c>
    </row>
    <row r="10" spans="1:10" hidden="1" x14ac:dyDescent="0.25">
      <c r="A10" s="221">
        <f>IF(I9=DbaseIndices!$N$3,A9+1,A9)</f>
        <v>2</v>
      </c>
      <c r="B10" s="221">
        <f>MATCH(A10,DbaseIndices!A:A,0)</f>
        <v>4</v>
      </c>
      <c r="C10" s="221" t="str">
        <f>INDEX(DbaseIndices!F:F,$B10)</f>
        <v>1 Energy</v>
      </c>
      <c r="D10" s="221" t="str">
        <f>INDEX(DbaseIndices!G:G,$B10)</f>
        <v>1A Fuel Combustion Activities</v>
      </c>
      <c r="E10" s="221" t="str">
        <f>INDEX(DbaseIndices!H:H,$B10)</f>
        <v>1A1 Energy Industries</v>
      </c>
      <c r="F10" s="221" t="str">
        <f>INDEX(DbaseIndices!I:I,$B10)</f>
        <v>1A1a Electricity and Heat Production</v>
      </c>
      <c r="G10" s="221" t="str">
        <f>INDEX(DbaseIndices!D:D,$B10)</f>
        <v>Residual Fuel Oil (HFO)</v>
      </c>
      <c r="H10" s="221" t="str">
        <f>INDEX(DbaseIndices!E:E,$B10)</f>
        <v>FlowIn</v>
      </c>
      <c r="I10" s="221">
        <f>IF(I9=DbaseIndices!$N$3,DbaseIndices!$N$2,I9+1)</f>
        <v>2014</v>
      </c>
      <c r="J10" s="318">
        <f ca="1">OFFSET(INDIRECT(INDEX(DbaseIndices!J:J,B10)),0,I10-2000+1)</f>
        <v>12640</v>
      </c>
    </row>
    <row r="11" spans="1:10" hidden="1" x14ac:dyDescent="0.25">
      <c r="A11" s="221">
        <f>IF(I10=DbaseIndices!$N$3,A10+1,A10)</f>
        <v>2</v>
      </c>
      <c r="B11" s="221">
        <f>MATCH(A11,DbaseIndices!A:A,0)</f>
        <v>4</v>
      </c>
      <c r="C11" s="221" t="str">
        <f>INDEX(DbaseIndices!F:F,$B11)</f>
        <v>1 Energy</v>
      </c>
      <c r="D11" s="221" t="str">
        <f>INDEX(DbaseIndices!G:G,$B11)</f>
        <v>1A Fuel Combustion Activities</v>
      </c>
      <c r="E11" s="221" t="str">
        <f>INDEX(DbaseIndices!H:H,$B11)</f>
        <v>1A1 Energy Industries</v>
      </c>
      <c r="F11" s="221" t="str">
        <f>INDEX(DbaseIndices!I:I,$B11)</f>
        <v>1A1a Electricity and Heat Production</v>
      </c>
      <c r="G11" s="221" t="str">
        <f>INDEX(DbaseIndices!D:D,$B11)</f>
        <v>Residual Fuel Oil (HFO)</v>
      </c>
      <c r="H11" s="221" t="str">
        <f>INDEX(DbaseIndices!E:E,$B11)</f>
        <v>FlowIn</v>
      </c>
      <c r="I11" s="221">
        <f>IF(I10=DbaseIndices!$N$3,DbaseIndices!$N$2,I10+1)</f>
        <v>2015</v>
      </c>
      <c r="J11" s="318">
        <f ca="1">OFFSET(INDIRECT(INDEX(DbaseIndices!J:J,B11)),0,I11-2000+1)</f>
        <v>13096</v>
      </c>
    </row>
    <row r="12" spans="1:10" hidden="1" x14ac:dyDescent="0.25">
      <c r="A12" s="221">
        <f>IF(I11=DbaseIndices!$N$3,A11+1,A11)</f>
        <v>2</v>
      </c>
      <c r="B12" s="221">
        <f>MATCH(A12,DbaseIndices!A:A,0)</f>
        <v>4</v>
      </c>
      <c r="C12" s="221" t="str">
        <f>INDEX(DbaseIndices!F:F,$B12)</f>
        <v>1 Energy</v>
      </c>
      <c r="D12" s="221" t="str">
        <f>INDEX(DbaseIndices!G:G,$B12)</f>
        <v>1A Fuel Combustion Activities</v>
      </c>
      <c r="E12" s="221" t="str">
        <f>INDEX(DbaseIndices!H:H,$B12)</f>
        <v>1A1 Energy Industries</v>
      </c>
      <c r="F12" s="221" t="str">
        <f>INDEX(DbaseIndices!I:I,$B12)</f>
        <v>1A1a Electricity and Heat Production</v>
      </c>
      <c r="G12" s="221" t="str">
        <f>INDEX(DbaseIndices!D:D,$B12)</f>
        <v>Residual Fuel Oil (HFO)</v>
      </c>
      <c r="H12" s="221" t="str">
        <f>INDEX(DbaseIndices!E:E,$B12)</f>
        <v>FlowIn</v>
      </c>
      <c r="I12" s="221">
        <f>IF(I11=DbaseIndices!$N$3,DbaseIndices!$N$2,I11+1)</f>
        <v>2016</v>
      </c>
      <c r="J12" s="318">
        <f ca="1">OFFSET(INDIRECT(INDEX(DbaseIndices!J:J,B12)),0,I12-2000+1)</f>
        <v>11985</v>
      </c>
    </row>
    <row r="13" spans="1:10" hidden="1" x14ac:dyDescent="0.25">
      <c r="A13" s="221">
        <f>IF(I12=DbaseIndices!$N$3,A12+1,A12)</f>
        <v>2</v>
      </c>
      <c r="B13" s="221">
        <f>MATCH(A13,DbaseIndices!A:A,0)</f>
        <v>4</v>
      </c>
      <c r="C13" s="221" t="str">
        <f>INDEX(DbaseIndices!F:F,$B13)</f>
        <v>1 Energy</v>
      </c>
      <c r="D13" s="221" t="str">
        <f>INDEX(DbaseIndices!G:G,$B13)</f>
        <v>1A Fuel Combustion Activities</v>
      </c>
      <c r="E13" s="221" t="str">
        <f>INDEX(DbaseIndices!H:H,$B13)</f>
        <v>1A1 Energy Industries</v>
      </c>
      <c r="F13" s="221" t="str">
        <f>INDEX(DbaseIndices!I:I,$B13)</f>
        <v>1A1a Electricity and Heat Production</v>
      </c>
      <c r="G13" s="221" t="str">
        <f>INDEX(DbaseIndices!D:D,$B13)</f>
        <v>Residual Fuel Oil (HFO)</v>
      </c>
      <c r="H13" s="221" t="str">
        <f>INDEX(DbaseIndices!E:E,$B13)</f>
        <v>FlowIn</v>
      </c>
      <c r="I13" s="221">
        <f>IF(I12=DbaseIndices!$N$3,DbaseIndices!$N$2,I12+1)</f>
        <v>2017</v>
      </c>
      <c r="J13" s="318">
        <f ca="1">OFFSET(INDIRECT(INDEX(DbaseIndices!J:J,B13)),0,I13-2000+1)</f>
        <v>9790</v>
      </c>
    </row>
    <row r="14" spans="1:10" hidden="1" x14ac:dyDescent="0.25">
      <c r="A14" s="221">
        <f>IF(I13=DbaseIndices!$N$3,A13+1,A13)</f>
        <v>3</v>
      </c>
      <c r="B14" s="221">
        <f>MATCH(A14,DbaseIndices!A:A,0)</f>
        <v>5</v>
      </c>
      <c r="C14" s="221" t="str">
        <f>INDEX(DbaseIndices!F:F,$B14)</f>
        <v>1 Energy</v>
      </c>
      <c r="D14" s="221" t="str">
        <f>INDEX(DbaseIndices!G:G,$B14)</f>
        <v>1A Fuel Combustion Activities</v>
      </c>
      <c r="E14" s="221" t="str">
        <f>INDEX(DbaseIndices!H:H,$B14)</f>
        <v>1A1 Energy Industries</v>
      </c>
      <c r="F14" s="221" t="str">
        <f>INDEX(DbaseIndices!I:I,$B14)</f>
        <v>1A1a Electricity and Heat Production</v>
      </c>
      <c r="G14" s="221" t="str">
        <f>INDEX(DbaseIndices!D:D,$B14)</f>
        <v>Coal</v>
      </c>
      <c r="H14" s="221" t="str">
        <f>INDEX(DbaseIndices!E:E,$B14)</f>
        <v>FlowIn</v>
      </c>
      <c r="I14" s="221">
        <f>IF(I13=DbaseIndices!$N$3,DbaseIndices!$N$2,I13+1)</f>
        <v>2012</v>
      </c>
      <c r="J14" s="318">
        <f ca="1">OFFSET(INDIRECT(INDEX(DbaseIndices!J:J,B14)),0,I14-2000+1)</f>
        <v>2503581.4271999998</v>
      </c>
    </row>
    <row r="15" spans="1:10" hidden="1" x14ac:dyDescent="0.25">
      <c r="A15" s="221">
        <f>IF(I14=DbaseIndices!$N$3,A14+1,A14)</f>
        <v>3</v>
      </c>
      <c r="B15" s="221">
        <f>MATCH(A15,DbaseIndices!A:A,0)</f>
        <v>5</v>
      </c>
      <c r="C15" s="221" t="str">
        <f>INDEX(DbaseIndices!F:F,$B15)</f>
        <v>1 Energy</v>
      </c>
      <c r="D15" s="221" t="str">
        <f>INDEX(DbaseIndices!G:G,$B15)</f>
        <v>1A Fuel Combustion Activities</v>
      </c>
      <c r="E15" s="221" t="str">
        <f>INDEX(DbaseIndices!H:H,$B15)</f>
        <v>1A1 Energy Industries</v>
      </c>
      <c r="F15" s="221" t="str">
        <f>INDEX(DbaseIndices!I:I,$B15)</f>
        <v>1A1a Electricity and Heat Production</v>
      </c>
      <c r="G15" s="221" t="str">
        <f>INDEX(DbaseIndices!D:D,$B15)</f>
        <v>Coal</v>
      </c>
      <c r="H15" s="221" t="str">
        <f>INDEX(DbaseIndices!E:E,$B15)</f>
        <v>FlowIn</v>
      </c>
      <c r="I15" s="221">
        <f>IF(I14=DbaseIndices!$N$3,DbaseIndices!$N$2,I14+1)</f>
        <v>2013</v>
      </c>
      <c r="J15" s="318">
        <f ca="1">OFFSET(INDIRECT(INDEX(DbaseIndices!J:J,B15)),0,I15-2000+1)</f>
        <v>2420778</v>
      </c>
    </row>
    <row r="16" spans="1:10" hidden="1" x14ac:dyDescent="0.25">
      <c r="A16" s="221">
        <f>IF(I15=DbaseIndices!$N$3,A15+1,A15)</f>
        <v>3</v>
      </c>
      <c r="B16" s="221">
        <f>MATCH(A16,DbaseIndices!A:A,0)</f>
        <v>5</v>
      </c>
      <c r="C16" s="221" t="str">
        <f>INDEX(DbaseIndices!F:F,$B16)</f>
        <v>1 Energy</v>
      </c>
      <c r="D16" s="221" t="str">
        <f>INDEX(DbaseIndices!G:G,$B16)</f>
        <v>1A Fuel Combustion Activities</v>
      </c>
      <c r="E16" s="221" t="str">
        <f>INDEX(DbaseIndices!H:H,$B16)</f>
        <v>1A1 Energy Industries</v>
      </c>
      <c r="F16" s="221" t="str">
        <f>INDEX(DbaseIndices!I:I,$B16)</f>
        <v>1A1a Electricity and Heat Production</v>
      </c>
      <c r="G16" s="221" t="str">
        <f>INDEX(DbaseIndices!D:D,$B16)</f>
        <v>Coal</v>
      </c>
      <c r="H16" s="221" t="str">
        <f>INDEX(DbaseIndices!E:E,$B16)</f>
        <v>FlowIn</v>
      </c>
      <c r="I16" s="221">
        <f>IF(I15=DbaseIndices!$N$3,DbaseIndices!$N$2,I15+1)</f>
        <v>2014</v>
      </c>
      <c r="J16" s="318">
        <f ca="1">OFFSET(INDIRECT(INDEX(DbaseIndices!J:J,B16)),0,I16-2000+1)</f>
        <v>2359781</v>
      </c>
    </row>
    <row r="17" spans="1:10" hidden="1" x14ac:dyDescent="0.25">
      <c r="A17" s="221">
        <f>IF(I16=DbaseIndices!$N$3,A16+1,A16)</f>
        <v>3</v>
      </c>
      <c r="B17" s="221">
        <f>MATCH(A17,DbaseIndices!A:A,0)</f>
        <v>5</v>
      </c>
      <c r="C17" s="221" t="str">
        <f>INDEX(DbaseIndices!F:F,$B17)</f>
        <v>1 Energy</v>
      </c>
      <c r="D17" s="221" t="str">
        <f>INDEX(DbaseIndices!G:G,$B17)</f>
        <v>1A Fuel Combustion Activities</v>
      </c>
      <c r="E17" s="221" t="str">
        <f>INDEX(DbaseIndices!H:H,$B17)</f>
        <v>1A1 Energy Industries</v>
      </c>
      <c r="F17" s="221" t="str">
        <f>INDEX(DbaseIndices!I:I,$B17)</f>
        <v>1A1a Electricity and Heat Production</v>
      </c>
      <c r="G17" s="221" t="str">
        <f>INDEX(DbaseIndices!D:D,$B17)</f>
        <v>Coal</v>
      </c>
      <c r="H17" s="221" t="str">
        <f>INDEX(DbaseIndices!E:E,$B17)</f>
        <v>FlowIn</v>
      </c>
      <c r="I17" s="221">
        <f>IF(I16=DbaseIndices!$N$3,DbaseIndices!$N$2,I16+1)</f>
        <v>2015</v>
      </c>
      <c r="J17" s="318">
        <f ca="1">OFFSET(INDIRECT(INDEX(DbaseIndices!J:J,B17)),0,I17-2000+1)</f>
        <v>2260746</v>
      </c>
    </row>
    <row r="18" spans="1:10" hidden="1" x14ac:dyDescent="0.25">
      <c r="A18" s="221">
        <f>IF(I17=DbaseIndices!$N$3,A17+1,A17)</f>
        <v>3</v>
      </c>
      <c r="B18" s="221">
        <f>MATCH(A18,DbaseIndices!A:A,0)</f>
        <v>5</v>
      </c>
      <c r="C18" s="221" t="str">
        <f>INDEX(DbaseIndices!F:F,$B18)</f>
        <v>1 Energy</v>
      </c>
      <c r="D18" s="221" t="str">
        <f>INDEX(DbaseIndices!G:G,$B18)</f>
        <v>1A Fuel Combustion Activities</v>
      </c>
      <c r="E18" s="221" t="str">
        <f>INDEX(DbaseIndices!H:H,$B18)</f>
        <v>1A1 Energy Industries</v>
      </c>
      <c r="F18" s="221" t="str">
        <f>INDEX(DbaseIndices!I:I,$B18)</f>
        <v>1A1a Electricity and Heat Production</v>
      </c>
      <c r="G18" s="221" t="str">
        <f>INDEX(DbaseIndices!D:D,$B18)</f>
        <v>Coal</v>
      </c>
      <c r="H18" s="221" t="str">
        <f>INDEX(DbaseIndices!E:E,$B18)</f>
        <v>FlowIn</v>
      </c>
      <c r="I18" s="221">
        <f>IF(I17=DbaseIndices!$N$3,DbaseIndices!$N$2,I17+1)</f>
        <v>2016</v>
      </c>
      <c r="J18" s="318">
        <f ca="1">OFFSET(INDIRECT(INDEX(DbaseIndices!J:J,B18)),0,I18-2000+1)</f>
        <v>2310882</v>
      </c>
    </row>
    <row r="19" spans="1:10" hidden="1" x14ac:dyDescent="0.25">
      <c r="A19" s="221">
        <f>IF(I18=DbaseIndices!$N$3,A18+1,A18)</f>
        <v>3</v>
      </c>
      <c r="B19" s="221">
        <f>MATCH(A19,DbaseIndices!A:A,0)</f>
        <v>5</v>
      </c>
      <c r="C19" s="221" t="str">
        <f>INDEX(DbaseIndices!F:F,$B19)</f>
        <v>1 Energy</v>
      </c>
      <c r="D19" s="221" t="str">
        <f>INDEX(DbaseIndices!G:G,$B19)</f>
        <v>1A Fuel Combustion Activities</v>
      </c>
      <c r="E19" s="221" t="str">
        <f>INDEX(DbaseIndices!H:H,$B19)</f>
        <v>1A1 Energy Industries</v>
      </c>
      <c r="F19" s="221" t="str">
        <f>INDEX(DbaseIndices!I:I,$B19)</f>
        <v>1A1a Electricity and Heat Production</v>
      </c>
      <c r="G19" s="221" t="str">
        <f>INDEX(DbaseIndices!D:D,$B19)</f>
        <v>Coal</v>
      </c>
      <c r="H19" s="221" t="str">
        <f>INDEX(DbaseIndices!E:E,$B19)</f>
        <v>FlowIn</v>
      </c>
      <c r="I19" s="221">
        <f>IF(I18=DbaseIndices!$N$3,DbaseIndices!$N$2,I18+1)</f>
        <v>2017</v>
      </c>
      <c r="J19" s="318">
        <f ca="1">OFFSET(INDIRECT(INDEX(DbaseIndices!J:J,B19)),0,I19-2000+1)</f>
        <v>2266621</v>
      </c>
    </row>
    <row r="20" spans="1:10" hidden="1" x14ac:dyDescent="0.25">
      <c r="A20" s="221">
        <f>IF(I19=DbaseIndices!$N$3,A19+1,A19)</f>
        <v>4</v>
      </c>
      <c r="B20" s="221">
        <f>MATCH(A20,DbaseIndices!A:A,0)</f>
        <v>6</v>
      </c>
      <c r="C20" s="221" t="str">
        <f>INDEX(DbaseIndices!F:F,$B20)</f>
        <v>1 Energy</v>
      </c>
      <c r="D20" s="221" t="str">
        <f>INDEX(DbaseIndices!G:G,$B20)</f>
        <v>1A Fuel Combustion Activities</v>
      </c>
      <c r="E20" s="221" t="str">
        <f>INDEX(DbaseIndices!H:H,$B20)</f>
        <v>1A1 Energy Industries</v>
      </c>
      <c r="F20" s="221" t="str">
        <f>INDEX(DbaseIndices!I:I,$B20)</f>
        <v>1A1a Electricity and Heat Production</v>
      </c>
      <c r="G20" s="221" t="str">
        <f>INDEX(DbaseIndices!D:D,$B20)</f>
        <v>Kerosene</v>
      </c>
      <c r="H20" s="221" t="str">
        <f>INDEX(DbaseIndices!E:E,$B20)</f>
        <v>FlowIn</v>
      </c>
      <c r="I20" s="221">
        <f>IF(I19=DbaseIndices!$N$3,DbaseIndices!$N$2,I19+1)</f>
        <v>2012</v>
      </c>
      <c r="J20" s="318">
        <f ca="1">OFFSET(INDIRECT(INDEX(DbaseIndices!J:J,B20)),0,I20-2000+1)</f>
        <v>2098.3562529173842</v>
      </c>
    </row>
    <row r="21" spans="1:10" hidden="1" x14ac:dyDescent="0.25">
      <c r="A21" s="221">
        <f>IF(I20=DbaseIndices!$N$3,A20+1,A20)</f>
        <v>4</v>
      </c>
      <c r="B21" s="221">
        <f>MATCH(A21,DbaseIndices!A:A,0)</f>
        <v>6</v>
      </c>
      <c r="C21" s="221" t="str">
        <f>INDEX(DbaseIndices!F:F,$B21)</f>
        <v>1 Energy</v>
      </c>
      <c r="D21" s="221" t="str">
        <f>INDEX(DbaseIndices!G:G,$B21)</f>
        <v>1A Fuel Combustion Activities</v>
      </c>
      <c r="E21" s="221" t="str">
        <f>INDEX(DbaseIndices!H:H,$B21)</f>
        <v>1A1 Energy Industries</v>
      </c>
      <c r="F21" s="221" t="str">
        <f>INDEX(DbaseIndices!I:I,$B21)</f>
        <v>1A1a Electricity and Heat Production</v>
      </c>
      <c r="G21" s="221" t="str">
        <f>INDEX(DbaseIndices!D:D,$B21)</f>
        <v>Kerosene</v>
      </c>
      <c r="H21" s="221" t="str">
        <f>INDEX(DbaseIndices!E:E,$B21)</f>
        <v>FlowIn</v>
      </c>
      <c r="I21" s="221">
        <f>IF(I20=DbaseIndices!$N$3,DbaseIndices!$N$2,I20+1)</f>
        <v>2013</v>
      </c>
      <c r="J21" s="318">
        <f ca="1">OFFSET(INDIRECT(INDEX(DbaseIndices!J:J,B21)),0,I21-2000+1)</f>
        <v>1172</v>
      </c>
    </row>
    <row r="22" spans="1:10" hidden="1" x14ac:dyDescent="0.25">
      <c r="A22" s="221">
        <f>IF(I21=DbaseIndices!$N$3,A21+1,A21)</f>
        <v>4</v>
      </c>
      <c r="B22" s="221">
        <f>MATCH(A22,DbaseIndices!A:A,0)</f>
        <v>6</v>
      </c>
      <c r="C22" s="221" t="str">
        <f>INDEX(DbaseIndices!F:F,$B22)</f>
        <v>1 Energy</v>
      </c>
      <c r="D22" s="221" t="str">
        <f>INDEX(DbaseIndices!G:G,$B22)</f>
        <v>1A Fuel Combustion Activities</v>
      </c>
      <c r="E22" s="221" t="str">
        <f>INDEX(DbaseIndices!H:H,$B22)</f>
        <v>1A1 Energy Industries</v>
      </c>
      <c r="F22" s="221" t="str">
        <f>INDEX(DbaseIndices!I:I,$B22)</f>
        <v>1A1a Electricity and Heat Production</v>
      </c>
      <c r="G22" s="221" t="str">
        <f>INDEX(DbaseIndices!D:D,$B22)</f>
        <v>Kerosene</v>
      </c>
      <c r="H22" s="221" t="str">
        <f>INDEX(DbaseIndices!E:E,$B22)</f>
        <v>FlowIn</v>
      </c>
      <c r="I22" s="221">
        <f>IF(I21=DbaseIndices!$N$3,DbaseIndices!$N$2,I21+1)</f>
        <v>2014</v>
      </c>
      <c r="J22" s="318">
        <f ca="1">OFFSET(INDIRECT(INDEX(DbaseIndices!J:J,B22)),0,I22-2000+1)</f>
        <v>1747</v>
      </c>
    </row>
    <row r="23" spans="1:10" hidden="1" x14ac:dyDescent="0.25">
      <c r="A23" s="221">
        <f>IF(I22=DbaseIndices!$N$3,A22+1,A22)</f>
        <v>4</v>
      </c>
      <c r="B23" s="221">
        <f>MATCH(A23,DbaseIndices!A:A,0)</f>
        <v>6</v>
      </c>
      <c r="C23" s="221" t="str">
        <f>INDEX(DbaseIndices!F:F,$B23)</f>
        <v>1 Energy</v>
      </c>
      <c r="D23" s="221" t="str">
        <f>INDEX(DbaseIndices!G:G,$B23)</f>
        <v>1A Fuel Combustion Activities</v>
      </c>
      <c r="E23" s="221" t="str">
        <f>INDEX(DbaseIndices!H:H,$B23)</f>
        <v>1A1 Energy Industries</v>
      </c>
      <c r="F23" s="221" t="str">
        <f>INDEX(DbaseIndices!I:I,$B23)</f>
        <v>1A1a Electricity and Heat Production</v>
      </c>
      <c r="G23" s="221" t="str">
        <f>INDEX(DbaseIndices!D:D,$B23)</f>
        <v>Kerosene</v>
      </c>
      <c r="H23" s="221" t="str">
        <f>INDEX(DbaseIndices!E:E,$B23)</f>
        <v>FlowIn</v>
      </c>
      <c r="I23" s="221">
        <f>IF(I22=DbaseIndices!$N$3,DbaseIndices!$N$2,I22+1)</f>
        <v>2015</v>
      </c>
      <c r="J23" s="318">
        <f ca="1">OFFSET(INDIRECT(INDEX(DbaseIndices!J:J,B23)),0,I23-2000+1)</f>
        <v>2290</v>
      </c>
    </row>
    <row r="24" spans="1:10" hidden="1" x14ac:dyDescent="0.25">
      <c r="A24" s="221">
        <f>IF(I23=DbaseIndices!$N$3,A23+1,A23)</f>
        <v>4</v>
      </c>
      <c r="B24" s="221">
        <f>MATCH(A24,DbaseIndices!A:A,0)</f>
        <v>6</v>
      </c>
      <c r="C24" s="221" t="str">
        <f>INDEX(DbaseIndices!F:F,$B24)</f>
        <v>1 Energy</v>
      </c>
      <c r="D24" s="221" t="str">
        <f>INDEX(DbaseIndices!G:G,$B24)</f>
        <v>1A Fuel Combustion Activities</v>
      </c>
      <c r="E24" s="221" t="str">
        <f>INDEX(DbaseIndices!H:H,$B24)</f>
        <v>1A1 Energy Industries</v>
      </c>
      <c r="F24" s="221" t="str">
        <f>INDEX(DbaseIndices!I:I,$B24)</f>
        <v>1A1a Electricity and Heat Production</v>
      </c>
      <c r="G24" s="221" t="str">
        <f>INDEX(DbaseIndices!D:D,$B24)</f>
        <v>Kerosene</v>
      </c>
      <c r="H24" s="221" t="str">
        <f>INDEX(DbaseIndices!E:E,$B24)</f>
        <v>FlowIn</v>
      </c>
      <c r="I24" s="221">
        <f>IF(I23=DbaseIndices!$N$3,DbaseIndices!$N$2,I23+1)</f>
        <v>2016</v>
      </c>
      <c r="J24" s="318">
        <f ca="1">OFFSET(INDIRECT(INDEX(DbaseIndices!J:J,B24)),0,I24-2000+1)</f>
        <v>1523.1</v>
      </c>
    </row>
    <row r="25" spans="1:10" hidden="1" x14ac:dyDescent="0.25">
      <c r="A25" s="221">
        <f>IF(I24=DbaseIndices!$N$3,A24+1,A24)</f>
        <v>4</v>
      </c>
      <c r="B25" s="221">
        <f>MATCH(A25,DbaseIndices!A:A,0)</f>
        <v>6</v>
      </c>
      <c r="C25" s="221" t="str">
        <f>INDEX(DbaseIndices!F:F,$B25)</f>
        <v>1 Energy</v>
      </c>
      <c r="D25" s="221" t="str">
        <f>INDEX(DbaseIndices!G:G,$B25)</f>
        <v>1A Fuel Combustion Activities</v>
      </c>
      <c r="E25" s="221" t="str">
        <f>INDEX(DbaseIndices!H:H,$B25)</f>
        <v>1A1 Energy Industries</v>
      </c>
      <c r="F25" s="221" t="str">
        <f>INDEX(DbaseIndices!I:I,$B25)</f>
        <v>1A1a Electricity and Heat Production</v>
      </c>
      <c r="G25" s="221" t="str">
        <f>INDEX(DbaseIndices!D:D,$B25)</f>
        <v>Kerosene</v>
      </c>
      <c r="H25" s="221" t="str">
        <f>INDEX(DbaseIndices!E:E,$B25)</f>
        <v>FlowIn</v>
      </c>
      <c r="I25" s="221">
        <f>IF(I24=DbaseIndices!$N$3,DbaseIndices!$N$2,I24+1)</f>
        <v>2017</v>
      </c>
      <c r="J25" s="318">
        <f ca="1">OFFSET(INDIRECT(INDEX(DbaseIndices!J:J,B25)),0,I25-2000+1)</f>
        <v>1493.89</v>
      </c>
    </row>
    <row r="26" spans="1:10" hidden="1" x14ac:dyDescent="0.25">
      <c r="A26" s="221">
        <f>IF(I25=DbaseIndices!$N$3,A25+1,A25)</f>
        <v>5</v>
      </c>
      <c r="B26" s="221">
        <f>MATCH(A26,DbaseIndices!A:A,0)</f>
        <v>7</v>
      </c>
      <c r="C26" s="221" t="str">
        <f>INDEX(DbaseIndices!F:F,$B26)</f>
        <v>1 Energy</v>
      </c>
      <c r="D26" s="221" t="str">
        <f>INDEX(DbaseIndices!G:G,$B26)</f>
        <v>1A Fuel Combustion Activities</v>
      </c>
      <c r="E26" s="221" t="str">
        <f>INDEX(DbaseIndices!H:H,$B26)</f>
        <v>1A1 Energy Industries</v>
      </c>
      <c r="F26" s="221" t="str">
        <f>INDEX(DbaseIndices!I:I,$B26)</f>
        <v>1A1a Electricity and Heat Production</v>
      </c>
      <c r="G26" s="221" t="str">
        <f>INDEX(DbaseIndices!D:D,$B26)</f>
        <v>Coal</v>
      </c>
      <c r="H26" s="221" t="str">
        <f>INDEX(DbaseIndices!E:E,$B26)</f>
        <v>FlowIn</v>
      </c>
      <c r="I26" s="221">
        <f>IF(I25=DbaseIndices!$N$3,DbaseIndices!$N$2,I25+1)</f>
        <v>2012</v>
      </c>
      <c r="J26" s="318">
        <f ca="1">OFFSET(INDIRECT(INDEX(DbaseIndices!J:J,B26)),0,I26-2000+1)</f>
        <v>12304.58</v>
      </c>
    </row>
    <row r="27" spans="1:10" hidden="1" x14ac:dyDescent="0.25">
      <c r="A27" s="221">
        <f>IF(I26=DbaseIndices!$N$3,A26+1,A26)</f>
        <v>5</v>
      </c>
      <c r="B27" s="221">
        <f>MATCH(A27,DbaseIndices!A:A,0)</f>
        <v>7</v>
      </c>
      <c r="C27" s="221" t="str">
        <f>INDEX(DbaseIndices!F:F,$B27)</f>
        <v>1 Energy</v>
      </c>
      <c r="D27" s="221" t="str">
        <f>INDEX(DbaseIndices!G:G,$B27)</f>
        <v>1A Fuel Combustion Activities</v>
      </c>
      <c r="E27" s="221" t="str">
        <f>INDEX(DbaseIndices!H:H,$B27)</f>
        <v>1A1 Energy Industries</v>
      </c>
      <c r="F27" s="221" t="str">
        <f>INDEX(DbaseIndices!I:I,$B27)</f>
        <v>1A1a Electricity and Heat Production</v>
      </c>
      <c r="G27" s="221" t="str">
        <f>INDEX(DbaseIndices!D:D,$B27)</f>
        <v>Coal</v>
      </c>
      <c r="H27" s="221" t="str">
        <f>INDEX(DbaseIndices!E:E,$B27)</f>
        <v>FlowIn</v>
      </c>
      <c r="I27" s="221">
        <f>IF(I26=DbaseIndices!$N$3,DbaseIndices!$N$2,I26+1)</f>
        <v>2013</v>
      </c>
      <c r="J27" s="318">
        <f ca="1">OFFSET(INDIRECT(INDEX(DbaseIndices!J:J,B27)),0,I27-2000+1)</f>
        <v>11806.419252790034</v>
      </c>
    </row>
    <row r="28" spans="1:10" hidden="1" x14ac:dyDescent="0.25">
      <c r="A28" s="221">
        <f>IF(I27=DbaseIndices!$N$3,A27+1,A27)</f>
        <v>5</v>
      </c>
      <c r="B28" s="221">
        <f>MATCH(A28,DbaseIndices!A:A,0)</f>
        <v>7</v>
      </c>
      <c r="C28" s="221" t="str">
        <f>INDEX(DbaseIndices!F:F,$B28)</f>
        <v>1 Energy</v>
      </c>
      <c r="D28" s="221" t="str">
        <f>INDEX(DbaseIndices!G:G,$B28)</f>
        <v>1A Fuel Combustion Activities</v>
      </c>
      <c r="E28" s="221" t="str">
        <f>INDEX(DbaseIndices!H:H,$B28)</f>
        <v>1A1 Energy Industries</v>
      </c>
      <c r="F28" s="221" t="str">
        <f>INDEX(DbaseIndices!I:I,$B28)</f>
        <v>1A1a Electricity and Heat Production</v>
      </c>
      <c r="G28" s="221" t="str">
        <f>INDEX(DbaseIndices!D:D,$B28)</f>
        <v>Coal</v>
      </c>
      <c r="H28" s="221" t="str">
        <f>INDEX(DbaseIndices!E:E,$B28)</f>
        <v>FlowIn</v>
      </c>
      <c r="I28" s="221">
        <f>IF(I27=DbaseIndices!$N$3,DbaseIndices!$N$2,I27+1)</f>
        <v>2014</v>
      </c>
      <c r="J28" s="318">
        <f ca="1">OFFSET(INDIRECT(INDEX(DbaseIndices!J:J,B28)),0,I28-2000+1)</f>
        <v>10316.675257536159</v>
      </c>
    </row>
    <row r="29" spans="1:10" hidden="1" x14ac:dyDescent="0.25">
      <c r="A29" s="221">
        <f>IF(I28=DbaseIndices!$N$3,A28+1,A28)</f>
        <v>5</v>
      </c>
      <c r="B29" s="221">
        <f>MATCH(A29,DbaseIndices!A:A,0)</f>
        <v>7</v>
      </c>
      <c r="C29" s="221" t="str">
        <f>INDEX(DbaseIndices!F:F,$B29)</f>
        <v>1 Energy</v>
      </c>
      <c r="D29" s="221" t="str">
        <f>INDEX(DbaseIndices!G:G,$B29)</f>
        <v>1A Fuel Combustion Activities</v>
      </c>
      <c r="E29" s="221" t="str">
        <f>INDEX(DbaseIndices!H:H,$B29)</f>
        <v>1A1 Energy Industries</v>
      </c>
      <c r="F29" s="221" t="str">
        <f>INDEX(DbaseIndices!I:I,$B29)</f>
        <v>1A1a Electricity and Heat Production</v>
      </c>
      <c r="G29" s="221" t="str">
        <f>INDEX(DbaseIndices!D:D,$B29)</f>
        <v>Coal</v>
      </c>
      <c r="H29" s="221" t="str">
        <f>INDEX(DbaseIndices!E:E,$B29)</f>
        <v>FlowIn</v>
      </c>
      <c r="I29" s="221">
        <f>IF(I28=DbaseIndices!$N$3,DbaseIndices!$N$2,I28+1)</f>
        <v>2015</v>
      </c>
      <c r="J29" s="318">
        <f ca="1">OFFSET(INDIRECT(INDEX(DbaseIndices!J:J,B29)),0,I29-2000+1)</f>
        <v>9179.030367819847</v>
      </c>
    </row>
    <row r="30" spans="1:10" hidden="1" x14ac:dyDescent="0.25">
      <c r="A30" s="221">
        <f>IF(I29=DbaseIndices!$N$3,A29+1,A29)</f>
        <v>5</v>
      </c>
      <c r="B30" s="221">
        <f>MATCH(A30,DbaseIndices!A:A,0)</f>
        <v>7</v>
      </c>
      <c r="C30" s="221" t="str">
        <f>INDEX(DbaseIndices!F:F,$B30)</f>
        <v>1 Energy</v>
      </c>
      <c r="D30" s="221" t="str">
        <f>INDEX(DbaseIndices!G:G,$B30)</f>
        <v>1A Fuel Combustion Activities</v>
      </c>
      <c r="E30" s="221" t="str">
        <f>INDEX(DbaseIndices!H:H,$B30)</f>
        <v>1A1 Energy Industries</v>
      </c>
      <c r="F30" s="221" t="str">
        <f>INDEX(DbaseIndices!I:I,$B30)</f>
        <v>1A1a Electricity and Heat Production</v>
      </c>
      <c r="G30" s="221" t="str">
        <f>INDEX(DbaseIndices!D:D,$B30)</f>
        <v>Coal</v>
      </c>
      <c r="H30" s="221" t="str">
        <f>INDEX(DbaseIndices!E:E,$B30)</f>
        <v>FlowIn</v>
      </c>
      <c r="I30" s="221">
        <f>IF(I29=DbaseIndices!$N$3,DbaseIndices!$N$2,I29+1)</f>
        <v>2016</v>
      </c>
      <c r="J30" s="318">
        <f ca="1">OFFSET(INDIRECT(INDEX(DbaseIndices!J:J,B30)),0,I30-2000+1)</f>
        <v>8280</v>
      </c>
    </row>
    <row r="31" spans="1:10" hidden="1" x14ac:dyDescent="0.25">
      <c r="A31" s="221">
        <f>IF(I30=DbaseIndices!$N$3,A30+1,A30)</f>
        <v>5</v>
      </c>
      <c r="B31" s="221">
        <f>MATCH(A31,DbaseIndices!A:A,0)</f>
        <v>7</v>
      </c>
      <c r="C31" s="221" t="str">
        <f>INDEX(DbaseIndices!F:F,$B31)</f>
        <v>1 Energy</v>
      </c>
      <c r="D31" s="221" t="str">
        <f>INDEX(DbaseIndices!G:G,$B31)</f>
        <v>1A Fuel Combustion Activities</v>
      </c>
      <c r="E31" s="221" t="str">
        <f>INDEX(DbaseIndices!H:H,$B31)</f>
        <v>1A1 Energy Industries</v>
      </c>
      <c r="F31" s="221" t="str">
        <f>INDEX(DbaseIndices!I:I,$B31)</f>
        <v>1A1a Electricity and Heat Production</v>
      </c>
      <c r="G31" s="221" t="str">
        <f>INDEX(DbaseIndices!D:D,$B31)</f>
        <v>Coal</v>
      </c>
      <c r="H31" s="221" t="str">
        <f>INDEX(DbaseIndices!E:E,$B31)</f>
        <v>FlowIn</v>
      </c>
      <c r="I31" s="221">
        <f>IF(I30=DbaseIndices!$N$3,DbaseIndices!$N$2,I30+1)</f>
        <v>2017</v>
      </c>
      <c r="J31" s="318">
        <f ca="1">OFFSET(INDIRECT(INDEX(DbaseIndices!J:J,B31)),0,I31-2000+1)</f>
        <v>8280</v>
      </c>
    </row>
    <row r="32" spans="1:10" hidden="1" x14ac:dyDescent="0.25">
      <c r="A32" s="221">
        <f>IF(I31=DbaseIndices!$N$3,A31+1,A31)</f>
        <v>6</v>
      </c>
      <c r="B32" s="221">
        <f>MATCH(A32,DbaseIndices!A:A,0)</f>
        <v>9</v>
      </c>
      <c r="C32" s="221" t="str">
        <f>INDEX(DbaseIndices!F:F,$B32)</f>
        <v>1 Energy</v>
      </c>
      <c r="D32" s="221" t="str">
        <f>INDEX(DbaseIndices!G:G,$B32)</f>
        <v>1A Fuel Combustion Activities</v>
      </c>
      <c r="E32" s="221" t="str">
        <f>INDEX(DbaseIndices!H:H,$B32)</f>
        <v>1A1 Energy Industries</v>
      </c>
      <c r="F32" s="221" t="str">
        <f>INDEX(DbaseIndices!I:I,$B32)</f>
        <v xml:space="preserve">1A1b Petroleum refining </v>
      </c>
      <c r="G32" s="221" t="str">
        <f>INDEX(DbaseIndices!D:D,$B32)</f>
        <v>Residual Fuel Oil (HFO)</v>
      </c>
      <c r="H32" s="221" t="str">
        <f>INDEX(DbaseIndices!E:E,$B32)</f>
        <v>FlowIn</v>
      </c>
      <c r="I32" s="221">
        <f>IF(I31=DbaseIndices!$N$3,DbaseIndices!$N$2,I31+1)</f>
        <v>2012</v>
      </c>
      <c r="J32" s="318">
        <f ca="1">OFFSET(INDIRECT(INDEX(DbaseIndices!J:J,B32)),0,I32-2000+1)</f>
        <v>3973.68</v>
      </c>
    </row>
    <row r="33" spans="1:10" hidden="1" x14ac:dyDescent="0.25">
      <c r="A33" s="221">
        <f>IF(I32=DbaseIndices!$N$3,A32+1,A32)</f>
        <v>6</v>
      </c>
      <c r="B33" s="221">
        <f>MATCH(A33,DbaseIndices!A:A,0)</f>
        <v>9</v>
      </c>
      <c r="C33" s="221" t="str">
        <f>INDEX(DbaseIndices!F:F,$B33)</f>
        <v>1 Energy</v>
      </c>
      <c r="D33" s="221" t="str">
        <f>INDEX(DbaseIndices!G:G,$B33)</f>
        <v>1A Fuel Combustion Activities</v>
      </c>
      <c r="E33" s="221" t="str">
        <f>INDEX(DbaseIndices!H:H,$B33)</f>
        <v>1A1 Energy Industries</v>
      </c>
      <c r="F33" s="221" t="str">
        <f>INDEX(DbaseIndices!I:I,$B33)</f>
        <v xml:space="preserve">1A1b Petroleum refining </v>
      </c>
      <c r="G33" s="221" t="str">
        <f>INDEX(DbaseIndices!D:D,$B33)</f>
        <v>Residual Fuel Oil (HFO)</v>
      </c>
      <c r="H33" s="221" t="str">
        <f>INDEX(DbaseIndices!E:E,$B33)</f>
        <v>FlowIn</v>
      </c>
      <c r="I33" s="221">
        <f>IF(I32=DbaseIndices!$N$3,DbaseIndices!$N$2,I32+1)</f>
        <v>2013</v>
      </c>
      <c r="J33" s="318">
        <f ca="1">OFFSET(INDIRECT(INDEX(DbaseIndices!J:J,B33)),0,I33-2000+1)</f>
        <v>3489.7800000000007</v>
      </c>
    </row>
    <row r="34" spans="1:10" hidden="1" x14ac:dyDescent="0.25">
      <c r="A34" s="221">
        <f>IF(I33=DbaseIndices!$N$3,A33+1,A33)</f>
        <v>6</v>
      </c>
      <c r="B34" s="221">
        <f>MATCH(A34,DbaseIndices!A:A,0)</f>
        <v>9</v>
      </c>
      <c r="C34" s="221" t="str">
        <f>INDEX(DbaseIndices!F:F,$B34)</f>
        <v>1 Energy</v>
      </c>
      <c r="D34" s="221" t="str">
        <f>INDEX(DbaseIndices!G:G,$B34)</f>
        <v>1A Fuel Combustion Activities</v>
      </c>
      <c r="E34" s="221" t="str">
        <f>INDEX(DbaseIndices!H:H,$B34)</f>
        <v>1A1 Energy Industries</v>
      </c>
      <c r="F34" s="221" t="str">
        <f>INDEX(DbaseIndices!I:I,$B34)</f>
        <v xml:space="preserve">1A1b Petroleum refining </v>
      </c>
      <c r="G34" s="221" t="str">
        <f>INDEX(DbaseIndices!D:D,$B34)</f>
        <v>Residual Fuel Oil (HFO)</v>
      </c>
      <c r="H34" s="221" t="str">
        <f>INDEX(DbaseIndices!E:E,$B34)</f>
        <v>FlowIn</v>
      </c>
      <c r="I34" s="221">
        <f>IF(I33=DbaseIndices!$N$3,DbaseIndices!$N$2,I33+1)</f>
        <v>2014</v>
      </c>
      <c r="J34" s="318">
        <f ca="1">OFFSET(INDIRECT(INDEX(DbaseIndices!J:J,B34)),0,I34-2000+1)</f>
        <v>3192.6500000000005</v>
      </c>
    </row>
    <row r="35" spans="1:10" hidden="1" x14ac:dyDescent="0.25">
      <c r="A35" s="221">
        <f>IF(I34=DbaseIndices!$N$3,A34+1,A34)</f>
        <v>6</v>
      </c>
      <c r="B35" s="221">
        <f>MATCH(A35,DbaseIndices!A:A,0)</f>
        <v>9</v>
      </c>
      <c r="C35" s="221" t="str">
        <f>INDEX(DbaseIndices!F:F,$B35)</f>
        <v>1 Energy</v>
      </c>
      <c r="D35" s="221" t="str">
        <f>INDEX(DbaseIndices!G:G,$B35)</f>
        <v>1A Fuel Combustion Activities</v>
      </c>
      <c r="E35" s="221" t="str">
        <f>INDEX(DbaseIndices!H:H,$B35)</f>
        <v>1A1 Energy Industries</v>
      </c>
      <c r="F35" s="221" t="str">
        <f>INDEX(DbaseIndices!I:I,$B35)</f>
        <v xml:space="preserve">1A1b Petroleum refining </v>
      </c>
      <c r="G35" s="221" t="str">
        <f>INDEX(DbaseIndices!D:D,$B35)</f>
        <v>Residual Fuel Oil (HFO)</v>
      </c>
      <c r="H35" s="221" t="str">
        <f>INDEX(DbaseIndices!E:E,$B35)</f>
        <v>FlowIn</v>
      </c>
      <c r="I35" s="221">
        <f>IF(I34=DbaseIndices!$N$3,DbaseIndices!$N$2,I34+1)</f>
        <v>2015</v>
      </c>
      <c r="J35" s="318">
        <f ca="1">OFFSET(INDIRECT(INDEX(DbaseIndices!J:J,B35)),0,I35-2000+1)</f>
        <v>2895.5200000000004</v>
      </c>
    </row>
    <row r="36" spans="1:10" hidden="1" x14ac:dyDescent="0.25">
      <c r="A36" s="221">
        <f>IF(I35=DbaseIndices!$N$3,A35+1,A35)</f>
        <v>6</v>
      </c>
      <c r="B36" s="221">
        <f>MATCH(A36,DbaseIndices!A:A,0)</f>
        <v>9</v>
      </c>
      <c r="C36" s="221" t="str">
        <f>INDEX(DbaseIndices!F:F,$B36)</f>
        <v>1 Energy</v>
      </c>
      <c r="D36" s="221" t="str">
        <f>INDEX(DbaseIndices!G:G,$B36)</f>
        <v>1A Fuel Combustion Activities</v>
      </c>
      <c r="E36" s="221" t="str">
        <f>INDEX(DbaseIndices!H:H,$B36)</f>
        <v>1A1 Energy Industries</v>
      </c>
      <c r="F36" s="221" t="str">
        <f>INDEX(DbaseIndices!I:I,$B36)</f>
        <v xml:space="preserve">1A1b Petroleum refining </v>
      </c>
      <c r="G36" s="221" t="str">
        <f>INDEX(DbaseIndices!D:D,$B36)</f>
        <v>Residual Fuel Oil (HFO)</v>
      </c>
      <c r="H36" s="221" t="str">
        <f>INDEX(DbaseIndices!E:E,$B36)</f>
        <v>FlowIn</v>
      </c>
      <c r="I36" s="221">
        <f>IF(I35=DbaseIndices!$N$3,DbaseIndices!$N$2,I35+1)</f>
        <v>2016</v>
      </c>
      <c r="J36" s="318">
        <f ca="1">OFFSET(INDIRECT(INDEX(DbaseIndices!J:J,B36)),0,I36-2000+1)</f>
        <v>2598</v>
      </c>
    </row>
    <row r="37" spans="1:10" hidden="1" x14ac:dyDescent="0.25">
      <c r="A37" s="221">
        <f>IF(I36=DbaseIndices!$N$3,A36+1,A36)</f>
        <v>6</v>
      </c>
      <c r="B37" s="221">
        <f>MATCH(A37,DbaseIndices!A:A,0)</f>
        <v>9</v>
      </c>
      <c r="C37" s="221" t="str">
        <f>INDEX(DbaseIndices!F:F,$B37)</f>
        <v>1 Energy</v>
      </c>
      <c r="D37" s="221" t="str">
        <f>INDEX(DbaseIndices!G:G,$B37)</f>
        <v>1A Fuel Combustion Activities</v>
      </c>
      <c r="E37" s="221" t="str">
        <f>INDEX(DbaseIndices!H:H,$B37)</f>
        <v>1A1 Energy Industries</v>
      </c>
      <c r="F37" s="221" t="str">
        <f>INDEX(DbaseIndices!I:I,$B37)</f>
        <v xml:space="preserve">1A1b Petroleum refining </v>
      </c>
      <c r="G37" s="221" t="str">
        <f>INDEX(DbaseIndices!D:D,$B37)</f>
        <v>Residual Fuel Oil (HFO)</v>
      </c>
      <c r="H37" s="221" t="str">
        <f>INDEX(DbaseIndices!E:E,$B37)</f>
        <v>FlowIn</v>
      </c>
      <c r="I37" s="221">
        <f>IF(I36=DbaseIndices!$N$3,DbaseIndices!$N$2,I36+1)</f>
        <v>2017</v>
      </c>
      <c r="J37" s="318">
        <f ca="1">OFFSET(INDIRECT(INDEX(DbaseIndices!J:J,B37)),0,I37-2000+1)</f>
        <v>2301</v>
      </c>
    </row>
    <row r="38" spans="1:10" hidden="1" x14ac:dyDescent="0.25">
      <c r="A38" s="221">
        <f>IF(I37=DbaseIndices!$N$3,A37+1,A37)</f>
        <v>7</v>
      </c>
      <c r="B38" s="221">
        <f>MATCH(A38,DbaseIndices!A:A,0)</f>
        <v>10</v>
      </c>
      <c r="C38" s="221" t="str">
        <f>INDEX(DbaseIndices!F:F,$B38)</f>
        <v>1 Energy</v>
      </c>
      <c r="D38" s="221" t="str">
        <f>INDEX(DbaseIndices!G:G,$B38)</f>
        <v>1A Fuel Combustion Activities</v>
      </c>
      <c r="E38" s="221" t="str">
        <f>INDEX(DbaseIndices!H:H,$B38)</f>
        <v>1A1 Energy Industries</v>
      </c>
      <c r="F38" s="221" t="str">
        <f>INDEX(DbaseIndices!I:I,$B38)</f>
        <v xml:space="preserve">1A1b Petroleum refining </v>
      </c>
      <c r="G38" s="221" t="str">
        <f>INDEX(DbaseIndices!D:D,$B38)</f>
        <v>Petroleum coke</v>
      </c>
      <c r="H38" s="221" t="str">
        <f>INDEX(DbaseIndices!E:E,$B38)</f>
        <v>FlowIn</v>
      </c>
      <c r="I38" s="221">
        <f>IF(I37=DbaseIndices!$N$3,DbaseIndices!$N$2,I37+1)</f>
        <v>2012</v>
      </c>
      <c r="J38" s="318">
        <f ca="1">OFFSET(INDIRECT(INDEX(DbaseIndices!J:J,B38)),0,I38-2000+1)</f>
        <v>9019.8248000000003</v>
      </c>
    </row>
    <row r="39" spans="1:10" hidden="1" x14ac:dyDescent="0.25">
      <c r="A39" s="221">
        <f>IF(I38=DbaseIndices!$N$3,A38+1,A38)</f>
        <v>7</v>
      </c>
      <c r="B39" s="221">
        <f>MATCH(A39,DbaseIndices!A:A,0)</f>
        <v>10</v>
      </c>
      <c r="C39" s="221" t="str">
        <f>INDEX(DbaseIndices!F:F,$B39)</f>
        <v>1 Energy</v>
      </c>
      <c r="D39" s="221" t="str">
        <f>INDEX(DbaseIndices!G:G,$B39)</f>
        <v>1A Fuel Combustion Activities</v>
      </c>
      <c r="E39" s="221" t="str">
        <f>INDEX(DbaseIndices!H:H,$B39)</f>
        <v>1A1 Energy Industries</v>
      </c>
      <c r="F39" s="221" t="str">
        <f>INDEX(DbaseIndices!I:I,$B39)</f>
        <v xml:space="preserve">1A1b Petroleum refining </v>
      </c>
      <c r="G39" s="221" t="str">
        <f>INDEX(DbaseIndices!D:D,$B39)</f>
        <v>Petroleum coke</v>
      </c>
      <c r="H39" s="221" t="str">
        <f>INDEX(DbaseIndices!E:E,$B39)</f>
        <v>FlowIn</v>
      </c>
      <c r="I39" s="221">
        <f>IF(I38=DbaseIndices!$N$3,DbaseIndices!$N$2,I38+1)</f>
        <v>2013</v>
      </c>
      <c r="J39" s="318">
        <f ca="1">OFFSET(INDIRECT(INDEX(DbaseIndices!J:J,B39)),0,I39-2000+1)</f>
        <v>9763.2939999999999</v>
      </c>
    </row>
    <row r="40" spans="1:10" hidden="1" x14ac:dyDescent="0.25">
      <c r="A40" s="221">
        <f>IF(I39=DbaseIndices!$N$3,A39+1,A39)</f>
        <v>7</v>
      </c>
      <c r="B40" s="221">
        <f>MATCH(A40,DbaseIndices!A:A,0)</f>
        <v>10</v>
      </c>
      <c r="C40" s="221" t="str">
        <f>INDEX(DbaseIndices!F:F,$B40)</f>
        <v>1 Energy</v>
      </c>
      <c r="D40" s="221" t="str">
        <f>INDEX(DbaseIndices!G:G,$B40)</f>
        <v>1A Fuel Combustion Activities</v>
      </c>
      <c r="E40" s="221" t="str">
        <f>INDEX(DbaseIndices!H:H,$B40)</f>
        <v>1A1 Energy Industries</v>
      </c>
      <c r="F40" s="221" t="str">
        <f>INDEX(DbaseIndices!I:I,$B40)</f>
        <v xml:space="preserve">1A1b Petroleum refining </v>
      </c>
      <c r="G40" s="221" t="str">
        <f>INDEX(DbaseIndices!D:D,$B40)</f>
        <v>Petroleum coke</v>
      </c>
      <c r="H40" s="221" t="str">
        <f>INDEX(DbaseIndices!E:E,$B40)</f>
        <v>FlowIn</v>
      </c>
      <c r="I40" s="221">
        <f>IF(I39=DbaseIndices!$N$3,DbaseIndices!$N$2,I39+1)</f>
        <v>2014</v>
      </c>
      <c r="J40" s="318">
        <f ca="1">OFFSET(INDIRECT(INDEX(DbaseIndices!J:J,B40)),0,I40-2000+1)</f>
        <v>9719.8150000000005</v>
      </c>
    </row>
    <row r="41" spans="1:10" hidden="1" x14ac:dyDescent="0.25">
      <c r="A41" s="221">
        <f>IF(I40=DbaseIndices!$N$3,A40+1,A40)</f>
        <v>7</v>
      </c>
      <c r="B41" s="221">
        <f>MATCH(A41,DbaseIndices!A:A,0)</f>
        <v>10</v>
      </c>
      <c r="C41" s="221" t="str">
        <f>INDEX(DbaseIndices!F:F,$B41)</f>
        <v>1 Energy</v>
      </c>
      <c r="D41" s="221" t="str">
        <f>INDEX(DbaseIndices!G:G,$B41)</f>
        <v>1A Fuel Combustion Activities</v>
      </c>
      <c r="E41" s="221" t="str">
        <f>INDEX(DbaseIndices!H:H,$B41)</f>
        <v>1A1 Energy Industries</v>
      </c>
      <c r="F41" s="221" t="str">
        <f>INDEX(DbaseIndices!I:I,$B41)</f>
        <v xml:space="preserve">1A1b Petroleum refining </v>
      </c>
      <c r="G41" s="221" t="str">
        <f>INDEX(DbaseIndices!D:D,$B41)</f>
        <v>Petroleum coke</v>
      </c>
      <c r="H41" s="221" t="str">
        <f>INDEX(DbaseIndices!E:E,$B41)</f>
        <v>FlowIn</v>
      </c>
      <c r="I41" s="221">
        <f>IF(I40=DbaseIndices!$N$3,DbaseIndices!$N$2,I40+1)</f>
        <v>2015</v>
      </c>
      <c r="J41" s="318">
        <f ca="1">OFFSET(INDIRECT(INDEX(DbaseIndices!J:J,B41)),0,I41-2000+1)</f>
        <v>9676.3359999999993</v>
      </c>
    </row>
    <row r="42" spans="1:10" hidden="1" x14ac:dyDescent="0.25">
      <c r="A42" s="221">
        <f>IF(I41=DbaseIndices!$N$3,A41+1,A41)</f>
        <v>7</v>
      </c>
      <c r="B42" s="221">
        <f>MATCH(A42,DbaseIndices!A:A,0)</f>
        <v>10</v>
      </c>
      <c r="C42" s="221" t="str">
        <f>INDEX(DbaseIndices!F:F,$B42)</f>
        <v>1 Energy</v>
      </c>
      <c r="D42" s="221" t="str">
        <f>INDEX(DbaseIndices!G:G,$B42)</f>
        <v>1A Fuel Combustion Activities</v>
      </c>
      <c r="E42" s="221" t="str">
        <f>INDEX(DbaseIndices!H:H,$B42)</f>
        <v>1A1 Energy Industries</v>
      </c>
      <c r="F42" s="221" t="str">
        <f>INDEX(DbaseIndices!I:I,$B42)</f>
        <v xml:space="preserve">1A1b Petroleum refining </v>
      </c>
      <c r="G42" s="221" t="str">
        <f>INDEX(DbaseIndices!D:D,$B42)</f>
        <v>Petroleum coke</v>
      </c>
      <c r="H42" s="221" t="str">
        <f>INDEX(DbaseIndices!E:E,$B42)</f>
        <v>FlowIn</v>
      </c>
      <c r="I42" s="221">
        <f>IF(I41=DbaseIndices!$N$3,DbaseIndices!$N$2,I41+1)</f>
        <v>2016</v>
      </c>
      <c r="J42" s="318">
        <f ca="1">OFFSET(INDIRECT(INDEX(DbaseIndices!J:J,B42)),0,I42-2000+1)</f>
        <v>9633</v>
      </c>
    </row>
    <row r="43" spans="1:10" hidden="1" x14ac:dyDescent="0.25">
      <c r="A43" s="221">
        <f>IF(I42=DbaseIndices!$N$3,A42+1,A42)</f>
        <v>7</v>
      </c>
      <c r="B43" s="221">
        <f>MATCH(A43,DbaseIndices!A:A,0)</f>
        <v>10</v>
      </c>
      <c r="C43" s="221" t="str">
        <f>INDEX(DbaseIndices!F:F,$B43)</f>
        <v>1 Energy</v>
      </c>
      <c r="D43" s="221" t="str">
        <f>INDEX(DbaseIndices!G:G,$B43)</f>
        <v>1A Fuel Combustion Activities</v>
      </c>
      <c r="E43" s="221" t="str">
        <f>INDEX(DbaseIndices!H:H,$B43)</f>
        <v>1A1 Energy Industries</v>
      </c>
      <c r="F43" s="221" t="str">
        <f>INDEX(DbaseIndices!I:I,$B43)</f>
        <v xml:space="preserve">1A1b Petroleum refining </v>
      </c>
      <c r="G43" s="221" t="str">
        <f>INDEX(DbaseIndices!D:D,$B43)</f>
        <v>Petroleum coke</v>
      </c>
      <c r="H43" s="221" t="str">
        <f>INDEX(DbaseIndices!E:E,$B43)</f>
        <v>FlowIn</v>
      </c>
      <c r="I43" s="221">
        <f>IF(I42=DbaseIndices!$N$3,DbaseIndices!$N$2,I42+1)</f>
        <v>2017</v>
      </c>
      <c r="J43" s="318">
        <f ca="1">OFFSET(INDIRECT(INDEX(DbaseIndices!J:J,B43)),0,I43-2000+1)</f>
        <v>9589</v>
      </c>
    </row>
    <row r="44" spans="1:10" hidden="1" x14ac:dyDescent="0.25">
      <c r="A44" s="221">
        <f>IF(I43=DbaseIndices!$N$3,A43+1,A43)</f>
        <v>8</v>
      </c>
      <c r="B44" s="221">
        <f>MATCH(A44,DbaseIndices!A:A,0)</f>
        <v>11</v>
      </c>
      <c r="C44" s="221" t="str">
        <f>INDEX(DbaseIndices!F:F,$B44)</f>
        <v>1 Energy</v>
      </c>
      <c r="D44" s="221" t="str">
        <f>INDEX(DbaseIndices!G:G,$B44)</f>
        <v>1A Fuel Combustion Activities</v>
      </c>
      <c r="E44" s="221" t="str">
        <f>INDEX(DbaseIndices!H:H,$B44)</f>
        <v>1A1 Energy Industries</v>
      </c>
      <c r="F44" s="221" t="str">
        <f>INDEX(DbaseIndices!I:I,$B44)</f>
        <v xml:space="preserve">1A1b Petroleum refining </v>
      </c>
      <c r="G44" s="221" t="str">
        <f>INDEX(DbaseIndices!D:D,$B44)</f>
        <v>Gas</v>
      </c>
      <c r="H44" s="221" t="str">
        <f>INDEX(DbaseIndices!E:E,$B44)</f>
        <v>FlowIn</v>
      </c>
      <c r="I44" s="221">
        <f>IF(I43=DbaseIndices!$N$3,DbaseIndices!$N$2,I43+1)</f>
        <v>2012</v>
      </c>
      <c r="J44" s="318">
        <f ca="1">OFFSET(INDIRECT(INDEX(DbaseIndices!J:J,B44)),0,I44-2000+1)</f>
        <v>38055.832499999997</v>
      </c>
    </row>
    <row r="45" spans="1:10" hidden="1" x14ac:dyDescent="0.25">
      <c r="A45" s="221">
        <f>IF(I44=DbaseIndices!$N$3,A44+1,A44)</f>
        <v>8</v>
      </c>
      <c r="B45" s="221">
        <f>MATCH(A45,DbaseIndices!A:A,0)</f>
        <v>11</v>
      </c>
      <c r="C45" s="221" t="str">
        <f>INDEX(DbaseIndices!F:F,$B45)</f>
        <v>1 Energy</v>
      </c>
      <c r="D45" s="221" t="str">
        <f>INDEX(DbaseIndices!G:G,$B45)</f>
        <v>1A Fuel Combustion Activities</v>
      </c>
      <c r="E45" s="221" t="str">
        <f>INDEX(DbaseIndices!H:H,$B45)</f>
        <v>1A1 Energy Industries</v>
      </c>
      <c r="F45" s="221" t="str">
        <f>INDEX(DbaseIndices!I:I,$B45)</f>
        <v xml:space="preserve">1A1b Petroleum refining </v>
      </c>
      <c r="G45" s="221" t="str">
        <f>INDEX(DbaseIndices!D:D,$B45)</f>
        <v>Gas</v>
      </c>
      <c r="H45" s="221" t="str">
        <f>INDEX(DbaseIndices!E:E,$B45)</f>
        <v>FlowIn</v>
      </c>
      <c r="I45" s="221">
        <f>IF(I44=DbaseIndices!$N$3,DbaseIndices!$N$2,I44+1)</f>
        <v>2013</v>
      </c>
      <c r="J45" s="318">
        <f ca="1">OFFSET(INDIRECT(INDEX(DbaseIndices!J:J,B45)),0,I45-2000+1)</f>
        <v>38636.699999999997</v>
      </c>
    </row>
    <row r="46" spans="1:10" hidden="1" x14ac:dyDescent="0.25">
      <c r="A46" s="221">
        <f>IF(I45=DbaseIndices!$N$3,A45+1,A45)</f>
        <v>8</v>
      </c>
      <c r="B46" s="221">
        <f>MATCH(A46,DbaseIndices!A:A,0)</f>
        <v>11</v>
      </c>
      <c r="C46" s="221" t="str">
        <f>INDEX(DbaseIndices!F:F,$B46)</f>
        <v>1 Energy</v>
      </c>
      <c r="D46" s="221" t="str">
        <f>INDEX(DbaseIndices!G:G,$B46)</f>
        <v>1A Fuel Combustion Activities</v>
      </c>
      <c r="E46" s="221" t="str">
        <f>INDEX(DbaseIndices!H:H,$B46)</f>
        <v>1A1 Energy Industries</v>
      </c>
      <c r="F46" s="221" t="str">
        <f>INDEX(DbaseIndices!I:I,$B46)</f>
        <v xml:space="preserve">1A1b Petroleum refining </v>
      </c>
      <c r="G46" s="221" t="str">
        <f>INDEX(DbaseIndices!D:D,$B46)</f>
        <v>Gas</v>
      </c>
      <c r="H46" s="221" t="str">
        <f>INDEX(DbaseIndices!E:E,$B46)</f>
        <v>FlowIn</v>
      </c>
      <c r="I46" s="221">
        <f>IF(I45=DbaseIndices!$N$3,DbaseIndices!$N$2,I45+1)</f>
        <v>2014</v>
      </c>
      <c r="J46" s="318">
        <f ca="1">OFFSET(INDIRECT(INDEX(DbaseIndices!J:J,B46)),0,I46-2000+1)</f>
        <v>38591.25</v>
      </c>
    </row>
    <row r="47" spans="1:10" hidden="1" x14ac:dyDescent="0.25">
      <c r="A47" s="221">
        <f>IF(I46=DbaseIndices!$N$3,A46+1,A46)</f>
        <v>8</v>
      </c>
      <c r="B47" s="221">
        <f>MATCH(A47,DbaseIndices!A:A,0)</f>
        <v>11</v>
      </c>
      <c r="C47" s="221" t="str">
        <f>INDEX(DbaseIndices!F:F,$B47)</f>
        <v>1 Energy</v>
      </c>
      <c r="D47" s="221" t="str">
        <f>INDEX(DbaseIndices!G:G,$B47)</f>
        <v>1A Fuel Combustion Activities</v>
      </c>
      <c r="E47" s="221" t="str">
        <f>INDEX(DbaseIndices!H:H,$B47)</f>
        <v>1A1 Energy Industries</v>
      </c>
      <c r="F47" s="221" t="str">
        <f>INDEX(DbaseIndices!I:I,$B47)</f>
        <v xml:space="preserve">1A1b Petroleum refining </v>
      </c>
      <c r="G47" s="221" t="str">
        <f>INDEX(DbaseIndices!D:D,$B47)</f>
        <v>Gas</v>
      </c>
      <c r="H47" s="221" t="str">
        <f>INDEX(DbaseIndices!E:E,$B47)</f>
        <v>FlowIn</v>
      </c>
      <c r="I47" s="221">
        <f>IF(I46=DbaseIndices!$N$3,DbaseIndices!$N$2,I46+1)</f>
        <v>2015</v>
      </c>
      <c r="J47" s="318">
        <f ca="1">OFFSET(INDIRECT(INDEX(DbaseIndices!J:J,B47)),0,I47-2000+1)</f>
        <v>38545.800000000003</v>
      </c>
    </row>
    <row r="48" spans="1:10" hidden="1" x14ac:dyDescent="0.25">
      <c r="A48" s="221">
        <f>IF(I47=DbaseIndices!$N$3,A47+1,A47)</f>
        <v>8</v>
      </c>
      <c r="B48" s="221">
        <f>MATCH(A48,DbaseIndices!A:A,0)</f>
        <v>11</v>
      </c>
      <c r="C48" s="221" t="str">
        <f>INDEX(DbaseIndices!F:F,$B48)</f>
        <v>1 Energy</v>
      </c>
      <c r="D48" s="221" t="str">
        <f>INDEX(DbaseIndices!G:G,$B48)</f>
        <v>1A Fuel Combustion Activities</v>
      </c>
      <c r="E48" s="221" t="str">
        <f>INDEX(DbaseIndices!H:H,$B48)</f>
        <v>1A1 Energy Industries</v>
      </c>
      <c r="F48" s="221" t="str">
        <f>INDEX(DbaseIndices!I:I,$B48)</f>
        <v xml:space="preserve">1A1b Petroleum refining </v>
      </c>
      <c r="G48" s="221" t="str">
        <f>INDEX(DbaseIndices!D:D,$B48)</f>
        <v>Gas</v>
      </c>
      <c r="H48" s="221" t="str">
        <f>INDEX(DbaseIndices!E:E,$B48)</f>
        <v>FlowIn</v>
      </c>
      <c r="I48" s="221">
        <f>IF(I47=DbaseIndices!$N$3,DbaseIndices!$N$2,I47+1)</f>
        <v>2016</v>
      </c>
      <c r="J48" s="318">
        <f ca="1">OFFSET(INDIRECT(INDEX(DbaseIndices!J:J,B48)),0,I48-2000+1)</f>
        <v>38500.35</v>
      </c>
    </row>
    <row r="49" spans="1:10" hidden="1" x14ac:dyDescent="0.25">
      <c r="A49" s="221">
        <f>IF(I48=DbaseIndices!$N$3,A48+1,A48)</f>
        <v>8</v>
      </c>
      <c r="B49" s="221">
        <f>MATCH(A49,DbaseIndices!A:A,0)</f>
        <v>11</v>
      </c>
      <c r="C49" s="221" t="str">
        <f>INDEX(DbaseIndices!F:F,$B49)</f>
        <v>1 Energy</v>
      </c>
      <c r="D49" s="221" t="str">
        <f>INDEX(DbaseIndices!G:G,$B49)</f>
        <v>1A Fuel Combustion Activities</v>
      </c>
      <c r="E49" s="221" t="str">
        <f>INDEX(DbaseIndices!H:H,$B49)</f>
        <v>1A1 Energy Industries</v>
      </c>
      <c r="F49" s="221" t="str">
        <f>INDEX(DbaseIndices!I:I,$B49)</f>
        <v xml:space="preserve">1A1b Petroleum refining </v>
      </c>
      <c r="G49" s="221" t="str">
        <f>INDEX(DbaseIndices!D:D,$B49)</f>
        <v>Gas</v>
      </c>
      <c r="H49" s="221" t="str">
        <f>INDEX(DbaseIndices!E:E,$B49)</f>
        <v>FlowIn</v>
      </c>
      <c r="I49" s="221">
        <f>IF(I48=DbaseIndices!$N$3,DbaseIndices!$N$2,I48+1)</f>
        <v>2017</v>
      </c>
      <c r="J49" s="318">
        <f ca="1">OFFSET(INDIRECT(INDEX(DbaseIndices!J:J,B49)),0,I49-2000+1)</f>
        <v>38454.9</v>
      </c>
    </row>
    <row r="50" spans="1:10" hidden="1" x14ac:dyDescent="0.25">
      <c r="A50" s="221">
        <f>IF(I49=DbaseIndices!$N$3,A49+1,A49)</f>
        <v>9</v>
      </c>
      <c r="B50" s="221">
        <f>MATCH(A50,DbaseIndices!A:A,0)</f>
        <v>14</v>
      </c>
      <c r="C50" s="221" t="str">
        <f>INDEX(DbaseIndices!F:F,$B50)</f>
        <v>1 Energy</v>
      </c>
      <c r="D50" s="221" t="str">
        <f>INDEX(DbaseIndices!G:G,$B50)</f>
        <v>1A Fuel Combustion Activities</v>
      </c>
      <c r="E50" s="221" t="str">
        <f>INDEX(DbaseIndices!H:H,$B50)</f>
        <v>1A1 Energy Industries</v>
      </c>
      <c r="F50" s="221" t="str">
        <f>INDEX(DbaseIndices!I:I,$B50)</f>
        <v>1A1c Manufacture of solid fuels and other energy industries</v>
      </c>
      <c r="G50" s="221" t="str">
        <f>INDEX(DbaseIndices!D:D,$B50)</f>
        <v>Coal</v>
      </c>
      <c r="H50" s="221" t="str">
        <f>INDEX(DbaseIndices!E:E,$B50)</f>
        <v>FlowIn</v>
      </c>
      <c r="I50" s="221">
        <f>IF(I49=DbaseIndices!$N$3,DbaseIndices!$N$2,I49+1)</f>
        <v>2012</v>
      </c>
      <c r="J50" s="318">
        <f ca="1">OFFSET(INDIRECT(INDEX(DbaseIndices!J:J,B50)),0,I50-2000+1)</f>
        <v>302419.81000231882</v>
      </c>
    </row>
    <row r="51" spans="1:10" hidden="1" x14ac:dyDescent="0.25">
      <c r="A51" s="221">
        <f>IF(I50=DbaseIndices!$N$3,A50+1,A50)</f>
        <v>9</v>
      </c>
      <c r="B51" s="221">
        <f>MATCH(A51,DbaseIndices!A:A,0)</f>
        <v>14</v>
      </c>
      <c r="C51" s="221" t="str">
        <f>INDEX(DbaseIndices!F:F,$B51)</f>
        <v>1 Energy</v>
      </c>
      <c r="D51" s="221" t="str">
        <f>INDEX(DbaseIndices!G:G,$B51)</f>
        <v>1A Fuel Combustion Activities</v>
      </c>
      <c r="E51" s="221" t="str">
        <f>INDEX(DbaseIndices!H:H,$B51)</f>
        <v>1A1 Energy Industries</v>
      </c>
      <c r="F51" s="221" t="str">
        <f>INDEX(DbaseIndices!I:I,$B51)</f>
        <v>1A1c Manufacture of solid fuels and other energy industries</v>
      </c>
      <c r="G51" s="221" t="str">
        <f>INDEX(DbaseIndices!D:D,$B51)</f>
        <v>Coal</v>
      </c>
      <c r="H51" s="221" t="str">
        <f>INDEX(DbaseIndices!E:E,$B51)</f>
        <v>FlowIn</v>
      </c>
      <c r="I51" s="221">
        <f>IF(I50=DbaseIndices!$N$3,DbaseIndices!$N$2,I50+1)</f>
        <v>2013</v>
      </c>
      <c r="J51" s="318">
        <f ca="1">OFFSET(INDIRECT(INDEX(DbaseIndices!J:J,B51)),0,I51-2000+1)</f>
        <v>307461.08353404258</v>
      </c>
    </row>
    <row r="52" spans="1:10" hidden="1" x14ac:dyDescent="0.25">
      <c r="A52" s="221">
        <f>IF(I51=DbaseIndices!$N$3,A51+1,A51)</f>
        <v>9</v>
      </c>
      <c r="B52" s="221">
        <f>MATCH(A52,DbaseIndices!A:A,0)</f>
        <v>14</v>
      </c>
      <c r="C52" s="221" t="str">
        <f>INDEX(DbaseIndices!F:F,$B52)</f>
        <v>1 Energy</v>
      </c>
      <c r="D52" s="221" t="str">
        <f>INDEX(DbaseIndices!G:G,$B52)</f>
        <v>1A Fuel Combustion Activities</v>
      </c>
      <c r="E52" s="221" t="str">
        <f>INDEX(DbaseIndices!H:H,$B52)</f>
        <v>1A1 Energy Industries</v>
      </c>
      <c r="F52" s="221" t="str">
        <f>INDEX(DbaseIndices!I:I,$B52)</f>
        <v>1A1c Manufacture of solid fuels and other energy industries</v>
      </c>
      <c r="G52" s="221" t="str">
        <f>INDEX(DbaseIndices!D:D,$B52)</f>
        <v>Coal</v>
      </c>
      <c r="H52" s="221" t="str">
        <f>INDEX(DbaseIndices!E:E,$B52)</f>
        <v>FlowIn</v>
      </c>
      <c r="I52" s="221">
        <f>IF(I51=DbaseIndices!$N$3,DbaseIndices!$N$2,I51+1)</f>
        <v>2014</v>
      </c>
      <c r="J52" s="318">
        <f ca="1">OFFSET(INDIRECT(INDEX(DbaseIndices!J:J,B52)),0,I52-2000+1)</f>
        <v>308163.92740139301</v>
      </c>
    </row>
    <row r="53" spans="1:10" hidden="1" x14ac:dyDescent="0.25">
      <c r="A53" s="221">
        <f>IF(I52=DbaseIndices!$N$3,A52+1,A52)</f>
        <v>9</v>
      </c>
      <c r="B53" s="221">
        <f>MATCH(A53,DbaseIndices!A:A,0)</f>
        <v>14</v>
      </c>
      <c r="C53" s="221" t="str">
        <f>INDEX(DbaseIndices!F:F,$B53)</f>
        <v>1 Energy</v>
      </c>
      <c r="D53" s="221" t="str">
        <f>INDEX(DbaseIndices!G:G,$B53)</f>
        <v>1A Fuel Combustion Activities</v>
      </c>
      <c r="E53" s="221" t="str">
        <f>INDEX(DbaseIndices!H:H,$B53)</f>
        <v>1A1 Energy Industries</v>
      </c>
      <c r="F53" s="221" t="str">
        <f>INDEX(DbaseIndices!I:I,$B53)</f>
        <v>1A1c Manufacture of solid fuels and other energy industries</v>
      </c>
      <c r="G53" s="221" t="str">
        <f>INDEX(DbaseIndices!D:D,$B53)</f>
        <v>Coal</v>
      </c>
      <c r="H53" s="221" t="str">
        <f>INDEX(DbaseIndices!E:E,$B53)</f>
        <v>FlowIn</v>
      </c>
      <c r="I53" s="221">
        <f>IF(I52=DbaseIndices!$N$3,DbaseIndices!$N$2,I52+1)</f>
        <v>2015</v>
      </c>
      <c r="J53" s="318">
        <f ca="1">OFFSET(INDIRECT(INDEX(DbaseIndices!J:J,B53)),0,I53-2000+1)</f>
        <v>315971.3373105136</v>
      </c>
    </row>
    <row r="54" spans="1:10" hidden="1" x14ac:dyDescent="0.25">
      <c r="A54" s="221">
        <f>IF(I53=DbaseIndices!$N$3,A53+1,A53)</f>
        <v>9</v>
      </c>
      <c r="B54" s="221">
        <f>MATCH(A54,DbaseIndices!A:A,0)</f>
        <v>14</v>
      </c>
      <c r="C54" s="221" t="str">
        <f>INDEX(DbaseIndices!F:F,$B54)</f>
        <v>1 Energy</v>
      </c>
      <c r="D54" s="221" t="str">
        <f>INDEX(DbaseIndices!G:G,$B54)</f>
        <v>1A Fuel Combustion Activities</v>
      </c>
      <c r="E54" s="221" t="str">
        <f>INDEX(DbaseIndices!H:H,$B54)</f>
        <v>1A1 Energy Industries</v>
      </c>
      <c r="F54" s="221" t="str">
        <f>INDEX(DbaseIndices!I:I,$B54)</f>
        <v>1A1c Manufacture of solid fuels and other energy industries</v>
      </c>
      <c r="G54" s="221" t="str">
        <f>INDEX(DbaseIndices!D:D,$B54)</f>
        <v>Coal</v>
      </c>
      <c r="H54" s="221" t="str">
        <f>INDEX(DbaseIndices!E:E,$B54)</f>
        <v>FlowIn</v>
      </c>
      <c r="I54" s="221">
        <f>IF(I53=DbaseIndices!$N$3,DbaseIndices!$N$2,I53+1)</f>
        <v>2016</v>
      </c>
      <c r="J54" s="318">
        <f ca="1">OFFSET(INDIRECT(INDEX(DbaseIndices!J:J,B54)),0,I54-2000+1)</f>
        <v>305003.45870407386</v>
      </c>
    </row>
    <row r="55" spans="1:10" hidden="1" x14ac:dyDescent="0.25">
      <c r="A55" s="221">
        <f>IF(I54=DbaseIndices!$N$3,A54+1,A54)</f>
        <v>9</v>
      </c>
      <c r="B55" s="221">
        <f>MATCH(A55,DbaseIndices!A:A,0)</f>
        <v>14</v>
      </c>
      <c r="C55" s="221" t="str">
        <f>INDEX(DbaseIndices!F:F,$B55)</f>
        <v>1 Energy</v>
      </c>
      <c r="D55" s="221" t="str">
        <f>INDEX(DbaseIndices!G:G,$B55)</f>
        <v>1A Fuel Combustion Activities</v>
      </c>
      <c r="E55" s="221" t="str">
        <f>INDEX(DbaseIndices!H:H,$B55)</f>
        <v>1A1 Energy Industries</v>
      </c>
      <c r="F55" s="221" t="str">
        <f>INDEX(DbaseIndices!I:I,$B55)</f>
        <v>1A1c Manufacture of solid fuels and other energy industries</v>
      </c>
      <c r="G55" s="221" t="str">
        <f>INDEX(DbaseIndices!D:D,$B55)</f>
        <v>Coal</v>
      </c>
      <c r="H55" s="221" t="str">
        <f>INDEX(DbaseIndices!E:E,$B55)</f>
        <v>FlowIn</v>
      </c>
      <c r="I55" s="221">
        <f>IF(I54=DbaseIndices!$N$3,DbaseIndices!$N$2,I54+1)</f>
        <v>2017</v>
      </c>
      <c r="J55" s="318">
        <f ca="1">OFFSET(INDIRECT(INDEX(DbaseIndices!J:J,B55)),0,I55-2000+1)</f>
        <v>295677.92207792209</v>
      </c>
    </row>
    <row r="56" spans="1:10" hidden="1" x14ac:dyDescent="0.25">
      <c r="A56" s="221">
        <f>IF(I55=DbaseIndices!$N$3,A55+1,A55)</f>
        <v>10</v>
      </c>
      <c r="B56" s="221">
        <f>MATCH(A56,DbaseIndices!A:A,0)</f>
        <v>16</v>
      </c>
      <c r="C56" s="221" t="str">
        <f>INDEX(DbaseIndices!F:F,$B56)</f>
        <v>1 Energy</v>
      </c>
      <c r="D56" s="221" t="str">
        <f>INDEX(DbaseIndices!G:G,$B56)</f>
        <v>1A Fuel Combustion Activities</v>
      </c>
      <c r="E56" s="221" t="str">
        <f>INDEX(DbaseIndices!H:H,$B56)</f>
        <v>1A1 Energy Industries</v>
      </c>
      <c r="F56" s="221" t="str">
        <f>INDEX(DbaseIndices!I:I,$B56)</f>
        <v>1A1a Electricity and Heat Production</v>
      </c>
      <c r="G56" s="221" t="str">
        <f>INDEX(DbaseIndices!D:D,$B56)</f>
        <v>Diesel</v>
      </c>
      <c r="H56" s="221" t="str">
        <f>INDEX(DbaseIndices!E:E,$B56)</f>
        <v>CO2</v>
      </c>
      <c r="I56" s="221">
        <f>IF(I55=DbaseIndices!$N$3,DbaseIndices!$N$2,I55+1)</f>
        <v>2012</v>
      </c>
      <c r="J56" s="318">
        <f ca="1">OFFSET(INDIRECT(INDEX(DbaseIndices!J:J,B56)),0,I56-2000+1)</f>
        <v>1678.2140573465094</v>
      </c>
    </row>
    <row r="57" spans="1:10" hidden="1" x14ac:dyDescent="0.25">
      <c r="A57" s="221">
        <f>IF(I56=DbaseIndices!$N$3,A56+1,A56)</f>
        <v>10</v>
      </c>
      <c r="B57" s="221">
        <f>MATCH(A57,DbaseIndices!A:A,0)</f>
        <v>16</v>
      </c>
      <c r="C57" s="221" t="str">
        <f>INDEX(DbaseIndices!F:F,$B57)</f>
        <v>1 Energy</v>
      </c>
      <c r="D57" s="221" t="str">
        <f>INDEX(DbaseIndices!G:G,$B57)</f>
        <v>1A Fuel Combustion Activities</v>
      </c>
      <c r="E57" s="221" t="str">
        <f>INDEX(DbaseIndices!H:H,$B57)</f>
        <v>1A1 Energy Industries</v>
      </c>
      <c r="F57" s="221" t="str">
        <f>INDEX(DbaseIndices!I:I,$B57)</f>
        <v>1A1a Electricity and Heat Production</v>
      </c>
      <c r="G57" s="221" t="str">
        <f>INDEX(DbaseIndices!D:D,$B57)</f>
        <v>Diesel</v>
      </c>
      <c r="H57" s="221" t="str">
        <f>INDEX(DbaseIndices!E:E,$B57)</f>
        <v>CO2</v>
      </c>
      <c r="I57" s="221">
        <f>IF(I56=DbaseIndices!$N$3,DbaseIndices!$N$2,I56+1)</f>
        <v>2013</v>
      </c>
      <c r="J57" s="318">
        <f ca="1">OFFSET(INDIRECT(INDEX(DbaseIndices!J:J,B57)),0,I57-2000+1)</f>
        <v>2529.8481000000002</v>
      </c>
    </row>
    <row r="58" spans="1:10" hidden="1" x14ac:dyDescent="0.25">
      <c r="A58" s="221">
        <f>IF(I57=DbaseIndices!$N$3,A57+1,A57)</f>
        <v>10</v>
      </c>
      <c r="B58" s="221">
        <f>MATCH(A58,DbaseIndices!A:A,0)</f>
        <v>16</v>
      </c>
      <c r="C58" s="221" t="str">
        <f>INDEX(DbaseIndices!F:F,$B58)</f>
        <v>1 Energy</v>
      </c>
      <c r="D58" s="221" t="str">
        <f>INDEX(DbaseIndices!G:G,$B58)</f>
        <v>1A Fuel Combustion Activities</v>
      </c>
      <c r="E58" s="221" t="str">
        <f>INDEX(DbaseIndices!H:H,$B58)</f>
        <v>1A1 Energy Industries</v>
      </c>
      <c r="F58" s="221" t="str">
        <f>INDEX(DbaseIndices!I:I,$B58)</f>
        <v>1A1a Electricity and Heat Production</v>
      </c>
      <c r="G58" s="221" t="str">
        <f>INDEX(DbaseIndices!D:D,$B58)</f>
        <v>Diesel</v>
      </c>
      <c r="H58" s="221" t="str">
        <f>INDEX(DbaseIndices!E:E,$B58)</f>
        <v>CO2</v>
      </c>
      <c r="I58" s="221">
        <f>IF(I57=DbaseIndices!$N$3,DbaseIndices!$N$2,I57+1)</f>
        <v>2014</v>
      </c>
      <c r="J58" s="318">
        <f ca="1">OFFSET(INDIRECT(INDEX(DbaseIndices!J:J,B58)),0,I58-2000+1)</f>
        <v>2970.5207999999998</v>
      </c>
    </row>
    <row r="59" spans="1:10" hidden="1" x14ac:dyDescent="0.25">
      <c r="A59" s="221">
        <f>IF(I58=DbaseIndices!$N$3,A58+1,A58)</f>
        <v>10</v>
      </c>
      <c r="B59" s="221">
        <f>MATCH(A59,DbaseIndices!A:A,0)</f>
        <v>16</v>
      </c>
      <c r="C59" s="221" t="str">
        <f>INDEX(DbaseIndices!F:F,$B59)</f>
        <v>1 Energy</v>
      </c>
      <c r="D59" s="221" t="str">
        <f>INDEX(DbaseIndices!G:G,$B59)</f>
        <v>1A Fuel Combustion Activities</v>
      </c>
      <c r="E59" s="221" t="str">
        <f>INDEX(DbaseIndices!H:H,$B59)</f>
        <v>1A1 Energy Industries</v>
      </c>
      <c r="F59" s="221" t="str">
        <f>INDEX(DbaseIndices!I:I,$B59)</f>
        <v>1A1a Electricity and Heat Production</v>
      </c>
      <c r="G59" s="221" t="str">
        <f>INDEX(DbaseIndices!D:D,$B59)</f>
        <v>Diesel</v>
      </c>
      <c r="H59" s="221" t="str">
        <f>INDEX(DbaseIndices!E:E,$B59)</f>
        <v>CO2</v>
      </c>
      <c r="I59" s="221">
        <f>IF(I58=DbaseIndices!$N$3,DbaseIndices!$N$2,I58+1)</f>
        <v>2015</v>
      </c>
      <c r="J59" s="318">
        <f ca="1">OFFSET(INDIRECT(INDEX(DbaseIndices!J:J,B59)),0,I59-2000+1)</f>
        <v>4351.5965999999999</v>
      </c>
    </row>
    <row r="60" spans="1:10" hidden="1" x14ac:dyDescent="0.25">
      <c r="A60" s="221">
        <f>IF(I59=DbaseIndices!$N$3,A59+1,A59)</f>
        <v>10</v>
      </c>
      <c r="B60" s="221">
        <f>MATCH(A60,DbaseIndices!A:A,0)</f>
        <v>16</v>
      </c>
      <c r="C60" s="221" t="str">
        <f>INDEX(DbaseIndices!F:F,$B60)</f>
        <v>1 Energy</v>
      </c>
      <c r="D60" s="221" t="str">
        <f>INDEX(DbaseIndices!G:G,$B60)</f>
        <v>1A Fuel Combustion Activities</v>
      </c>
      <c r="E60" s="221" t="str">
        <f>INDEX(DbaseIndices!H:H,$B60)</f>
        <v>1A1 Energy Industries</v>
      </c>
      <c r="F60" s="221" t="str">
        <f>INDEX(DbaseIndices!I:I,$B60)</f>
        <v>1A1a Electricity and Heat Production</v>
      </c>
      <c r="G60" s="221" t="str">
        <f>INDEX(DbaseIndices!D:D,$B60)</f>
        <v>Diesel</v>
      </c>
      <c r="H60" s="221" t="str">
        <f>INDEX(DbaseIndices!E:E,$B60)</f>
        <v>CO2</v>
      </c>
      <c r="I60" s="221">
        <f>IF(I59=DbaseIndices!$N$3,DbaseIndices!$N$2,I59+1)</f>
        <v>2016</v>
      </c>
      <c r="J60" s="318">
        <f ca="1">OFFSET(INDIRECT(INDEX(DbaseIndices!J:J,B60)),0,I60-2000+1)</f>
        <v>4302.0977999999996</v>
      </c>
    </row>
    <row r="61" spans="1:10" hidden="1" x14ac:dyDescent="0.25">
      <c r="A61" s="221">
        <f>IF(I60=DbaseIndices!$N$3,A60+1,A60)</f>
        <v>10</v>
      </c>
      <c r="B61" s="221">
        <f>MATCH(A61,DbaseIndices!A:A,0)</f>
        <v>16</v>
      </c>
      <c r="C61" s="221" t="str">
        <f>INDEX(DbaseIndices!F:F,$B61)</f>
        <v>1 Energy</v>
      </c>
      <c r="D61" s="221" t="str">
        <f>INDEX(DbaseIndices!G:G,$B61)</f>
        <v>1A Fuel Combustion Activities</v>
      </c>
      <c r="E61" s="221" t="str">
        <f>INDEX(DbaseIndices!H:H,$B61)</f>
        <v>1A1 Energy Industries</v>
      </c>
      <c r="F61" s="221" t="str">
        <f>INDEX(DbaseIndices!I:I,$B61)</f>
        <v>1A1a Electricity and Heat Production</v>
      </c>
      <c r="G61" s="221" t="str">
        <f>INDEX(DbaseIndices!D:D,$B61)</f>
        <v>Diesel</v>
      </c>
      <c r="H61" s="221" t="str">
        <f>INDEX(DbaseIndices!E:E,$B61)</f>
        <v>CO2</v>
      </c>
      <c r="I61" s="221">
        <f>IF(I60=DbaseIndices!$N$3,DbaseIndices!$N$2,I60+1)</f>
        <v>2017</v>
      </c>
      <c r="J61" s="318">
        <f ca="1">OFFSET(INDIRECT(INDEX(DbaseIndices!J:J,B61)),0,I61-2000+1)</f>
        <v>4302.0977999999996</v>
      </c>
    </row>
    <row r="62" spans="1:10" hidden="1" x14ac:dyDescent="0.25">
      <c r="A62" s="221">
        <f>IF(I61=DbaseIndices!$N$3,A61+1,A61)</f>
        <v>11</v>
      </c>
      <c r="B62" s="221">
        <f>MATCH(A62,DbaseIndices!A:A,0)</f>
        <v>17</v>
      </c>
      <c r="C62" s="221" t="str">
        <f>INDEX(DbaseIndices!F:F,$B62)</f>
        <v>1 Energy</v>
      </c>
      <c r="D62" s="221" t="str">
        <f>INDEX(DbaseIndices!G:G,$B62)</f>
        <v>1A Fuel Combustion Activities</v>
      </c>
      <c r="E62" s="221" t="str">
        <f>INDEX(DbaseIndices!H:H,$B62)</f>
        <v>1A1 Energy Industries</v>
      </c>
      <c r="F62" s="221" t="str">
        <f>INDEX(DbaseIndices!I:I,$B62)</f>
        <v>1A1a Electricity and Heat Production</v>
      </c>
      <c r="G62" s="221" t="str">
        <f>INDEX(DbaseIndices!D:D,$B62)</f>
        <v>Residual Fuel Oil (HFO)</v>
      </c>
      <c r="H62" s="221" t="str">
        <f>INDEX(DbaseIndices!E:E,$B62)</f>
        <v>CO2</v>
      </c>
      <c r="I62" s="221">
        <f>IF(I61=DbaseIndices!$N$3,DbaseIndices!$N$2,I61+1)</f>
        <v>2012</v>
      </c>
      <c r="J62" s="318">
        <f ca="1">OFFSET(INDIRECT(INDEX(DbaseIndices!J:J,B62)),0,I62-2000+1)</f>
        <v>699.45992999999999</v>
      </c>
    </row>
    <row r="63" spans="1:10" hidden="1" x14ac:dyDescent="0.25">
      <c r="A63" s="221">
        <f>IF(I62=DbaseIndices!$N$3,A62+1,A62)</f>
        <v>11</v>
      </c>
      <c r="B63" s="221">
        <f>MATCH(A63,DbaseIndices!A:A,0)</f>
        <v>17</v>
      </c>
      <c r="C63" s="221" t="str">
        <f>INDEX(DbaseIndices!F:F,$B63)</f>
        <v>1 Energy</v>
      </c>
      <c r="D63" s="221" t="str">
        <f>INDEX(DbaseIndices!G:G,$B63)</f>
        <v>1A Fuel Combustion Activities</v>
      </c>
      <c r="E63" s="221" t="str">
        <f>INDEX(DbaseIndices!H:H,$B63)</f>
        <v>1A1 Energy Industries</v>
      </c>
      <c r="F63" s="221" t="str">
        <f>INDEX(DbaseIndices!I:I,$B63)</f>
        <v>1A1a Electricity and Heat Production</v>
      </c>
      <c r="G63" s="221" t="str">
        <f>INDEX(DbaseIndices!D:D,$B63)</f>
        <v>Residual Fuel Oil (HFO)</v>
      </c>
      <c r="H63" s="221" t="str">
        <f>INDEX(DbaseIndices!E:E,$B63)</f>
        <v>CO2</v>
      </c>
      <c r="I63" s="221">
        <f>IF(I62=DbaseIndices!$N$3,DbaseIndices!$N$2,I62+1)</f>
        <v>2013</v>
      </c>
      <c r="J63" s="318">
        <f ca="1">OFFSET(INDIRECT(INDEX(DbaseIndices!J:J,B63)),0,I63-2000+1)</f>
        <v>915.10019999999997</v>
      </c>
    </row>
    <row r="64" spans="1:10" hidden="1" x14ac:dyDescent="0.25">
      <c r="A64" s="221">
        <f>IF(I63=DbaseIndices!$N$3,A63+1,A63)</f>
        <v>11</v>
      </c>
      <c r="B64" s="221">
        <f>MATCH(A64,DbaseIndices!A:A,0)</f>
        <v>17</v>
      </c>
      <c r="C64" s="221" t="str">
        <f>INDEX(DbaseIndices!F:F,$B64)</f>
        <v>1 Energy</v>
      </c>
      <c r="D64" s="221" t="str">
        <f>INDEX(DbaseIndices!G:G,$B64)</f>
        <v>1A Fuel Combustion Activities</v>
      </c>
      <c r="E64" s="221" t="str">
        <f>INDEX(DbaseIndices!H:H,$B64)</f>
        <v>1A1 Energy Industries</v>
      </c>
      <c r="F64" s="221" t="str">
        <f>INDEX(DbaseIndices!I:I,$B64)</f>
        <v>1A1a Electricity and Heat Production</v>
      </c>
      <c r="G64" s="221" t="str">
        <f>INDEX(DbaseIndices!D:D,$B64)</f>
        <v>Residual Fuel Oil (HFO)</v>
      </c>
      <c r="H64" s="221" t="str">
        <f>INDEX(DbaseIndices!E:E,$B64)</f>
        <v>CO2</v>
      </c>
      <c r="I64" s="221">
        <f>IF(I63=DbaseIndices!$N$3,DbaseIndices!$N$2,I63+1)</f>
        <v>2014</v>
      </c>
      <c r="J64" s="318">
        <f ca="1">OFFSET(INDIRECT(INDEX(DbaseIndices!J:J,B64)),0,I64-2000+1)</f>
        <v>978.33600000000001</v>
      </c>
    </row>
    <row r="65" spans="1:10" hidden="1" x14ac:dyDescent="0.25">
      <c r="A65" s="221">
        <f>IF(I64=DbaseIndices!$N$3,A64+1,A64)</f>
        <v>11</v>
      </c>
      <c r="B65" s="221">
        <f>MATCH(A65,DbaseIndices!A:A,0)</f>
        <v>17</v>
      </c>
      <c r="C65" s="221" t="str">
        <f>INDEX(DbaseIndices!F:F,$B65)</f>
        <v>1 Energy</v>
      </c>
      <c r="D65" s="221" t="str">
        <f>INDEX(DbaseIndices!G:G,$B65)</f>
        <v>1A Fuel Combustion Activities</v>
      </c>
      <c r="E65" s="221" t="str">
        <f>INDEX(DbaseIndices!H:H,$B65)</f>
        <v>1A1 Energy Industries</v>
      </c>
      <c r="F65" s="221" t="str">
        <f>INDEX(DbaseIndices!I:I,$B65)</f>
        <v>1A1a Electricity and Heat Production</v>
      </c>
      <c r="G65" s="221" t="str">
        <f>INDEX(DbaseIndices!D:D,$B65)</f>
        <v>Residual Fuel Oil (HFO)</v>
      </c>
      <c r="H65" s="221" t="str">
        <f>INDEX(DbaseIndices!E:E,$B65)</f>
        <v>CO2</v>
      </c>
      <c r="I65" s="221">
        <f>IF(I64=DbaseIndices!$N$3,DbaseIndices!$N$2,I64+1)</f>
        <v>2015</v>
      </c>
      <c r="J65" s="318">
        <f ca="1">OFFSET(INDIRECT(INDEX(DbaseIndices!J:J,B65)),0,I65-2000+1)</f>
        <v>1013.6304</v>
      </c>
    </row>
    <row r="66" spans="1:10" hidden="1" x14ac:dyDescent="0.25">
      <c r="A66" s="221">
        <f>IF(I65=DbaseIndices!$N$3,A65+1,A65)</f>
        <v>11</v>
      </c>
      <c r="B66" s="221">
        <f>MATCH(A66,DbaseIndices!A:A,0)</f>
        <v>17</v>
      </c>
      <c r="C66" s="221" t="str">
        <f>INDEX(DbaseIndices!F:F,$B66)</f>
        <v>1 Energy</v>
      </c>
      <c r="D66" s="221" t="str">
        <f>INDEX(DbaseIndices!G:G,$B66)</f>
        <v>1A Fuel Combustion Activities</v>
      </c>
      <c r="E66" s="221" t="str">
        <f>INDEX(DbaseIndices!H:H,$B66)</f>
        <v>1A1 Energy Industries</v>
      </c>
      <c r="F66" s="221" t="str">
        <f>INDEX(DbaseIndices!I:I,$B66)</f>
        <v>1A1a Electricity and Heat Production</v>
      </c>
      <c r="G66" s="221" t="str">
        <f>INDEX(DbaseIndices!D:D,$B66)</f>
        <v>Residual Fuel Oil (HFO)</v>
      </c>
      <c r="H66" s="221" t="str">
        <f>INDEX(DbaseIndices!E:E,$B66)</f>
        <v>CO2</v>
      </c>
      <c r="I66" s="221">
        <f>IF(I65=DbaseIndices!$N$3,DbaseIndices!$N$2,I65+1)</f>
        <v>2016</v>
      </c>
      <c r="J66" s="318">
        <f ca="1">OFFSET(INDIRECT(INDEX(DbaseIndices!J:J,B66)),0,I66-2000+1)</f>
        <v>927.63900000000001</v>
      </c>
    </row>
    <row r="67" spans="1:10" hidden="1" x14ac:dyDescent="0.25">
      <c r="A67" s="221">
        <f>IF(I66=DbaseIndices!$N$3,A66+1,A66)</f>
        <v>11</v>
      </c>
      <c r="B67" s="221">
        <f>MATCH(A67,DbaseIndices!A:A,0)</f>
        <v>17</v>
      </c>
      <c r="C67" s="221" t="str">
        <f>INDEX(DbaseIndices!F:F,$B67)</f>
        <v>1 Energy</v>
      </c>
      <c r="D67" s="221" t="str">
        <f>INDEX(DbaseIndices!G:G,$B67)</f>
        <v>1A Fuel Combustion Activities</v>
      </c>
      <c r="E67" s="221" t="str">
        <f>INDEX(DbaseIndices!H:H,$B67)</f>
        <v>1A1 Energy Industries</v>
      </c>
      <c r="F67" s="221" t="str">
        <f>INDEX(DbaseIndices!I:I,$B67)</f>
        <v>1A1a Electricity and Heat Production</v>
      </c>
      <c r="G67" s="221" t="str">
        <f>INDEX(DbaseIndices!D:D,$B67)</f>
        <v>Residual Fuel Oil (HFO)</v>
      </c>
      <c r="H67" s="221" t="str">
        <f>INDEX(DbaseIndices!E:E,$B67)</f>
        <v>CO2</v>
      </c>
      <c r="I67" s="221">
        <f>IF(I66=DbaseIndices!$N$3,DbaseIndices!$N$2,I66+1)</f>
        <v>2017</v>
      </c>
      <c r="J67" s="318">
        <f ca="1">OFFSET(INDIRECT(INDEX(DbaseIndices!J:J,B67)),0,I67-2000+1)</f>
        <v>757.74599999999998</v>
      </c>
    </row>
    <row r="68" spans="1:10" hidden="1" x14ac:dyDescent="0.25">
      <c r="A68" s="221">
        <f>IF(I67=DbaseIndices!$N$3,A67+1,A67)</f>
        <v>12</v>
      </c>
      <c r="B68" s="221">
        <f>MATCH(A68,DbaseIndices!A:A,0)</f>
        <v>18</v>
      </c>
      <c r="C68" s="221" t="str">
        <f>INDEX(DbaseIndices!F:F,$B68)</f>
        <v>1 Energy</v>
      </c>
      <c r="D68" s="221" t="str">
        <f>INDEX(DbaseIndices!G:G,$B68)</f>
        <v>1A Fuel Combustion Activities</v>
      </c>
      <c r="E68" s="221" t="str">
        <f>INDEX(DbaseIndices!H:H,$B68)</f>
        <v>1A1 Energy Industries</v>
      </c>
      <c r="F68" s="221" t="str">
        <f>INDEX(DbaseIndices!I:I,$B68)</f>
        <v>1A1a Electricity and Heat Production</v>
      </c>
      <c r="G68" s="221" t="str">
        <f>INDEX(DbaseIndices!D:D,$B68)</f>
        <v>Coal</v>
      </c>
      <c r="H68" s="221" t="str">
        <f>INDEX(DbaseIndices!E:E,$B68)</f>
        <v>CO2</v>
      </c>
      <c r="I68" s="221">
        <f>IF(I67=DbaseIndices!$N$3,DbaseIndices!$N$2,I67+1)</f>
        <v>2012</v>
      </c>
      <c r="J68" s="318">
        <f ca="1">OFFSET(INDIRECT(INDEX(DbaseIndices!J:J,B68)),0,I68-2000+1)</f>
        <v>240969.71236799998</v>
      </c>
    </row>
    <row r="69" spans="1:10" hidden="1" x14ac:dyDescent="0.25">
      <c r="A69" s="221">
        <f>IF(I68=DbaseIndices!$N$3,A68+1,A68)</f>
        <v>12</v>
      </c>
      <c r="B69" s="221">
        <f>MATCH(A69,DbaseIndices!A:A,0)</f>
        <v>18</v>
      </c>
      <c r="C69" s="221" t="str">
        <f>INDEX(DbaseIndices!F:F,$B69)</f>
        <v>1 Energy</v>
      </c>
      <c r="D69" s="221" t="str">
        <f>INDEX(DbaseIndices!G:G,$B69)</f>
        <v>1A Fuel Combustion Activities</v>
      </c>
      <c r="E69" s="221" t="str">
        <f>INDEX(DbaseIndices!H:H,$B69)</f>
        <v>1A1 Energy Industries</v>
      </c>
      <c r="F69" s="221" t="str">
        <f>INDEX(DbaseIndices!I:I,$B69)</f>
        <v>1A1a Electricity and Heat Production</v>
      </c>
      <c r="G69" s="221" t="str">
        <f>INDEX(DbaseIndices!D:D,$B69)</f>
        <v>Coal</v>
      </c>
      <c r="H69" s="221" t="str">
        <f>INDEX(DbaseIndices!E:E,$B69)</f>
        <v>CO2</v>
      </c>
      <c r="I69" s="221">
        <f>IF(I68=DbaseIndices!$N$3,DbaseIndices!$N$2,I68+1)</f>
        <v>2013</v>
      </c>
      <c r="J69" s="318">
        <f ca="1">OFFSET(INDIRECT(INDEX(DbaseIndices!J:J,B69)),0,I69-2000+1)</f>
        <v>232999.88250000001</v>
      </c>
    </row>
    <row r="70" spans="1:10" hidden="1" x14ac:dyDescent="0.25">
      <c r="A70" s="221">
        <f>IF(I69=DbaseIndices!$N$3,A69+1,A69)</f>
        <v>12</v>
      </c>
      <c r="B70" s="221">
        <f>MATCH(A70,DbaseIndices!A:A,0)</f>
        <v>18</v>
      </c>
      <c r="C70" s="221" t="str">
        <f>INDEX(DbaseIndices!F:F,$B70)</f>
        <v>1 Energy</v>
      </c>
      <c r="D70" s="221" t="str">
        <f>INDEX(DbaseIndices!G:G,$B70)</f>
        <v>1A Fuel Combustion Activities</v>
      </c>
      <c r="E70" s="221" t="str">
        <f>INDEX(DbaseIndices!H:H,$B70)</f>
        <v>1A1 Energy Industries</v>
      </c>
      <c r="F70" s="221" t="str">
        <f>INDEX(DbaseIndices!I:I,$B70)</f>
        <v>1A1a Electricity and Heat Production</v>
      </c>
      <c r="G70" s="221" t="str">
        <f>INDEX(DbaseIndices!D:D,$B70)</f>
        <v>Coal</v>
      </c>
      <c r="H70" s="221" t="str">
        <f>INDEX(DbaseIndices!E:E,$B70)</f>
        <v>CO2</v>
      </c>
      <c r="I70" s="221">
        <f>IF(I69=DbaseIndices!$N$3,DbaseIndices!$N$2,I69+1)</f>
        <v>2014</v>
      </c>
      <c r="J70" s="318">
        <f ca="1">OFFSET(INDIRECT(INDEX(DbaseIndices!J:J,B70)),0,I70-2000+1)</f>
        <v>227128.92125000001</v>
      </c>
    </row>
    <row r="71" spans="1:10" hidden="1" x14ac:dyDescent="0.25">
      <c r="A71" s="221">
        <f>IF(I70=DbaseIndices!$N$3,A70+1,A70)</f>
        <v>12</v>
      </c>
      <c r="B71" s="221">
        <f>MATCH(A71,DbaseIndices!A:A,0)</f>
        <v>18</v>
      </c>
      <c r="C71" s="221" t="str">
        <f>INDEX(DbaseIndices!F:F,$B71)</f>
        <v>1 Energy</v>
      </c>
      <c r="D71" s="221" t="str">
        <f>INDEX(DbaseIndices!G:G,$B71)</f>
        <v>1A Fuel Combustion Activities</v>
      </c>
      <c r="E71" s="221" t="str">
        <f>INDEX(DbaseIndices!H:H,$B71)</f>
        <v>1A1 Energy Industries</v>
      </c>
      <c r="F71" s="221" t="str">
        <f>INDEX(DbaseIndices!I:I,$B71)</f>
        <v>1A1a Electricity and Heat Production</v>
      </c>
      <c r="G71" s="221" t="str">
        <f>INDEX(DbaseIndices!D:D,$B71)</f>
        <v>Coal</v>
      </c>
      <c r="H71" s="221" t="str">
        <f>INDEX(DbaseIndices!E:E,$B71)</f>
        <v>CO2</v>
      </c>
      <c r="I71" s="221">
        <f>IF(I70=DbaseIndices!$N$3,DbaseIndices!$N$2,I70+1)</f>
        <v>2015</v>
      </c>
      <c r="J71" s="318">
        <f ca="1">OFFSET(INDIRECT(INDEX(DbaseIndices!J:J,B71)),0,I71-2000+1)</f>
        <v>217596.80249999999</v>
      </c>
    </row>
    <row r="72" spans="1:10" hidden="1" x14ac:dyDescent="0.25">
      <c r="A72" s="221">
        <f>IF(I71=DbaseIndices!$N$3,A71+1,A71)</f>
        <v>12</v>
      </c>
      <c r="B72" s="221">
        <f>MATCH(A72,DbaseIndices!A:A,0)</f>
        <v>18</v>
      </c>
      <c r="C72" s="221" t="str">
        <f>INDEX(DbaseIndices!F:F,$B72)</f>
        <v>1 Energy</v>
      </c>
      <c r="D72" s="221" t="str">
        <f>INDEX(DbaseIndices!G:G,$B72)</f>
        <v>1A Fuel Combustion Activities</v>
      </c>
      <c r="E72" s="221" t="str">
        <f>INDEX(DbaseIndices!H:H,$B72)</f>
        <v>1A1 Energy Industries</v>
      </c>
      <c r="F72" s="221" t="str">
        <f>INDEX(DbaseIndices!I:I,$B72)</f>
        <v>1A1a Electricity and Heat Production</v>
      </c>
      <c r="G72" s="221" t="str">
        <f>INDEX(DbaseIndices!D:D,$B72)</f>
        <v>Coal</v>
      </c>
      <c r="H72" s="221" t="str">
        <f>INDEX(DbaseIndices!E:E,$B72)</f>
        <v>CO2</v>
      </c>
      <c r="I72" s="221">
        <f>IF(I71=DbaseIndices!$N$3,DbaseIndices!$N$2,I71+1)</f>
        <v>2016</v>
      </c>
      <c r="J72" s="318">
        <f ca="1">OFFSET(INDIRECT(INDEX(DbaseIndices!J:J,B72)),0,I72-2000+1)</f>
        <v>222422.39249999999</v>
      </c>
    </row>
    <row r="73" spans="1:10" hidden="1" x14ac:dyDescent="0.25">
      <c r="A73" s="221">
        <f>IF(I72=DbaseIndices!$N$3,A72+1,A72)</f>
        <v>12</v>
      </c>
      <c r="B73" s="221">
        <f>MATCH(A73,DbaseIndices!A:A,0)</f>
        <v>18</v>
      </c>
      <c r="C73" s="221" t="str">
        <f>INDEX(DbaseIndices!F:F,$B73)</f>
        <v>1 Energy</v>
      </c>
      <c r="D73" s="221" t="str">
        <f>INDEX(DbaseIndices!G:G,$B73)</f>
        <v>1A Fuel Combustion Activities</v>
      </c>
      <c r="E73" s="221" t="str">
        <f>INDEX(DbaseIndices!H:H,$B73)</f>
        <v>1A1 Energy Industries</v>
      </c>
      <c r="F73" s="221" t="str">
        <f>INDEX(DbaseIndices!I:I,$B73)</f>
        <v>1A1a Electricity and Heat Production</v>
      </c>
      <c r="G73" s="221" t="str">
        <f>INDEX(DbaseIndices!D:D,$B73)</f>
        <v>Coal</v>
      </c>
      <c r="H73" s="221" t="str">
        <f>INDEX(DbaseIndices!E:E,$B73)</f>
        <v>CO2</v>
      </c>
      <c r="I73" s="221">
        <f>IF(I72=DbaseIndices!$N$3,DbaseIndices!$N$2,I72+1)</f>
        <v>2017</v>
      </c>
      <c r="J73" s="318">
        <f ca="1">OFFSET(INDIRECT(INDEX(DbaseIndices!J:J,B73)),0,I73-2000+1)</f>
        <v>218162.27124999999</v>
      </c>
    </row>
    <row r="74" spans="1:10" hidden="1" x14ac:dyDescent="0.25">
      <c r="A74" s="221">
        <f>IF(I73=DbaseIndices!$N$3,A73+1,A73)</f>
        <v>13</v>
      </c>
      <c r="B74" s="221">
        <f>MATCH(A74,DbaseIndices!A:A,0)</f>
        <v>19</v>
      </c>
      <c r="C74" s="221" t="str">
        <f>INDEX(DbaseIndices!F:F,$B74)</f>
        <v>1 Energy</v>
      </c>
      <c r="D74" s="221" t="str">
        <f>INDEX(DbaseIndices!G:G,$B74)</f>
        <v>1A Fuel Combustion Activities</v>
      </c>
      <c r="E74" s="221" t="str">
        <f>INDEX(DbaseIndices!H:H,$B74)</f>
        <v>1A1 Energy Industries</v>
      </c>
      <c r="F74" s="221" t="str">
        <f>INDEX(DbaseIndices!I:I,$B74)</f>
        <v>1A1a Electricity and Heat Production</v>
      </c>
      <c r="G74" s="221" t="str">
        <f>INDEX(DbaseIndices!D:D,$B74)</f>
        <v>Kerosene</v>
      </c>
      <c r="H74" s="221" t="str">
        <f>INDEX(DbaseIndices!E:E,$B74)</f>
        <v>CO2</v>
      </c>
      <c r="I74" s="221">
        <f>IF(I73=DbaseIndices!$N$3,DbaseIndices!$N$2,I73+1)</f>
        <v>2012</v>
      </c>
      <c r="J74" s="318">
        <f ca="1">OFFSET(INDIRECT(INDEX(DbaseIndices!J:J,B74)),0,I74-2000+1)</f>
        <v>150.03247208359298</v>
      </c>
    </row>
    <row r="75" spans="1:10" hidden="1" x14ac:dyDescent="0.25">
      <c r="A75" s="221">
        <f>IF(I74=DbaseIndices!$N$3,A74+1,A74)</f>
        <v>13</v>
      </c>
      <c r="B75" s="221">
        <f>MATCH(A75,DbaseIndices!A:A,0)</f>
        <v>19</v>
      </c>
      <c r="C75" s="221" t="str">
        <f>INDEX(DbaseIndices!F:F,$B75)</f>
        <v>1 Energy</v>
      </c>
      <c r="D75" s="221" t="str">
        <f>INDEX(DbaseIndices!G:G,$B75)</f>
        <v>1A Fuel Combustion Activities</v>
      </c>
      <c r="E75" s="221" t="str">
        <f>INDEX(DbaseIndices!H:H,$B75)</f>
        <v>1A1 Energy Industries</v>
      </c>
      <c r="F75" s="221" t="str">
        <f>INDEX(DbaseIndices!I:I,$B75)</f>
        <v>1A1a Electricity and Heat Production</v>
      </c>
      <c r="G75" s="221" t="str">
        <f>INDEX(DbaseIndices!D:D,$B75)</f>
        <v>Kerosene</v>
      </c>
      <c r="H75" s="221" t="str">
        <f>INDEX(DbaseIndices!E:E,$B75)</f>
        <v>CO2</v>
      </c>
      <c r="I75" s="221">
        <f>IF(I74=DbaseIndices!$N$3,DbaseIndices!$N$2,I74+1)</f>
        <v>2013</v>
      </c>
      <c r="J75" s="318">
        <f ca="1">OFFSET(INDIRECT(INDEX(DbaseIndices!J:J,B75)),0,I75-2000+1)</f>
        <v>83.798000000000002</v>
      </c>
    </row>
    <row r="76" spans="1:10" hidden="1" x14ac:dyDescent="0.25">
      <c r="A76" s="221">
        <f>IF(I75=DbaseIndices!$N$3,A75+1,A75)</f>
        <v>13</v>
      </c>
      <c r="B76" s="221">
        <f>MATCH(A76,DbaseIndices!A:A,0)</f>
        <v>19</v>
      </c>
      <c r="C76" s="221" t="str">
        <f>INDEX(DbaseIndices!F:F,$B76)</f>
        <v>1 Energy</v>
      </c>
      <c r="D76" s="221" t="str">
        <f>INDEX(DbaseIndices!G:G,$B76)</f>
        <v>1A Fuel Combustion Activities</v>
      </c>
      <c r="E76" s="221" t="str">
        <f>INDEX(DbaseIndices!H:H,$B76)</f>
        <v>1A1 Energy Industries</v>
      </c>
      <c r="F76" s="221" t="str">
        <f>INDEX(DbaseIndices!I:I,$B76)</f>
        <v>1A1a Electricity and Heat Production</v>
      </c>
      <c r="G76" s="221" t="str">
        <f>INDEX(DbaseIndices!D:D,$B76)</f>
        <v>Kerosene</v>
      </c>
      <c r="H76" s="221" t="str">
        <f>INDEX(DbaseIndices!E:E,$B76)</f>
        <v>CO2</v>
      </c>
      <c r="I76" s="221">
        <f>IF(I75=DbaseIndices!$N$3,DbaseIndices!$N$2,I75+1)</f>
        <v>2014</v>
      </c>
      <c r="J76" s="318">
        <f ca="1">OFFSET(INDIRECT(INDEX(DbaseIndices!J:J,B76)),0,I76-2000+1)</f>
        <v>124.9105</v>
      </c>
    </row>
    <row r="77" spans="1:10" hidden="1" x14ac:dyDescent="0.25">
      <c r="A77" s="221">
        <f>IF(I76=DbaseIndices!$N$3,A76+1,A76)</f>
        <v>13</v>
      </c>
      <c r="B77" s="221">
        <f>MATCH(A77,DbaseIndices!A:A,0)</f>
        <v>19</v>
      </c>
      <c r="C77" s="221" t="str">
        <f>INDEX(DbaseIndices!F:F,$B77)</f>
        <v>1 Energy</v>
      </c>
      <c r="D77" s="221" t="str">
        <f>INDEX(DbaseIndices!G:G,$B77)</f>
        <v>1A Fuel Combustion Activities</v>
      </c>
      <c r="E77" s="221" t="str">
        <f>INDEX(DbaseIndices!H:H,$B77)</f>
        <v>1A1 Energy Industries</v>
      </c>
      <c r="F77" s="221" t="str">
        <f>INDEX(DbaseIndices!I:I,$B77)</f>
        <v>1A1a Electricity and Heat Production</v>
      </c>
      <c r="G77" s="221" t="str">
        <f>INDEX(DbaseIndices!D:D,$B77)</f>
        <v>Kerosene</v>
      </c>
      <c r="H77" s="221" t="str">
        <f>INDEX(DbaseIndices!E:E,$B77)</f>
        <v>CO2</v>
      </c>
      <c r="I77" s="221">
        <f>IF(I76=DbaseIndices!$N$3,DbaseIndices!$N$2,I76+1)</f>
        <v>2015</v>
      </c>
      <c r="J77" s="318">
        <f ca="1">OFFSET(INDIRECT(INDEX(DbaseIndices!J:J,B77)),0,I77-2000+1)</f>
        <v>163.73500000000001</v>
      </c>
    </row>
    <row r="78" spans="1:10" hidden="1" x14ac:dyDescent="0.25">
      <c r="A78" s="221">
        <f>IF(I77=DbaseIndices!$N$3,A77+1,A77)</f>
        <v>13</v>
      </c>
      <c r="B78" s="221">
        <f>MATCH(A78,DbaseIndices!A:A,0)</f>
        <v>19</v>
      </c>
      <c r="C78" s="221" t="str">
        <f>INDEX(DbaseIndices!F:F,$B78)</f>
        <v>1 Energy</v>
      </c>
      <c r="D78" s="221" t="str">
        <f>INDEX(DbaseIndices!G:G,$B78)</f>
        <v>1A Fuel Combustion Activities</v>
      </c>
      <c r="E78" s="221" t="str">
        <f>INDEX(DbaseIndices!H:H,$B78)</f>
        <v>1A1 Energy Industries</v>
      </c>
      <c r="F78" s="221" t="str">
        <f>INDEX(DbaseIndices!I:I,$B78)</f>
        <v>1A1a Electricity and Heat Production</v>
      </c>
      <c r="G78" s="221" t="str">
        <f>INDEX(DbaseIndices!D:D,$B78)</f>
        <v>Kerosene</v>
      </c>
      <c r="H78" s="221" t="str">
        <f>INDEX(DbaseIndices!E:E,$B78)</f>
        <v>CO2</v>
      </c>
      <c r="I78" s="221">
        <f>IF(I77=DbaseIndices!$N$3,DbaseIndices!$N$2,I77+1)</f>
        <v>2016</v>
      </c>
      <c r="J78" s="318">
        <f ca="1">OFFSET(INDIRECT(INDEX(DbaseIndices!J:J,B78)),0,I78-2000+1)</f>
        <v>108.90165</v>
      </c>
    </row>
    <row r="79" spans="1:10" hidden="1" x14ac:dyDescent="0.25">
      <c r="A79" s="221">
        <f>IF(I78=DbaseIndices!$N$3,A78+1,A78)</f>
        <v>13</v>
      </c>
      <c r="B79" s="221">
        <f>MATCH(A79,DbaseIndices!A:A,0)</f>
        <v>19</v>
      </c>
      <c r="C79" s="221" t="str">
        <f>INDEX(DbaseIndices!F:F,$B79)</f>
        <v>1 Energy</v>
      </c>
      <c r="D79" s="221" t="str">
        <f>INDEX(DbaseIndices!G:G,$B79)</f>
        <v>1A Fuel Combustion Activities</v>
      </c>
      <c r="E79" s="221" t="str">
        <f>INDEX(DbaseIndices!H:H,$B79)</f>
        <v>1A1 Energy Industries</v>
      </c>
      <c r="F79" s="221" t="str">
        <f>INDEX(DbaseIndices!I:I,$B79)</f>
        <v>1A1a Electricity and Heat Production</v>
      </c>
      <c r="G79" s="221" t="str">
        <f>INDEX(DbaseIndices!D:D,$B79)</f>
        <v>Kerosene</v>
      </c>
      <c r="H79" s="221" t="str">
        <f>INDEX(DbaseIndices!E:E,$B79)</f>
        <v>CO2</v>
      </c>
      <c r="I79" s="221">
        <f>IF(I78=DbaseIndices!$N$3,DbaseIndices!$N$2,I78+1)</f>
        <v>2017</v>
      </c>
      <c r="J79" s="318">
        <f ca="1">OFFSET(INDIRECT(INDEX(DbaseIndices!J:J,B79)),0,I79-2000+1)</f>
        <v>106.813135</v>
      </c>
    </row>
    <row r="80" spans="1:10" hidden="1" x14ac:dyDescent="0.25">
      <c r="A80" s="221">
        <f>IF(I79=DbaseIndices!$N$3,A79+1,A79)</f>
        <v>14</v>
      </c>
      <c r="B80" s="221">
        <f>MATCH(A80,DbaseIndices!A:A,0)</f>
        <v>20</v>
      </c>
      <c r="C80" s="221" t="str">
        <f>INDEX(DbaseIndices!F:F,$B80)</f>
        <v>1 Energy</v>
      </c>
      <c r="D80" s="221" t="str">
        <f>INDEX(DbaseIndices!G:G,$B80)</f>
        <v>1A Fuel Combustion Activities</v>
      </c>
      <c r="E80" s="221" t="str">
        <f>INDEX(DbaseIndices!H:H,$B80)</f>
        <v>1A1 Energy Industries</v>
      </c>
      <c r="F80" s="221" t="str">
        <f>INDEX(DbaseIndices!I:I,$B80)</f>
        <v>1A1a Electricity and Heat Production</v>
      </c>
      <c r="G80" s="221" t="str">
        <f>INDEX(DbaseIndices!D:D,$B80)</f>
        <v>Coal</v>
      </c>
      <c r="H80" s="221" t="str">
        <f>INDEX(DbaseIndices!E:E,$B80)</f>
        <v>CO2</v>
      </c>
      <c r="I80" s="221">
        <f>IF(I79=DbaseIndices!$N$3,DbaseIndices!$N$2,I79+1)</f>
        <v>2012</v>
      </c>
      <c r="J80" s="318">
        <f ca="1">OFFSET(INDIRECT(INDEX(DbaseIndices!J:J,B80)),0,I80-2000+1)</f>
        <v>1184.3158249999999</v>
      </c>
    </row>
    <row r="81" spans="1:10" hidden="1" x14ac:dyDescent="0.25">
      <c r="A81" s="221">
        <f>IF(I80=DbaseIndices!$N$3,A80+1,A80)</f>
        <v>14</v>
      </c>
      <c r="B81" s="221">
        <f>MATCH(A81,DbaseIndices!A:A,0)</f>
        <v>20</v>
      </c>
      <c r="C81" s="221" t="str">
        <f>INDEX(DbaseIndices!F:F,$B81)</f>
        <v>1 Energy</v>
      </c>
      <c r="D81" s="221" t="str">
        <f>INDEX(DbaseIndices!G:G,$B81)</f>
        <v>1A Fuel Combustion Activities</v>
      </c>
      <c r="E81" s="221" t="str">
        <f>INDEX(DbaseIndices!H:H,$B81)</f>
        <v>1A1 Energy Industries</v>
      </c>
      <c r="F81" s="221" t="str">
        <f>INDEX(DbaseIndices!I:I,$B81)</f>
        <v>1A1a Electricity and Heat Production</v>
      </c>
      <c r="G81" s="221" t="str">
        <f>INDEX(DbaseIndices!D:D,$B81)</f>
        <v>Coal</v>
      </c>
      <c r="H81" s="221" t="str">
        <f>INDEX(DbaseIndices!E:E,$B81)</f>
        <v>CO2</v>
      </c>
      <c r="I81" s="221">
        <f>IF(I80=DbaseIndices!$N$3,DbaseIndices!$N$2,I80+1)</f>
        <v>2013</v>
      </c>
      <c r="J81" s="318">
        <f ca="1">OFFSET(INDIRECT(INDEX(DbaseIndices!J:J,B81)),0,I81-2000+1)</f>
        <v>1136.3678530810409</v>
      </c>
    </row>
    <row r="82" spans="1:10" hidden="1" x14ac:dyDescent="0.25">
      <c r="A82" s="221">
        <f>IF(I81=DbaseIndices!$N$3,A81+1,A81)</f>
        <v>14</v>
      </c>
      <c r="B82" s="221">
        <f>MATCH(A82,DbaseIndices!A:A,0)</f>
        <v>20</v>
      </c>
      <c r="C82" s="221" t="str">
        <f>INDEX(DbaseIndices!F:F,$B82)</f>
        <v>1 Energy</v>
      </c>
      <c r="D82" s="221" t="str">
        <f>INDEX(DbaseIndices!G:G,$B82)</f>
        <v>1A Fuel Combustion Activities</v>
      </c>
      <c r="E82" s="221" t="str">
        <f>INDEX(DbaseIndices!H:H,$B82)</f>
        <v>1A1 Energy Industries</v>
      </c>
      <c r="F82" s="221" t="str">
        <f>INDEX(DbaseIndices!I:I,$B82)</f>
        <v>1A1a Electricity and Heat Production</v>
      </c>
      <c r="G82" s="221" t="str">
        <f>INDEX(DbaseIndices!D:D,$B82)</f>
        <v>Coal</v>
      </c>
      <c r="H82" s="221" t="str">
        <f>INDEX(DbaseIndices!E:E,$B82)</f>
        <v>CO2</v>
      </c>
      <c r="I82" s="221">
        <f>IF(I81=DbaseIndices!$N$3,DbaseIndices!$N$2,I81+1)</f>
        <v>2014</v>
      </c>
      <c r="J82" s="318">
        <f ca="1">OFFSET(INDIRECT(INDEX(DbaseIndices!J:J,B82)),0,I82-2000+1)</f>
        <v>992.97999353785531</v>
      </c>
    </row>
    <row r="83" spans="1:10" hidden="1" x14ac:dyDescent="0.25">
      <c r="A83" s="221">
        <f>IF(I82=DbaseIndices!$N$3,A82+1,A82)</f>
        <v>14</v>
      </c>
      <c r="B83" s="221">
        <f>MATCH(A83,DbaseIndices!A:A,0)</f>
        <v>20</v>
      </c>
      <c r="C83" s="221" t="str">
        <f>INDEX(DbaseIndices!F:F,$B83)</f>
        <v>1 Energy</v>
      </c>
      <c r="D83" s="221" t="str">
        <f>INDEX(DbaseIndices!G:G,$B83)</f>
        <v>1A Fuel Combustion Activities</v>
      </c>
      <c r="E83" s="221" t="str">
        <f>INDEX(DbaseIndices!H:H,$B83)</f>
        <v>1A1 Energy Industries</v>
      </c>
      <c r="F83" s="221" t="str">
        <f>INDEX(DbaseIndices!I:I,$B83)</f>
        <v>1A1a Electricity and Heat Production</v>
      </c>
      <c r="G83" s="221" t="str">
        <f>INDEX(DbaseIndices!D:D,$B83)</f>
        <v>Coal</v>
      </c>
      <c r="H83" s="221" t="str">
        <f>INDEX(DbaseIndices!E:E,$B83)</f>
        <v>CO2</v>
      </c>
      <c r="I83" s="221">
        <f>IF(I82=DbaseIndices!$N$3,DbaseIndices!$N$2,I82+1)</f>
        <v>2015</v>
      </c>
      <c r="J83" s="318">
        <f ca="1">OFFSET(INDIRECT(INDEX(DbaseIndices!J:J,B83)),0,I83-2000+1)</f>
        <v>883.48167290266031</v>
      </c>
    </row>
    <row r="84" spans="1:10" hidden="1" x14ac:dyDescent="0.25">
      <c r="A84" s="221">
        <f>IF(I83=DbaseIndices!$N$3,A83+1,A83)</f>
        <v>14</v>
      </c>
      <c r="B84" s="221">
        <f>MATCH(A84,DbaseIndices!A:A,0)</f>
        <v>20</v>
      </c>
      <c r="C84" s="221" t="str">
        <f>INDEX(DbaseIndices!F:F,$B84)</f>
        <v>1 Energy</v>
      </c>
      <c r="D84" s="221" t="str">
        <f>INDEX(DbaseIndices!G:G,$B84)</f>
        <v>1A Fuel Combustion Activities</v>
      </c>
      <c r="E84" s="221" t="str">
        <f>INDEX(DbaseIndices!H:H,$B84)</f>
        <v>1A1 Energy Industries</v>
      </c>
      <c r="F84" s="221" t="str">
        <f>INDEX(DbaseIndices!I:I,$B84)</f>
        <v>1A1a Electricity and Heat Production</v>
      </c>
      <c r="G84" s="221" t="str">
        <f>INDEX(DbaseIndices!D:D,$B84)</f>
        <v>Coal</v>
      </c>
      <c r="H84" s="221" t="str">
        <f>INDEX(DbaseIndices!E:E,$B84)</f>
        <v>CO2</v>
      </c>
      <c r="I84" s="221">
        <f>IF(I83=DbaseIndices!$N$3,DbaseIndices!$N$2,I83+1)</f>
        <v>2016</v>
      </c>
      <c r="J84" s="318">
        <f ca="1">OFFSET(INDIRECT(INDEX(DbaseIndices!J:J,B84)),0,I84-2000+1)</f>
        <v>796.95</v>
      </c>
    </row>
    <row r="85" spans="1:10" hidden="1" x14ac:dyDescent="0.25">
      <c r="A85" s="221">
        <f>IF(I84=DbaseIndices!$N$3,A84+1,A84)</f>
        <v>14</v>
      </c>
      <c r="B85" s="221">
        <f>MATCH(A85,DbaseIndices!A:A,0)</f>
        <v>20</v>
      </c>
      <c r="C85" s="221" t="str">
        <f>INDEX(DbaseIndices!F:F,$B85)</f>
        <v>1 Energy</v>
      </c>
      <c r="D85" s="221" t="str">
        <f>INDEX(DbaseIndices!G:G,$B85)</f>
        <v>1A Fuel Combustion Activities</v>
      </c>
      <c r="E85" s="221" t="str">
        <f>INDEX(DbaseIndices!H:H,$B85)</f>
        <v>1A1 Energy Industries</v>
      </c>
      <c r="F85" s="221" t="str">
        <f>INDEX(DbaseIndices!I:I,$B85)</f>
        <v>1A1a Electricity and Heat Production</v>
      </c>
      <c r="G85" s="221" t="str">
        <f>INDEX(DbaseIndices!D:D,$B85)</f>
        <v>Coal</v>
      </c>
      <c r="H85" s="221" t="str">
        <f>INDEX(DbaseIndices!E:E,$B85)</f>
        <v>CO2</v>
      </c>
      <c r="I85" s="221">
        <f>IF(I84=DbaseIndices!$N$3,DbaseIndices!$N$2,I84+1)</f>
        <v>2017</v>
      </c>
      <c r="J85" s="318">
        <f ca="1">OFFSET(INDIRECT(INDEX(DbaseIndices!J:J,B85)),0,I85-2000+1)</f>
        <v>796.95</v>
      </c>
    </row>
    <row r="86" spans="1:10" hidden="1" x14ac:dyDescent="0.25">
      <c r="A86" s="221">
        <f>IF(I85=DbaseIndices!$N$3,A85+1,A85)</f>
        <v>15</v>
      </c>
      <c r="B86" s="221">
        <f>MATCH(A86,DbaseIndices!A:A,0)</f>
        <v>22</v>
      </c>
      <c r="C86" s="221" t="str">
        <f>INDEX(DbaseIndices!F:F,$B86)</f>
        <v>1 Energy</v>
      </c>
      <c r="D86" s="221" t="str">
        <f>INDEX(DbaseIndices!G:G,$B86)</f>
        <v>1A Fuel Combustion Activities</v>
      </c>
      <c r="E86" s="221" t="str">
        <f>INDEX(DbaseIndices!H:H,$B86)</f>
        <v>1A1 Energy Industries</v>
      </c>
      <c r="F86" s="221" t="str">
        <f>INDEX(DbaseIndices!I:I,$B86)</f>
        <v xml:space="preserve">1A1b Petroleum refining </v>
      </c>
      <c r="G86" s="221" t="str">
        <f>INDEX(DbaseIndices!D:D,$B86)</f>
        <v>Residual Fuel Oil (HFO)</v>
      </c>
      <c r="H86" s="221" t="str">
        <f>INDEX(DbaseIndices!E:E,$B86)</f>
        <v>CO2</v>
      </c>
      <c r="I86" s="221">
        <f>IF(I85=DbaseIndices!$N$3,DbaseIndices!$N$2,I85+1)</f>
        <v>2012</v>
      </c>
      <c r="J86" s="318">
        <f ca="1">OFFSET(INDIRECT(INDEX(DbaseIndices!J:J,B86)),0,I86-2000+1)</f>
        <v>307.56283200000001</v>
      </c>
    </row>
    <row r="87" spans="1:10" hidden="1" x14ac:dyDescent="0.25">
      <c r="A87" s="221">
        <f>IF(I86=DbaseIndices!$N$3,A86+1,A86)</f>
        <v>15</v>
      </c>
      <c r="B87" s="221">
        <f>MATCH(A87,DbaseIndices!A:A,0)</f>
        <v>22</v>
      </c>
      <c r="C87" s="221" t="str">
        <f>INDEX(DbaseIndices!F:F,$B87)</f>
        <v>1 Energy</v>
      </c>
      <c r="D87" s="221" t="str">
        <f>INDEX(DbaseIndices!G:G,$B87)</f>
        <v>1A Fuel Combustion Activities</v>
      </c>
      <c r="E87" s="221" t="str">
        <f>INDEX(DbaseIndices!H:H,$B87)</f>
        <v>1A1 Energy Industries</v>
      </c>
      <c r="F87" s="221" t="str">
        <f>INDEX(DbaseIndices!I:I,$B87)</f>
        <v xml:space="preserve">1A1b Petroleum refining </v>
      </c>
      <c r="G87" s="221" t="str">
        <f>INDEX(DbaseIndices!D:D,$B87)</f>
        <v>Residual Fuel Oil (HFO)</v>
      </c>
      <c r="H87" s="221" t="str">
        <f>INDEX(DbaseIndices!E:E,$B87)</f>
        <v>CO2</v>
      </c>
      <c r="I87" s="221">
        <f>IF(I86=DbaseIndices!$N$3,DbaseIndices!$N$2,I86+1)</f>
        <v>2013</v>
      </c>
      <c r="J87" s="318">
        <f ca="1">OFFSET(INDIRECT(INDEX(DbaseIndices!J:J,B87)),0,I87-2000+1)</f>
        <v>270.10897200000005</v>
      </c>
    </row>
    <row r="88" spans="1:10" hidden="1" x14ac:dyDescent="0.25">
      <c r="A88" s="221">
        <f>IF(I87=DbaseIndices!$N$3,A87+1,A87)</f>
        <v>15</v>
      </c>
      <c r="B88" s="221">
        <f>MATCH(A88,DbaseIndices!A:A,0)</f>
        <v>22</v>
      </c>
      <c r="C88" s="221" t="str">
        <f>INDEX(DbaseIndices!F:F,$B88)</f>
        <v>1 Energy</v>
      </c>
      <c r="D88" s="221" t="str">
        <f>INDEX(DbaseIndices!G:G,$B88)</f>
        <v>1A Fuel Combustion Activities</v>
      </c>
      <c r="E88" s="221" t="str">
        <f>INDEX(DbaseIndices!H:H,$B88)</f>
        <v>1A1 Energy Industries</v>
      </c>
      <c r="F88" s="221" t="str">
        <f>INDEX(DbaseIndices!I:I,$B88)</f>
        <v xml:space="preserve">1A1b Petroleum refining </v>
      </c>
      <c r="G88" s="221" t="str">
        <f>INDEX(DbaseIndices!D:D,$B88)</f>
        <v>Residual Fuel Oil (HFO)</v>
      </c>
      <c r="H88" s="221" t="str">
        <f>INDEX(DbaseIndices!E:E,$B88)</f>
        <v>CO2</v>
      </c>
      <c r="I88" s="221">
        <f>IF(I87=DbaseIndices!$N$3,DbaseIndices!$N$2,I87+1)</f>
        <v>2014</v>
      </c>
      <c r="J88" s="318">
        <f ca="1">OFFSET(INDIRECT(INDEX(DbaseIndices!J:J,B88)),0,I88-2000+1)</f>
        <v>247.11111000000002</v>
      </c>
    </row>
    <row r="89" spans="1:10" hidden="1" x14ac:dyDescent="0.25">
      <c r="A89" s="221">
        <f>IF(I88=DbaseIndices!$N$3,A88+1,A88)</f>
        <v>15</v>
      </c>
      <c r="B89" s="221">
        <f>MATCH(A89,DbaseIndices!A:A,0)</f>
        <v>22</v>
      </c>
      <c r="C89" s="221" t="str">
        <f>INDEX(DbaseIndices!F:F,$B89)</f>
        <v>1 Energy</v>
      </c>
      <c r="D89" s="221" t="str">
        <f>INDEX(DbaseIndices!G:G,$B89)</f>
        <v>1A Fuel Combustion Activities</v>
      </c>
      <c r="E89" s="221" t="str">
        <f>INDEX(DbaseIndices!H:H,$B89)</f>
        <v>1A1 Energy Industries</v>
      </c>
      <c r="F89" s="221" t="str">
        <f>INDEX(DbaseIndices!I:I,$B89)</f>
        <v xml:space="preserve">1A1b Petroleum refining </v>
      </c>
      <c r="G89" s="221" t="str">
        <f>INDEX(DbaseIndices!D:D,$B89)</f>
        <v>Residual Fuel Oil (HFO)</v>
      </c>
      <c r="H89" s="221" t="str">
        <f>INDEX(DbaseIndices!E:E,$B89)</f>
        <v>CO2</v>
      </c>
      <c r="I89" s="221">
        <f>IF(I88=DbaseIndices!$N$3,DbaseIndices!$N$2,I88+1)</f>
        <v>2015</v>
      </c>
      <c r="J89" s="318">
        <f ca="1">OFFSET(INDIRECT(INDEX(DbaseIndices!J:J,B89)),0,I89-2000+1)</f>
        <v>224.11324800000003</v>
      </c>
    </row>
    <row r="90" spans="1:10" hidden="1" x14ac:dyDescent="0.25">
      <c r="A90" s="221">
        <f>IF(I89=DbaseIndices!$N$3,A89+1,A89)</f>
        <v>15</v>
      </c>
      <c r="B90" s="221">
        <f>MATCH(A90,DbaseIndices!A:A,0)</f>
        <v>22</v>
      </c>
      <c r="C90" s="221" t="str">
        <f>INDEX(DbaseIndices!F:F,$B90)</f>
        <v>1 Energy</v>
      </c>
      <c r="D90" s="221" t="str">
        <f>INDEX(DbaseIndices!G:G,$B90)</f>
        <v>1A Fuel Combustion Activities</v>
      </c>
      <c r="E90" s="221" t="str">
        <f>INDEX(DbaseIndices!H:H,$B90)</f>
        <v>1A1 Energy Industries</v>
      </c>
      <c r="F90" s="221" t="str">
        <f>INDEX(DbaseIndices!I:I,$B90)</f>
        <v xml:space="preserve">1A1b Petroleum refining </v>
      </c>
      <c r="G90" s="221" t="str">
        <f>INDEX(DbaseIndices!D:D,$B90)</f>
        <v>Residual Fuel Oil (HFO)</v>
      </c>
      <c r="H90" s="221" t="str">
        <f>INDEX(DbaseIndices!E:E,$B90)</f>
        <v>CO2</v>
      </c>
      <c r="I90" s="221">
        <f>IF(I89=DbaseIndices!$N$3,DbaseIndices!$N$2,I89+1)</f>
        <v>2016</v>
      </c>
      <c r="J90" s="318">
        <f ca="1">OFFSET(INDIRECT(INDEX(DbaseIndices!J:J,B90)),0,I90-2000+1)</f>
        <v>201.08519999999999</v>
      </c>
    </row>
    <row r="91" spans="1:10" hidden="1" x14ac:dyDescent="0.25">
      <c r="A91" s="221">
        <f>IF(I90=DbaseIndices!$N$3,A90+1,A90)</f>
        <v>15</v>
      </c>
      <c r="B91" s="221">
        <f>MATCH(A91,DbaseIndices!A:A,0)</f>
        <v>22</v>
      </c>
      <c r="C91" s="221" t="str">
        <f>INDEX(DbaseIndices!F:F,$B91)</f>
        <v>1 Energy</v>
      </c>
      <c r="D91" s="221" t="str">
        <f>INDEX(DbaseIndices!G:G,$B91)</f>
        <v>1A Fuel Combustion Activities</v>
      </c>
      <c r="E91" s="221" t="str">
        <f>INDEX(DbaseIndices!H:H,$B91)</f>
        <v>1A1 Energy Industries</v>
      </c>
      <c r="F91" s="221" t="str">
        <f>INDEX(DbaseIndices!I:I,$B91)</f>
        <v xml:space="preserve">1A1b Petroleum refining </v>
      </c>
      <c r="G91" s="221" t="str">
        <f>INDEX(DbaseIndices!D:D,$B91)</f>
        <v>Residual Fuel Oil (HFO)</v>
      </c>
      <c r="H91" s="221" t="str">
        <f>INDEX(DbaseIndices!E:E,$B91)</f>
        <v>CO2</v>
      </c>
      <c r="I91" s="221">
        <f>IF(I90=DbaseIndices!$N$3,DbaseIndices!$N$2,I90+1)</f>
        <v>2017</v>
      </c>
      <c r="J91" s="318">
        <f ca="1">OFFSET(INDIRECT(INDEX(DbaseIndices!J:J,B91)),0,I91-2000+1)</f>
        <v>178.09739999999999</v>
      </c>
    </row>
    <row r="92" spans="1:10" hidden="1" x14ac:dyDescent="0.25">
      <c r="A92" s="221">
        <f>IF(I91=DbaseIndices!$N$3,A91+1,A91)</f>
        <v>16</v>
      </c>
      <c r="B92" s="221">
        <f>MATCH(A92,DbaseIndices!A:A,0)</f>
        <v>23</v>
      </c>
      <c r="C92" s="221" t="str">
        <f>INDEX(DbaseIndices!F:F,$B92)</f>
        <v>1 Energy</v>
      </c>
      <c r="D92" s="221" t="str">
        <f>INDEX(DbaseIndices!G:G,$B92)</f>
        <v>1A Fuel Combustion Activities</v>
      </c>
      <c r="E92" s="221" t="str">
        <f>INDEX(DbaseIndices!H:H,$B92)</f>
        <v>1A1 Energy Industries</v>
      </c>
      <c r="F92" s="221" t="str">
        <f>INDEX(DbaseIndices!I:I,$B92)</f>
        <v xml:space="preserve">1A1b Petroleum refining </v>
      </c>
      <c r="G92" s="221" t="str">
        <f>INDEX(DbaseIndices!D:D,$B92)</f>
        <v>Petroleum coke</v>
      </c>
      <c r="H92" s="221" t="str">
        <f>INDEX(DbaseIndices!E:E,$B92)</f>
        <v>CO2</v>
      </c>
      <c r="I92" s="221">
        <f>IF(I91=DbaseIndices!$N$3,DbaseIndices!$N$2,I91+1)</f>
        <v>2012</v>
      </c>
      <c r="J92" s="318">
        <f ca="1">OFFSET(INDIRECT(INDEX(DbaseIndices!J:J,B92)),0,I92-2000+1)</f>
        <v>879.43291799999997</v>
      </c>
    </row>
    <row r="93" spans="1:10" hidden="1" x14ac:dyDescent="0.25">
      <c r="A93" s="221">
        <f>IF(I92=DbaseIndices!$N$3,A92+1,A92)</f>
        <v>16</v>
      </c>
      <c r="B93" s="221">
        <f>MATCH(A93,DbaseIndices!A:A,0)</f>
        <v>23</v>
      </c>
      <c r="C93" s="221" t="str">
        <f>INDEX(DbaseIndices!F:F,$B93)</f>
        <v>1 Energy</v>
      </c>
      <c r="D93" s="221" t="str">
        <f>INDEX(DbaseIndices!G:G,$B93)</f>
        <v>1A Fuel Combustion Activities</v>
      </c>
      <c r="E93" s="221" t="str">
        <f>INDEX(DbaseIndices!H:H,$B93)</f>
        <v>1A1 Energy Industries</v>
      </c>
      <c r="F93" s="221" t="str">
        <f>INDEX(DbaseIndices!I:I,$B93)</f>
        <v xml:space="preserve">1A1b Petroleum refining </v>
      </c>
      <c r="G93" s="221" t="str">
        <f>INDEX(DbaseIndices!D:D,$B93)</f>
        <v>Petroleum coke</v>
      </c>
      <c r="H93" s="221" t="str">
        <f>INDEX(DbaseIndices!E:E,$B93)</f>
        <v>CO2</v>
      </c>
      <c r="I93" s="221">
        <f>IF(I92=DbaseIndices!$N$3,DbaseIndices!$N$2,I92+1)</f>
        <v>2013</v>
      </c>
      <c r="J93" s="318">
        <f ca="1">OFFSET(INDIRECT(INDEX(DbaseIndices!J:J,B93)),0,I93-2000+1)</f>
        <v>951.92116499999997</v>
      </c>
    </row>
    <row r="94" spans="1:10" hidden="1" x14ac:dyDescent="0.25">
      <c r="A94" s="221">
        <f>IF(I93=DbaseIndices!$N$3,A93+1,A93)</f>
        <v>16</v>
      </c>
      <c r="B94" s="221">
        <f>MATCH(A94,DbaseIndices!A:A,0)</f>
        <v>23</v>
      </c>
      <c r="C94" s="221" t="str">
        <f>INDEX(DbaseIndices!F:F,$B94)</f>
        <v>1 Energy</v>
      </c>
      <c r="D94" s="221" t="str">
        <f>INDEX(DbaseIndices!G:G,$B94)</f>
        <v>1A Fuel Combustion Activities</v>
      </c>
      <c r="E94" s="221" t="str">
        <f>INDEX(DbaseIndices!H:H,$B94)</f>
        <v>1A1 Energy Industries</v>
      </c>
      <c r="F94" s="221" t="str">
        <f>INDEX(DbaseIndices!I:I,$B94)</f>
        <v xml:space="preserve">1A1b Petroleum refining </v>
      </c>
      <c r="G94" s="221" t="str">
        <f>INDEX(DbaseIndices!D:D,$B94)</f>
        <v>Petroleum coke</v>
      </c>
      <c r="H94" s="221" t="str">
        <f>INDEX(DbaseIndices!E:E,$B94)</f>
        <v>CO2</v>
      </c>
      <c r="I94" s="221">
        <f>IF(I93=DbaseIndices!$N$3,DbaseIndices!$N$2,I93+1)</f>
        <v>2014</v>
      </c>
      <c r="J94" s="318">
        <f ca="1">OFFSET(INDIRECT(INDEX(DbaseIndices!J:J,B94)),0,I94-2000+1)</f>
        <v>947.68196250000005</v>
      </c>
    </row>
    <row r="95" spans="1:10" hidden="1" x14ac:dyDescent="0.25">
      <c r="A95" s="221">
        <f>IF(I94=DbaseIndices!$N$3,A94+1,A94)</f>
        <v>16</v>
      </c>
      <c r="B95" s="221">
        <f>MATCH(A95,DbaseIndices!A:A,0)</f>
        <v>23</v>
      </c>
      <c r="C95" s="221" t="str">
        <f>INDEX(DbaseIndices!F:F,$B95)</f>
        <v>1 Energy</v>
      </c>
      <c r="D95" s="221" t="str">
        <f>INDEX(DbaseIndices!G:G,$B95)</f>
        <v>1A Fuel Combustion Activities</v>
      </c>
      <c r="E95" s="221" t="str">
        <f>INDEX(DbaseIndices!H:H,$B95)</f>
        <v>1A1 Energy Industries</v>
      </c>
      <c r="F95" s="221" t="str">
        <f>INDEX(DbaseIndices!I:I,$B95)</f>
        <v xml:space="preserve">1A1b Petroleum refining </v>
      </c>
      <c r="G95" s="221" t="str">
        <f>INDEX(DbaseIndices!D:D,$B95)</f>
        <v>Petroleum coke</v>
      </c>
      <c r="H95" s="221" t="str">
        <f>INDEX(DbaseIndices!E:E,$B95)</f>
        <v>CO2</v>
      </c>
      <c r="I95" s="221">
        <f>IF(I94=DbaseIndices!$N$3,DbaseIndices!$N$2,I94+1)</f>
        <v>2015</v>
      </c>
      <c r="J95" s="318">
        <f ca="1">OFFSET(INDIRECT(INDEX(DbaseIndices!J:J,B95)),0,I95-2000+1)</f>
        <v>943.44275999999991</v>
      </c>
    </row>
    <row r="96" spans="1:10" hidden="1" x14ac:dyDescent="0.25">
      <c r="A96" s="221">
        <f>IF(I95=DbaseIndices!$N$3,A95+1,A95)</f>
        <v>16</v>
      </c>
      <c r="B96" s="221">
        <f>MATCH(A96,DbaseIndices!A:A,0)</f>
        <v>23</v>
      </c>
      <c r="C96" s="221" t="str">
        <f>INDEX(DbaseIndices!F:F,$B96)</f>
        <v>1 Energy</v>
      </c>
      <c r="D96" s="221" t="str">
        <f>INDEX(DbaseIndices!G:G,$B96)</f>
        <v>1A Fuel Combustion Activities</v>
      </c>
      <c r="E96" s="221" t="str">
        <f>INDEX(DbaseIndices!H:H,$B96)</f>
        <v>1A1 Energy Industries</v>
      </c>
      <c r="F96" s="221" t="str">
        <f>INDEX(DbaseIndices!I:I,$B96)</f>
        <v xml:space="preserve">1A1b Petroleum refining </v>
      </c>
      <c r="G96" s="221" t="str">
        <f>INDEX(DbaseIndices!D:D,$B96)</f>
        <v>Petroleum coke</v>
      </c>
      <c r="H96" s="221" t="str">
        <f>INDEX(DbaseIndices!E:E,$B96)</f>
        <v>CO2</v>
      </c>
      <c r="I96" s="221">
        <f>IF(I95=DbaseIndices!$N$3,DbaseIndices!$N$2,I95+1)</f>
        <v>2016</v>
      </c>
      <c r="J96" s="318">
        <f ca="1">OFFSET(INDIRECT(INDEX(DbaseIndices!J:J,B96)),0,I96-2000+1)</f>
        <v>939.21749999999997</v>
      </c>
    </row>
    <row r="97" spans="1:10" hidden="1" x14ac:dyDescent="0.25">
      <c r="A97" s="221">
        <f>IF(I96=DbaseIndices!$N$3,A96+1,A96)</f>
        <v>16</v>
      </c>
      <c r="B97" s="221">
        <f>MATCH(A97,DbaseIndices!A:A,0)</f>
        <v>23</v>
      </c>
      <c r="C97" s="221" t="str">
        <f>INDEX(DbaseIndices!F:F,$B97)</f>
        <v>1 Energy</v>
      </c>
      <c r="D97" s="221" t="str">
        <f>INDEX(DbaseIndices!G:G,$B97)</f>
        <v>1A Fuel Combustion Activities</v>
      </c>
      <c r="E97" s="221" t="str">
        <f>INDEX(DbaseIndices!H:H,$B97)</f>
        <v>1A1 Energy Industries</v>
      </c>
      <c r="F97" s="221" t="str">
        <f>INDEX(DbaseIndices!I:I,$B97)</f>
        <v xml:space="preserve">1A1b Petroleum refining </v>
      </c>
      <c r="G97" s="221" t="str">
        <f>INDEX(DbaseIndices!D:D,$B97)</f>
        <v>Petroleum coke</v>
      </c>
      <c r="H97" s="221" t="str">
        <f>INDEX(DbaseIndices!E:E,$B97)</f>
        <v>CO2</v>
      </c>
      <c r="I97" s="221">
        <f>IF(I96=DbaseIndices!$N$3,DbaseIndices!$N$2,I96+1)</f>
        <v>2017</v>
      </c>
      <c r="J97" s="318">
        <f ca="1">OFFSET(INDIRECT(INDEX(DbaseIndices!J:J,B97)),0,I97-2000+1)</f>
        <v>934.92750000000001</v>
      </c>
    </row>
    <row r="98" spans="1:10" hidden="1" x14ac:dyDescent="0.25">
      <c r="A98" s="221">
        <f>IF(I97=DbaseIndices!$N$3,A97+1,A97)</f>
        <v>17</v>
      </c>
      <c r="B98" s="221">
        <f>MATCH(A98,DbaseIndices!A:A,0)</f>
        <v>24</v>
      </c>
      <c r="C98" s="221" t="str">
        <f>INDEX(DbaseIndices!F:F,$B98)</f>
        <v>1 Energy</v>
      </c>
      <c r="D98" s="221" t="str">
        <f>INDEX(DbaseIndices!G:G,$B98)</f>
        <v>1A Fuel Combustion Activities</v>
      </c>
      <c r="E98" s="221" t="str">
        <f>INDEX(DbaseIndices!H:H,$B98)</f>
        <v>1A1 Energy Industries</v>
      </c>
      <c r="F98" s="221" t="str">
        <f>INDEX(DbaseIndices!I:I,$B98)</f>
        <v xml:space="preserve">1A1b Petroleum refining </v>
      </c>
      <c r="G98" s="221" t="str">
        <f>INDEX(DbaseIndices!D:D,$B98)</f>
        <v>Gas</v>
      </c>
      <c r="H98" s="221" t="str">
        <f>INDEX(DbaseIndices!E:E,$B98)</f>
        <v>CO2</v>
      </c>
      <c r="I98" s="221">
        <f>IF(I97=DbaseIndices!$N$3,DbaseIndices!$N$2,I97+1)</f>
        <v>2012</v>
      </c>
      <c r="J98" s="318">
        <f ca="1">OFFSET(INDIRECT(INDEX(DbaseIndices!J:J,B98)),0,I98-2000+1)</f>
        <v>2192.0159520000002</v>
      </c>
    </row>
    <row r="99" spans="1:10" hidden="1" x14ac:dyDescent="0.25">
      <c r="A99" s="221">
        <f>IF(I98=DbaseIndices!$N$3,A98+1,A98)</f>
        <v>17</v>
      </c>
      <c r="B99" s="221">
        <f>MATCH(A99,DbaseIndices!A:A,0)</f>
        <v>24</v>
      </c>
      <c r="C99" s="221" t="str">
        <f>INDEX(DbaseIndices!F:F,$B99)</f>
        <v>1 Energy</v>
      </c>
      <c r="D99" s="221" t="str">
        <f>INDEX(DbaseIndices!G:G,$B99)</f>
        <v>1A Fuel Combustion Activities</v>
      </c>
      <c r="E99" s="221" t="str">
        <f>INDEX(DbaseIndices!H:H,$B99)</f>
        <v>1A1 Energy Industries</v>
      </c>
      <c r="F99" s="221" t="str">
        <f>INDEX(DbaseIndices!I:I,$B99)</f>
        <v xml:space="preserve">1A1b Petroleum refining </v>
      </c>
      <c r="G99" s="221" t="str">
        <f>INDEX(DbaseIndices!D:D,$B99)</f>
        <v>Gas</v>
      </c>
      <c r="H99" s="221" t="str">
        <f>INDEX(DbaseIndices!E:E,$B99)</f>
        <v>CO2</v>
      </c>
      <c r="I99" s="221">
        <f>IF(I98=DbaseIndices!$N$3,DbaseIndices!$N$2,I98+1)</f>
        <v>2013</v>
      </c>
      <c r="J99" s="318">
        <f ca="1">OFFSET(INDIRECT(INDEX(DbaseIndices!J:J,B99)),0,I99-2000+1)</f>
        <v>2225.4739199999999</v>
      </c>
    </row>
    <row r="100" spans="1:10" hidden="1" x14ac:dyDescent="0.25">
      <c r="A100" s="221">
        <f>IF(I99=DbaseIndices!$N$3,A99+1,A99)</f>
        <v>17</v>
      </c>
      <c r="B100" s="221">
        <f>MATCH(A100,DbaseIndices!A:A,0)</f>
        <v>24</v>
      </c>
      <c r="C100" s="221" t="str">
        <f>INDEX(DbaseIndices!F:F,$B100)</f>
        <v>1 Energy</v>
      </c>
      <c r="D100" s="221" t="str">
        <f>INDEX(DbaseIndices!G:G,$B100)</f>
        <v>1A Fuel Combustion Activities</v>
      </c>
      <c r="E100" s="221" t="str">
        <f>INDEX(DbaseIndices!H:H,$B100)</f>
        <v>1A1 Energy Industries</v>
      </c>
      <c r="F100" s="221" t="str">
        <f>INDEX(DbaseIndices!I:I,$B100)</f>
        <v xml:space="preserve">1A1b Petroleum refining </v>
      </c>
      <c r="G100" s="221" t="str">
        <f>INDEX(DbaseIndices!D:D,$B100)</f>
        <v>Gas</v>
      </c>
      <c r="H100" s="221" t="str">
        <f>INDEX(DbaseIndices!E:E,$B100)</f>
        <v>CO2</v>
      </c>
      <c r="I100" s="221">
        <f>IF(I99=DbaseIndices!$N$3,DbaseIndices!$N$2,I99+1)</f>
        <v>2014</v>
      </c>
      <c r="J100" s="318">
        <f ca="1">OFFSET(INDIRECT(INDEX(DbaseIndices!J:J,B100)),0,I100-2000+1)</f>
        <v>2222.8560000000002</v>
      </c>
    </row>
    <row r="101" spans="1:10" hidden="1" x14ac:dyDescent="0.25">
      <c r="A101" s="221">
        <f>IF(I100=DbaseIndices!$N$3,A100+1,A100)</f>
        <v>17</v>
      </c>
      <c r="B101" s="221">
        <f>MATCH(A101,DbaseIndices!A:A,0)</f>
        <v>24</v>
      </c>
      <c r="C101" s="221" t="str">
        <f>INDEX(DbaseIndices!F:F,$B101)</f>
        <v>1 Energy</v>
      </c>
      <c r="D101" s="221" t="str">
        <f>INDEX(DbaseIndices!G:G,$B101)</f>
        <v>1A Fuel Combustion Activities</v>
      </c>
      <c r="E101" s="221" t="str">
        <f>INDEX(DbaseIndices!H:H,$B101)</f>
        <v>1A1 Energy Industries</v>
      </c>
      <c r="F101" s="221" t="str">
        <f>INDEX(DbaseIndices!I:I,$B101)</f>
        <v xml:space="preserve">1A1b Petroleum refining </v>
      </c>
      <c r="G101" s="221" t="str">
        <f>INDEX(DbaseIndices!D:D,$B101)</f>
        <v>Gas</v>
      </c>
      <c r="H101" s="221" t="str">
        <f>INDEX(DbaseIndices!E:E,$B101)</f>
        <v>CO2</v>
      </c>
      <c r="I101" s="221">
        <f>IF(I100=DbaseIndices!$N$3,DbaseIndices!$N$2,I100+1)</f>
        <v>2015</v>
      </c>
      <c r="J101" s="318">
        <f ca="1">OFFSET(INDIRECT(INDEX(DbaseIndices!J:J,B101)),0,I101-2000+1)</f>
        <v>2220.2380800000001</v>
      </c>
    </row>
    <row r="102" spans="1:10" hidden="1" x14ac:dyDescent="0.25">
      <c r="A102" s="221">
        <f>IF(I101=DbaseIndices!$N$3,A101+1,A101)</f>
        <v>17</v>
      </c>
      <c r="B102" s="221">
        <f>MATCH(A102,DbaseIndices!A:A,0)</f>
        <v>24</v>
      </c>
      <c r="C102" s="221" t="str">
        <f>INDEX(DbaseIndices!F:F,$B102)</f>
        <v>1 Energy</v>
      </c>
      <c r="D102" s="221" t="str">
        <f>INDEX(DbaseIndices!G:G,$B102)</f>
        <v>1A Fuel Combustion Activities</v>
      </c>
      <c r="E102" s="221" t="str">
        <f>INDEX(DbaseIndices!H:H,$B102)</f>
        <v>1A1 Energy Industries</v>
      </c>
      <c r="F102" s="221" t="str">
        <f>INDEX(DbaseIndices!I:I,$B102)</f>
        <v xml:space="preserve">1A1b Petroleum refining </v>
      </c>
      <c r="G102" s="221" t="str">
        <f>INDEX(DbaseIndices!D:D,$B102)</f>
        <v>Gas</v>
      </c>
      <c r="H102" s="221" t="str">
        <f>INDEX(DbaseIndices!E:E,$B102)</f>
        <v>CO2</v>
      </c>
      <c r="I102" s="221">
        <f>IF(I101=DbaseIndices!$N$3,DbaseIndices!$N$2,I101+1)</f>
        <v>2016</v>
      </c>
      <c r="J102" s="318">
        <f ca="1">OFFSET(INDIRECT(INDEX(DbaseIndices!J:J,B102)),0,I102-2000+1)</f>
        <v>2217.6201599999999</v>
      </c>
    </row>
    <row r="103" spans="1:10" hidden="1" x14ac:dyDescent="0.25">
      <c r="A103" s="221">
        <f>IF(I102=DbaseIndices!$N$3,A102+1,A102)</f>
        <v>17</v>
      </c>
      <c r="B103" s="221">
        <f>MATCH(A103,DbaseIndices!A:A,0)</f>
        <v>24</v>
      </c>
      <c r="C103" s="221" t="str">
        <f>INDEX(DbaseIndices!F:F,$B103)</f>
        <v>1 Energy</v>
      </c>
      <c r="D103" s="221" t="str">
        <f>INDEX(DbaseIndices!G:G,$B103)</f>
        <v>1A Fuel Combustion Activities</v>
      </c>
      <c r="E103" s="221" t="str">
        <f>INDEX(DbaseIndices!H:H,$B103)</f>
        <v>1A1 Energy Industries</v>
      </c>
      <c r="F103" s="221" t="str">
        <f>INDEX(DbaseIndices!I:I,$B103)</f>
        <v xml:space="preserve">1A1b Petroleum refining </v>
      </c>
      <c r="G103" s="221" t="str">
        <f>INDEX(DbaseIndices!D:D,$B103)</f>
        <v>Gas</v>
      </c>
      <c r="H103" s="221" t="str">
        <f>INDEX(DbaseIndices!E:E,$B103)</f>
        <v>CO2</v>
      </c>
      <c r="I103" s="221">
        <f>IF(I102=DbaseIndices!$N$3,DbaseIndices!$N$2,I102+1)</f>
        <v>2017</v>
      </c>
      <c r="J103" s="318">
        <f ca="1">OFFSET(INDIRECT(INDEX(DbaseIndices!J:J,B103)),0,I103-2000+1)</f>
        <v>2215.0022399999998</v>
      </c>
    </row>
    <row r="104" spans="1:10" hidden="1" x14ac:dyDescent="0.25">
      <c r="A104" s="221">
        <f>IF(I103=DbaseIndices!$N$3,A103+1,A103)</f>
        <v>18</v>
      </c>
      <c r="B104" s="221">
        <f>MATCH(A104,DbaseIndices!A:A,0)</f>
        <v>26</v>
      </c>
      <c r="C104" s="221" t="str">
        <f>INDEX(DbaseIndices!F:F,$B104)</f>
        <v>1 Energy</v>
      </c>
      <c r="D104" s="221" t="str">
        <f>INDEX(DbaseIndices!G:G,$B104)</f>
        <v>1A Fuel Combustion Activities</v>
      </c>
      <c r="E104" s="221" t="str">
        <f>INDEX(DbaseIndices!H:H,$B104)</f>
        <v>1A1 Energy Industries</v>
      </c>
      <c r="F104" s="221" t="str">
        <f>INDEX(DbaseIndices!I:I,$B104)</f>
        <v>1A1c Manufacture of solid fuels and other energy industries</v>
      </c>
      <c r="G104" s="221">
        <f>INDEX(DbaseIndices!D:D,$B104)</f>
        <v>0</v>
      </c>
      <c r="H104" s="221" t="str">
        <f>INDEX(DbaseIndices!E:E,$B104)</f>
        <v>CO2</v>
      </c>
      <c r="I104" s="221">
        <f>IF(I103=DbaseIndices!$N$3,DbaseIndices!$N$2,I103+1)</f>
        <v>2012</v>
      </c>
      <c r="J104" s="318">
        <f ca="1">OFFSET(INDIRECT(INDEX(DbaseIndices!J:J,B104)),0,I104-2000+1)</f>
        <v>795.40800720807056</v>
      </c>
    </row>
    <row r="105" spans="1:10" hidden="1" x14ac:dyDescent="0.25">
      <c r="A105" s="221">
        <f>IF(I104=DbaseIndices!$N$3,A104+1,A104)</f>
        <v>18</v>
      </c>
      <c r="B105" s="221">
        <f>MATCH(A105,DbaseIndices!A:A,0)</f>
        <v>26</v>
      </c>
      <c r="C105" s="221" t="str">
        <f>INDEX(DbaseIndices!F:F,$B105)</f>
        <v>1 Energy</v>
      </c>
      <c r="D105" s="221" t="str">
        <f>INDEX(DbaseIndices!G:G,$B105)</f>
        <v>1A Fuel Combustion Activities</v>
      </c>
      <c r="E105" s="221" t="str">
        <f>INDEX(DbaseIndices!H:H,$B105)</f>
        <v>1A1 Energy Industries</v>
      </c>
      <c r="F105" s="221" t="str">
        <f>INDEX(DbaseIndices!I:I,$B105)</f>
        <v>1A1c Manufacture of solid fuels and other energy industries</v>
      </c>
      <c r="G105" s="221">
        <f>INDEX(DbaseIndices!D:D,$B105)</f>
        <v>0</v>
      </c>
      <c r="H105" s="221" t="str">
        <f>INDEX(DbaseIndices!E:E,$B105)</f>
        <v>CO2</v>
      </c>
      <c r="I105" s="221">
        <f>IF(I104=DbaseIndices!$N$3,DbaseIndices!$N$2,I104+1)</f>
        <v>2013</v>
      </c>
      <c r="J105" s="318">
        <f ca="1">OFFSET(INDIRECT(INDEX(DbaseIndices!J:J,B105)),0,I105-2000+1)</f>
        <v>962.31500000000005</v>
      </c>
    </row>
    <row r="106" spans="1:10" hidden="1" x14ac:dyDescent="0.25">
      <c r="A106" s="221">
        <f>IF(I105=DbaseIndices!$N$3,A105+1,A105)</f>
        <v>18</v>
      </c>
      <c r="B106" s="221">
        <f>MATCH(A106,DbaseIndices!A:A,0)</f>
        <v>26</v>
      </c>
      <c r="C106" s="221" t="str">
        <f>INDEX(DbaseIndices!F:F,$B106)</f>
        <v>1 Energy</v>
      </c>
      <c r="D106" s="221" t="str">
        <f>INDEX(DbaseIndices!G:G,$B106)</f>
        <v>1A Fuel Combustion Activities</v>
      </c>
      <c r="E106" s="221" t="str">
        <f>INDEX(DbaseIndices!H:H,$B106)</f>
        <v>1A1 Energy Industries</v>
      </c>
      <c r="F106" s="221" t="str">
        <f>INDEX(DbaseIndices!I:I,$B106)</f>
        <v>1A1c Manufacture of solid fuels and other energy industries</v>
      </c>
      <c r="G106" s="221">
        <f>INDEX(DbaseIndices!D:D,$B106)</f>
        <v>0</v>
      </c>
      <c r="H106" s="221" t="str">
        <f>INDEX(DbaseIndices!E:E,$B106)</f>
        <v>CO2</v>
      </c>
      <c r="I106" s="221">
        <f>IF(I105=DbaseIndices!$N$3,DbaseIndices!$N$2,I105+1)</f>
        <v>2014</v>
      </c>
      <c r="J106" s="318">
        <f ca="1">OFFSET(INDIRECT(INDEX(DbaseIndices!J:J,B106)),0,I106-2000+1)</f>
        <v>924.63</v>
      </c>
    </row>
    <row r="107" spans="1:10" hidden="1" x14ac:dyDescent="0.25">
      <c r="A107" s="221">
        <f>IF(I106=DbaseIndices!$N$3,A106+1,A106)</f>
        <v>18</v>
      </c>
      <c r="B107" s="221">
        <f>MATCH(A107,DbaseIndices!A:A,0)</f>
        <v>26</v>
      </c>
      <c r="C107" s="221" t="str">
        <f>INDEX(DbaseIndices!F:F,$B107)</f>
        <v>1 Energy</v>
      </c>
      <c r="D107" s="221" t="str">
        <f>INDEX(DbaseIndices!G:G,$B107)</f>
        <v>1A Fuel Combustion Activities</v>
      </c>
      <c r="E107" s="221" t="str">
        <f>INDEX(DbaseIndices!H:H,$B107)</f>
        <v>1A1 Energy Industries</v>
      </c>
      <c r="F107" s="221" t="str">
        <f>INDEX(DbaseIndices!I:I,$B107)</f>
        <v>1A1c Manufacture of solid fuels and other energy industries</v>
      </c>
      <c r="G107" s="221">
        <f>INDEX(DbaseIndices!D:D,$B107)</f>
        <v>0</v>
      </c>
      <c r="H107" s="221" t="str">
        <f>INDEX(DbaseIndices!E:E,$B107)</f>
        <v>CO2</v>
      </c>
      <c r="I107" s="221">
        <f>IF(I106=DbaseIndices!$N$3,DbaseIndices!$N$2,I106+1)</f>
        <v>2015</v>
      </c>
      <c r="J107" s="318">
        <f ca="1">OFFSET(INDIRECT(INDEX(DbaseIndices!J:J,B107)),0,I107-2000+1)</f>
        <v>886.95</v>
      </c>
    </row>
    <row r="108" spans="1:10" hidden="1" x14ac:dyDescent="0.25">
      <c r="A108" s="221">
        <f>IF(I107=DbaseIndices!$N$3,A107+1,A107)</f>
        <v>18</v>
      </c>
      <c r="B108" s="221">
        <f>MATCH(A108,DbaseIndices!A:A,0)</f>
        <v>26</v>
      </c>
      <c r="C108" s="221" t="str">
        <f>INDEX(DbaseIndices!F:F,$B108)</f>
        <v>1 Energy</v>
      </c>
      <c r="D108" s="221" t="str">
        <f>INDEX(DbaseIndices!G:G,$B108)</f>
        <v>1A Fuel Combustion Activities</v>
      </c>
      <c r="E108" s="221" t="str">
        <f>INDEX(DbaseIndices!H:H,$B108)</f>
        <v>1A1 Energy Industries</v>
      </c>
      <c r="F108" s="221" t="str">
        <f>INDEX(DbaseIndices!I:I,$B108)</f>
        <v>1A1c Manufacture of solid fuels and other energy industries</v>
      </c>
      <c r="G108" s="221">
        <f>INDEX(DbaseIndices!D:D,$B108)</f>
        <v>0</v>
      </c>
      <c r="H108" s="221" t="str">
        <f>INDEX(DbaseIndices!E:E,$B108)</f>
        <v>CO2</v>
      </c>
      <c r="I108" s="221">
        <f>IF(I107=DbaseIndices!$N$3,DbaseIndices!$N$2,I107+1)</f>
        <v>2016</v>
      </c>
      <c r="J108" s="318">
        <f ca="1">OFFSET(INDIRECT(INDEX(DbaseIndices!J:J,B108)),0,I108-2000+1)</f>
        <v>849.26</v>
      </c>
    </row>
    <row r="109" spans="1:10" hidden="1" x14ac:dyDescent="0.25">
      <c r="A109" s="221">
        <f>IF(I108=DbaseIndices!$N$3,A108+1,A108)</f>
        <v>18</v>
      </c>
      <c r="B109" s="221">
        <f>MATCH(A109,DbaseIndices!A:A,0)</f>
        <v>26</v>
      </c>
      <c r="C109" s="221" t="str">
        <f>INDEX(DbaseIndices!F:F,$B109)</f>
        <v>1 Energy</v>
      </c>
      <c r="D109" s="221" t="str">
        <f>INDEX(DbaseIndices!G:G,$B109)</f>
        <v>1A Fuel Combustion Activities</v>
      </c>
      <c r="E109" s="221" t="str">
        <f>INDEX(DbaseIndices!H:H,$B109)</f>
        <v>1A1 Energy Industries</v>
      </c>
      <c r="F109" s="221" t="str">
        <f>INDEX(DbaseIndices!I:I,$B109)</f>
        <v>1A1c Manufacture of solid fuels and other energy industries</v>
      </c>
      <c r="G109" s="221">
        <f>INDEX(DbaseIndices!D:D,$B109)</f>
        <v>0</v>
      </c>
      <c r="H109" s="221" t="str">
        <f>INDEX(DbaseIndices!E:E,$B109)</f>
        <v>CO2</v>
      </c>
      <c r="I109" s="221">
        <f>IF(I108=DbaseIndices!$N$3,DbaseIndices!$N$2,I108+1)</f>
        <v>2017</v>
      </c>
      <c r="J109" s="318">
        <f ca="1">OFFSET(INDIRECT(INDEX(DbaseIndices!J:J,B109)),0,I109-2000+1)</f>
        <v>811.58</v>
      </c>
    </row>
    <row r="110" spans="1:10" hidden="1" x14ac:dyDescent="0.25">
      <c r="A110" s="221">
        <f>IF(I109=DbaseIndices!$N$3,A109+1,A109)</f>
        <v>19</v>
      </c>
      <c r="B110" s="221">
        <f>MATCH(A110,DbaseIndices!A:A,0)</f>
        <v>27</v>
      </c>
      <c r="C110" s="221" t="str">
        <f>INDEX(DbaseIndices!F:F,$B110)</f>
        <v>1 Energy</v>
      </c>
      <c r="D110" s="221" t="str">
        <f>INDEX(DbaseIndices!G:G,$B110)</f>
        <v>1A Fuel Combustion Activities</v>
      </c>
      <c r="E110" s="221" t="str">
        <f>INDEX(DbaseIndices!H:H,$B110)</f>
        <v>1A1 Energy Industries</v>
      </c>
      <c r="F110" s="221" t="str">
        <f>INDEX(DbaseIndices!I:I,$B110)</f>
        <v>1A1c Manufacture of solid fuels and other energy industries</v>
      </c>
      <c r="G110" s="221">
        <f>INDEX(DbaseIndices!D:D,$B110)</f>
        <v>0</v>
      </c>
      <c r="H110" s="221" t="str">
        <f>INDEX(DbaseIndices!E:E,$B110)</f>
        <v>CO2</v>
      </c>
      <c r="I110" s="221">
        <f>IF(I109=DbaseIndices!$N$3,DbaseIndices!$N$2,I109+1)</f>
        <v>2012</v>
      </c>
      <c r="J110" s="318">
        <f ca="1">OFFSET(INDIRECT(INDEX(DbaseIndices!J:J,B110)),0,I110-2000+1)</f>
        <v>29107.906712723187</v>
      </c>
    </row>
    <row r="111" spans="1:10" hidden="1" x14ac:dyDescent="0.25">
      <c r="A111" s="221">
        <f>IF(I110=DbaseIndices!$N$3,A110+1,A110)</f>
        <v>19</v>
      </c>
      <c r="B111" s="221">
        <f>MATCH(A111,DbaseIndices!A:A,0)</f>
        <v>27</v>
      </c>
      <c r="C111" s="221" t="str">
        <f>INDEX(DbaseIndices!F:F,$B111)</f>
        <v>1 Energy</v>
      </c>
      <c r="D111" s="221" t="str">
        <f>INDEX(DbaseIndices!G:G,$B111)</f>
        <v>1A Fuel Combustion Activities</v>
      </c>
      <c r="E111" s="221" t="str">
        <f>INDEX(DbaseIndices!H:H,$B111)</f>
        <v>1A1 Energy Industries</v>
      </c>
      <c r="F111" s="221" t="str">
        <f>INDEX(DbaseIndices!I:I,$B111)</f>
        <v>1A1c Manufacture of solid fuels and other energy industries</v>
      </c>
      <c r="G111" s="221">
        <f>INDEX(DbaseIndices!D:D,$B111)</f>
        <v>0</v>
      </c>
      <c r="H111" s="221" t="str">
        <f>INDEX(DbaseIndices!E:E,$B111)</f>
        <v>CO2</v>
      </c>
      <c r="I111" s="221">
        <f>IF(I110=DbaseIndices!$N$3,DbaseIndices!$N$2,I110+1)</f>
        <v>2013</v>
      </c>
      <c r="J111" s="318">
        <f ca="1">OFFSET(INDIRECT(INDEX(DbaseIndices!J:J,B111)),0,I111-2000+1)</f>
        <v>29593.129290151595</v>
      </c>
    </row>
    <row r="112" spans="1:10" hidden="1" x14ac:dyDescent="0.25">
      <c r="A112" s="221">
        <f>IF(I111=DbaseIndices!$N$3,A111+1,A111)</f>
        <v>19</v>
      </c>
      <c r="B112" s="221">
        <f>MATCH(A112,DbaseIndices!A:A,0)</f>
        <v>27</v>
      </c>
      <c r="C112" s="221" t="str">
        <f>INDEX(DbaseIndices!F:F,$B112)</f>
        <v>1 Energy</v>
      </c>
      <c r="D112" s="221" t="str">
        <f>INDEX(DbaseIndices!G:G,$B112)</f>
        <v>1A Fuel Combustion Activities</v>
      </c>
      <c r="E112" s="221" t="str">
        <f>INDEX(DbaseIndices!H:H,$B112)</f>
        <v>1A1 Energy Industries</v>
      </c>
      <c r="F112" s="221" t="str">
        <f>INDEX(DbaseIndices!I:I,$B112)</f>
        <v>1A1c Manufacture of solid fuels and other energy industries</v>
      </c>
      <c r="G112" s="221">
        <f>INDEX(DbaseIndices!D:D,$B112)</f>
        <v>0</v>
      </c>
      <c r="H112" s="221" t="str">
        <f>INDEX(DbaseIndices!E:E,$B112)</f>
        <v>CO2</v>
      </c>
      <c r="I112" s="221">
        <f>IF(I111=DbaseIndices!$N$3,DbaseIndices!$N$2,I111+1)</f>
        <v>2014</v>
      </c>
      <c r="J112" s="318">
        <f ca="1">OFFSET(INDIRECT(INDEX(DbaseIndices!J:J,B112)),0,I112-2000+1)</f>
        <v>29660.778012384078</v>
      </c>
    </row>
    <row r="113" spans="1:10" hidden="1" x14ac:dyDescent="0.25">
      <c r="A113" s="221">
        <f>IF(I112=DbaseIndices!$N$3,A112+1,A112)</f>
        <v>19</v>
      </c>
      <c r="B113" s="221">
        <f>MATCH(A113,DbaseIndices!A:A,0)</f>
        <v>27</v>
      </c>
      <c r="C113" s="221" t="str">
        <f>INDEX(DbaseIndices!F:F,$B113)</f>
        <v>1 Energy</v>
      </c>
      <c r="D113" s="221" t="str">
        <f>INDEX(DbaseIndices!G:G,$B113)</f>
        <v>1A Fuel Combustion Activities</v>
      </c>
      <c r="E113" s="221" t="str">
        <f>INDEX(DbaseIndices!H:H,$B113)</f>
        <v>1A1 Energy Industries</v>
      </c>
      <c r="F113" s="221" t="str">
        <f>INDEX(DbaseIndices!I:I,$B113)</f>
        <v>1A1c Manufacture of solid fuels and other energy industries</v>
      </c>
      <c r="G113" s="221">
        <f>INDEX(DbaseIndices!D:D,$B113)</f>
        <v>0</v>
      </c>
      <c r="H113" s="221" t="str">
        <f>INDEX(DbaseIndices!E:E,$B113)</f>
        <v>CO2</v>
      </c>
      <c r="I113" s="221">
        <f>IF(I112=DbaseIndices!$N$3,DbaseIndices!$N$2,I112+1)</f>
        <v>2015</v>
      </c>
      <c r="J113" s="318">
        <f ca="1">OFFSET(INDIRECT(INDEX(DbaseIndices!J:J,B113)),0,I113-2000+1)</f>
        <v>30412.241216136932</v>
      </c>
    </row>
    <row r="114" spans="1:10" hidden="1" x14ac:dyDescent="0.25">
      <c r="A114" s="221">
        <f>IF(I113=DbaseIndices!$N$3,A113+1,A113)</f>
        <v>19</v>
      </c>
      <c r="B114" s="221">
        <f>MATCH(A114,DbaseIndices!A:A,0)</f>
        <v>27</v>
      </c>
      <c r="C114" s="221" t="str">
        <f>INDEX(DbaseIndices!F:F,$B114)</f>
        <v>1 Energy</v>
      </c>
      <c r="D114" s="221" t="str">
        <f>INDEX(DbaseIndices!G:G,$B114)</f>
        <v>1A Fuel Combustion Activities</v>
      </c>
      <c r="E114" s="221" t="str">
        <f>INDEX(DbaseIndices!H:H,$B114)</f>
        <v>1A1 Energy Industries</v>
      </c>
      <c r="F114" s="221" t="str">
        <f>INDEX(DbaseIndices!I:I,$B114)</f>
        <v>1A1c Manufacture of solid fuels and other energy industries</v>
      </c>
      <c r="G114" s="221">
        <f>INDEX(DbaseIndices!D:D,$B114)</f>
        <v>0</v>
      </c>
      <c r="H114" s="221" t="str">
        <f>INDEX(DbaseIndices!E:E,$B114)</f>
        <v>CO2</v>
      </c>
      <c r="I114" s="221">
        <f>IF(I113=DbaseIndices!$N$3,DbaseIndices!$N$2,I113+1)</f>
        <v>2016</v>
      </c>
      <c r="J114" s="318">
        <f ca="1">OFFSET(INDIRECT(INDEX(DbaseIndices!J:J,B114)),0,I114-2000+1)</f>
        <v>29356.582900267109</v>
      </c>
    </row>
    <row r="115" spans="1:10" hidden="1" x14ac:dyDescent="0.25">
      <c r="A115" s="221">
        <f>IF(I114=DbaseIndices!$N$3,A114+1,A114)</f>
        <v>19</v>
      </c>
      <c r="B115" s="221">
        <f>MATCH(A115,DbaseIndices!A:A,0)</f>
        <v>27</v>
      </c>
      <c r="C115" s="221" t="str">
        <f>INDEX(DbaseIndices!F:F,$B115)</f>
        <v>1 Energy</v>
      </c>
      <c r="D115" s="221" t="str">
        <f>INDEX(DbaseIndices!G:G,$B115)</f>
        <v>1A Fuel Combustion Activities</v>
      </c>
      <c r="E115" s="221" t="str">
        <f>INDEX(DbaseIndices!H:H,$B115)</f>
        <v>1A1 Energy Industries</v>
      </c>
      <c r="F115" s="221" t="str">
        <f>INDEX(DbaseIndices!I:I,$B115)</f>
        <v>1A1c Manufacture of solid fuels and other energy industries</v>
      </c>
      <c r="G115" s="221">
        <f>INDEX(DbaseIndices!D:D,$B115)</f>
        <v>0</v>
      </c>
      <c r="H115" s="221" t="str">
        <f>INDEX(DbaseIndices!E:E,$B115)</f>
        <v>CO2</v>
      </c>
      <c r="I115" s="221">
        <f>IF(I114=DbaseIndices!$N$3,DbaseIndices!$N$2,I114+1)</f>
        <v>2017</v>
      </c>
      <c r="J115" s="318">
        <f ca="1">OFFSET(INDIRECT(INDEX(DbaseIndices!J:J,B115)),0,I115-2000+1)</f>
        <v>28459</v>
      </c>
    </row>
    <row r="116" spans="1:10" hidden="1" x14ac:dyDescent="0.25">
      <c r="A116" s="221">
        <f>IF(I115=DbaseIndices!$N$3,A115+1,A115)</f>
        <v>20</v>
      </c>
      <c r="B116" s="221">
        <f>MATCH(A116,DbaseIndices!A:A,0)</f>
        <v>31</v>
      </c>
      <c r="C116" s="221" t="str">
        <f>INDEX(DbaseIndices!F:F,$B116)</f>
        <v>1 Energy</v>
      </c>
      <c r="D116" s="221" t="str">
        <f>INDEX(DbaseIndices!G:G,$B116)</f>
        <v>1A Fuel Combustion Activities</v>
      </c>
      <c r="E116" s="221" t="str">
        <f>INDEX(DbaseIndices!H:H,$B116)</f>
        <v>1A1 Energy Industries</v>
      </c>
      <c r="F116" s="221" t="str">
        <f>INDEX(DbaseIndices!I:I,$B116)</f>
        <v>1A1a Electricity and Heat Production</v>
      </c>
      <c r="G116" s="221" t="str">
        <f>INDEX(DbaseIndices!D:D,$B116)</f>
        <v>Diesel</v>
      </c>
      <c r="H116" s="221" t="str">
        <f>INDEX(DbaseIndices!E:E,$B116)</f>
        <v>CH4</v>
      </c>
      <c r="I116" s="221">
        <f>IF(I115=DbaseIndices!$N$3,DbaseIndices!$N$2,I115+1)</f>
        <v>2012</v>
      </c>
      <c r="J116" s="318">
        <f ca="1">OFFSET(INDIRECT(INDEX(DbaseIndices!J:J,B116)),0,I116-2000+1)</f>
        <v>6.7943888961397136E-2</v>
      </c>
    </row>
    <row r="117" spans="1:10" hidden="1" x14ac:dyDescent="0.25">
      <c r="A117" s="221">
        <f>IF(I116=DbaseIndices!$N$3,A116+1,A116)</f>
        <v>20</v>
      </c>
      <c r="B117" s="221">
        <f>MATCH(A117,DbaseIndices!A:A,0)</f>
        <v>31</v>
      </c>
      <c r="C117" s="221" t="str">
        <f>INDEX(DbaseIndices!F:F,$B117)</f>
        <v>1 Energy</v>
      </c>
      <c r="D117" s="221" t="str">
        <f>INDEX(DbaseIndices!G:G,$B117)</f>
        <v>1A Fuel Combustion Activities</v>
      </c>
      <c r="E117" s="221" t="str">
        <f>INDEX(DbaseIndices!H:H,$B117)</f>
        <v>1A1 Energy Industries</v>
      </c>
      <c r="F117" s="221" t="str">
        <f>INDEX(DbaseIndices!I:I,$B117)</f>
        <v>1A1a Electricity and Heat Production</v>
      </c>
      <c r="G117" s="221" t="str">
        <f>INDEX(DbaseIndices!D:D,$B117)</f>
        <v>Diesel</v>
      </c>
      <c r="H117" s="221" t="str">
        <f>INDEX(DbaseIndices!E:E,$B117)</f>
        <v>CH4</v>
      </c>
      <c r="I117" s="221">
        <f>IF(I116=DbaseIndices!$N$3,DbaseIndices!$N$2,I116+1)</f>
        <v>2013</v>
      </c>
      <c r="J117" s="318">
        <f ca="1">OFFSET(INDIRECT(INDEX(DbaseIndices!J:J,B117)),0,I117-2000+1)</f>
        <v>0.102423</v>
      </c>
    </row>
    <row r="118" spans="1:10" hidden="1" x14ac:dyDescent="0.25">
      <c r="A118" s="221">
        <f>IF(I117=DbaseIndices!$N$3,A117+1,A117)</f>
        <v>20</v>
      </c>
      <c r="B118" s="221">
        <f>MATCH(A118,DbaseIndices!A:A,0)</f>
        <v>31</v>
      </c>
      <c r="C118" s="221" t="str">
        <f>INDEX(DbaseIndices!F:F,$B118)</f>
        <v>1 Energy</v>
      </c>
      <c r="D118" s="221" t="str">
        <f>INDEX(DbaseIndices!G:G,$B118)</f>
        <v>1A Fuel Combustion Activities</v>
      </c>
      <c r="E118" s="221" t="str">
        <f>INDEX(DbaseIndices!H:H,$B118)</f>
        <v>1A1 Energy Industries</v>
      </c>
      <c r="F118" s="221" t="str">
        <f>INDEX(DbaseIndices!I:I,$B118)</f>
        <v>1A1a Electricity and Heat Production</v>
      </c>
      <c r="G118" s="221" t="str">
        <f>INDEX(DbaseIndices!D:D,$B118)</f>
        <v>Diesel</v>
      </c>
      <c r="H118" s="221" t="str">
        <f>INDEX(DbaseIndices!E:E,$B118)</f>
        <v>CH4</v>
      </c>
      <c r="I118" s="221">
        <f>IF(I117=DbaseIndices!$N$3,DbaseIndices!$N$2,I117+1)</f>
        <v>2014</v>
      </c>
      <c r="J118" s="318">
        <f ca="1">OFFSET(INDIRECT(INDEX(DbaseIndices!J:J,B118)),0,I118-2000+1)</f>
        <v>0.120264</v>
      </c>
    </row>
    <row r="119" spans="1:10" hidden="1" x14ac:dyDescent="0.25">
      <c r="A119" s="221">
        <f>IF(I118=DbaseIndices!$N$3,A118+1,A118)</f>
        <v>20</v>
      </c>
      <c r="B119" s="221">
        <f>MATCH(A119,DbaseIndices!A:A,0)</f>
        <v>31</v>
      </c>
      <c r="C119" s="221" t="str">
        <f>INDEX(DbaseIndices!F:F,$B119)</f>
        <v>1 Energy</v>
      </c>
      <c r="D119" s="221" t="str">
        <f>INDEX(DbaseIndices!G:G,$B119)</f>
        <v>1A Fuel Combustion Activities</v>
      </c>
      <c r="E119" s="221" t="str">
        <f>INDEX(DbaseIndices!H:H,$B119)</f>
        <v>1A1 Energy Industries</v>
      </c>
      <c r="F119" s="221" t="str">
        <f>INDEX(DbaseIndices!I:I,$B119)</f>
        <v>1A1a Electricity and Heat Production</v>
      </c>
      <c r="G119" s="221" t="str">
        <f>INDEX(DbaseIndices!D:D,$B119)</f>
        <v>Diesel</v>
      </c>
      <c r="H119" s="221" t="str">
        <f>INDEX(DbaseIndices!E:E,$B119)</f>
        <v>CH4</v>
      </c>
      <c r="I119" s="221">
        <f>IF(I118=DbaseIndices!$N$3,DbaseIndices!$N$2,I118+1)</f>
        <v>2015</v>
      </c>
      <c r="J119" s="318">
        <f ca="1">OFFSET(INDIRECT(INDEX(DbaseIndices!J:J,B119)),0,I119-2000+1)</f>
        <v>0.176178</v>
      </c>
    </row>
    <row r="120" spans="1:10" hidden="1" x14ac:dyDescent="0.25">
      <c r="A120" s="221">
        <f>IF(I119=DbaseIndices!$N$3,A119+1,A119)</f>
        <v>20</v>
      </c>
      <c r="B120" s="221">
        <f>MATCH(A120,DbaseIndices!A:A,0)</f>
        <v>31</v>
      </c>
      <c r="C120" s="221" t="str">
        <f>INDEX(DbaseIndices!F:F,$B120)</f>
        <v>1 Energy</v>
      </c>
      <c r="D120" s="221" t="str">
        <f>INDEX(DbaseIndices!G:G,$B120)</f>
        <v>1A Fuel Combustion Activities</v>
      </c>
      <c r="E120" s="221" t="str">
        <f>INDEX(DbaseIndices!H:H,$B120)</f>
        <v>1A1 Energy Industries</v>
      </c>
      <c r="F120" s="221" t="str">
        <f>INDEX(DbaseIndices!I:I,$B120)</f>
        <v>1A1a Electricity and Heat Production</v>
      </c>
      <c r="G120" s="221" t="str">
        <f>INDEX(DbaseIndices!D:D,$B120)</f>
        <v>Diesel</v>
      </c>
      <c r="H120" s="221" t="str">
        <f>INDEX(DbaseIndices!E:E,$B120)</f>
        <v>CH4</v>
      </c>
      <c r="I120" s="221">
        <f>IF(I119=DbaseIndices!$N$3,DbaseIndices!$N$2,I119+1)</f>
        <v>2016</v>
      </c>
      <c r="J120" s="318">
        <f ca="1">OFFSET(INDIRECT(INDEX(DbaseIndices!J:J,B120)),0,I120-2000+1)</f>
        <v>0.174174</v>
      </c>
    </row>
    <row r="121" spans="1:10" hidden="1" x14ac:dyDescent="0.25">
      <c r="A121" s="221">
        <f>IF(I120=DbaseIndices!$N$3,A120+1,A120)</f>
        <v>20</v>
      </c>
      <c r="B121" s="221">
        <f>MATCH(A121,DbaseIndices!A:A,0)</f>
        <v>31</v>
      </c>
      <c r="C121" s="221" t="str">
        <f>INDEX(DbaseIndices!F:F,$B121)</f>
        <v>1 Energy</v>
      </c>
      <c r="D121" s="221" t="str">
        <f>INDEX(DbaseIndices!G:G,$B121)</f>
        <v>1A Fuel Combustion Activities</v>
      </c>
      <c r="E121" s="221" t="str">
        <f>INDEX(DbaseIndices!H:H,$B121)</f>
        <v>1A1 Energy Industries</v>
      </c>
      <c r="F121" s="221" t="str">
        <f>INDEX(DbaseIndices!I:I,$B121)</f>
        <v>1A1a Electricity and Heat Production</v>
      </c>
      <c r="G121" s="221" t="str">
        <f>INDEX(DbaseIndices!D:D,$B121)</f>
        <v>Diesel</v>
      </c>
      <c r="H121" s="221" t="str">
        <f>INDEX(DbaseIndices!E:E,$B121)</f>
        <v>CH4</v>
      </c>
      <c r="I121" s="221">
        <f>IF(I120=DbaseIndices!$N$3,DbaseIndices!$N$2,I120+1)</f>
        <v>2017</v>
      </c>
      <c r="J121" s="318">
        <f ca="1">OFFSET(INDIRECT(INDEX(DbaseIndices!J:J,B121)),0,I121-2000+1)</f>
        <v>0.174174</v>
      </c>
    </row>
    <row r="122" spans="1:10" hidden="1" x14ac:dyDescent="0.25">
      <c r="A122" s="221">
        <f>IF(I121=DbaseIndices!$N$3,A121+1,A121)</f>
        <v>21</v>
      </c>
      <c r="B122" s="221">
        <f>MATCH(A122,DbaseIndices!A:A,0)</f>
        <v>32</v>
      </c>
      <c r="C122" s="221" t="str">
        <f>INDEX(DbaseIndices!F:F,$B122)</f>
        <v>1 Energy</v>
      </c>
      <c r="D122" s="221" t="str">
        <f>INDEX(DbaseIndices!G:G,$B122)</f>
        <v>1A Fuel Combustion Activities</v>
      </c>
      <c r="E122" s="221" t="str">
        <f>INDEX(DbaseIndices!H:H,$B122)</f>
        <v>1A1 Energy Industries</v>
      </c>
      <c r="F122" s="221" t="str">
        <f>INDEX(DbaseIndices!I:I,$B122)</f>
        <v>1A1a Electricity and Heat Production</v>
      </c>
      <c r="G122" s="221" t="str">
        <f>INDEX(DbaseIndices!D:D,$B122)</f>
        <v>Residual Fuel Oil (HFO)</v>
      </c>
      <c r="H122" s="221" t="str">
        <f>INDEX(DbaseIndices!E:E,$B122)</f>
        <v>CH4</v>
      </c>
      <c r="I122" s="221">
        <f>IF(I121=DbaseIndices!$N$3,DbaseIndices!$N$2,I121+1)</f>
        <v>2012</v>
      </c>
      <c r="J122" s="318">
        <f ca="1">OFFSET(INDIRECT(INDEX(DbaseIndices!J:J,B122)),0,I122-2000+1)</f>
        <v>2.7110850000000002E-2</v>
      </c>
    </row>
    <row r="123" spans="1:10" hidden="1" x14ac:dyDescent="0.25">
      <c r="A123" s="221">
        <f>IF(I122=DbaseIndices!$N$3,A122+1,A122)</f>
        <v>21</v>
      </c>
      <c r="B123" s="221">
        <f>MATCH(A123,DbaseIndices!A:A,0)</f>
        <v>32</v>
      </c>
      <c r="C123" s="221" t="str">
        <f>INDEX(DbaseIndices!F:F,$B123)</f>
        <v>1 Energy</v>
      </c>
      <c r="D123" s="221" t="str">
        <f>INDEX(DbaseIndices!G:G,$B123)</f>
        <v>1A Fuel Combustion Activities</v>
      </c>
      <c r="E123" s="221" t="str">
        <f>INDEX(DbaseIndices!H:H,$B123)</f>
        <v>1A1 Energy Industries</v>
      </c>
      <c r="F123" s="221" t="str">
        <f>INDEX(DbaseIndices!I:I,$B123)</f>
        <v>1A1a Electricity and Heat Production</v>
      </c>
      <c r="G123" s="221" t="str">
        <f>INDEX(DbaseIndices!D:D,$B123)</f>
        <v>Residual Fuel Oil (HFO)</v>
      </c>
      <c r="H123" s="221" t="str">
        <f>INDEX(DbaseIndices!E:E,$B123)</f>
        <v>CH4</v>
      </c>
      <c r="I123" s="221">
        <f>IF(I122=DbaseIndices!$N$3,DbaseIndices!$N$2,I122+1)</f>
        <v>2013</v>
      </c>
      <c r="J123" s="318">
        <f ca="1">OFFSET(INDIRECT(INDEX(DbaseIndices!J:J,B123)),0,I123-2000+1)</f>
        <v>3.5469000000000001E-2</v>
      </c>
    </row>
    <row r="124" spans="1:10" hidden="1" x14ac:dyDescent="0.25">
      <c r="A124" s="221">
        <f>IF(I123=DbaseIndices!$N$3,A123+1,A123)</f>
        <v>21</v>
      </c>
      <c r="B124" s="221">
        <f>MATCH(A124,DbaseIndices!A:A,0)</f>
        <v>32</v>
      </c>
      <c r="C124" s="221" t="str">
        <f>INDEX(DbaseIndices!F:F,$B124)</f>
        <v>1 Energy</v>
      </c>
      <c r="D124" s="221" t="str">
        <f>INDEX(DbaseIndices!G:G,$B124)</f>
        <v>1A Fuel Combustion Activities</v>
      </c>
      <c r="E124" s="221" t="str">
        <f>INDEX(DbaseIndices!H:H,$B124)</f>
        <v>1A1 Energy Industries</v>
      </c>
      <c r="F124" s="221" t="str">
        <f>INDEX(DbaseIndices!I:I,$B124)</f>
        <v>1A1a Electricity and Heat Production</v>
      </c>
      <c r="G124" s="221" t="str">
        <f>INDEX(DbaseIndices!D:D,$B124)</f>
        <v>Residual Fuel Oil (HFO)</v>
      </c>
      <c r="H124" s="221" t="str">
        <f>INDEX(DbaseIndices!E:E,$B124)</f>
        <v>CH4</v>
      </c>
      <c r="I124" s="221">
        <f>IF(I123=DbaseIndices!$N$3,DbaseIndices!$N$2,I123+1)</f>
        <v>2014</v>
      </c>
      <c r="J124" s="318">
        <f ca="1">OFFSET(INDIRECT(INDEX(DbaseIndices!J:J,B124)),0,I124-2000+1)</f>
        <v>3.7920000000000002E-2</v>
      </c>
    </row>
    <row r="125" spans="1:10" hidden="1" x14ac:dyDescent="0.25">
      <c r="A125" s="221">
        <f>IF(I124=DbaseIndices!$N$3,A124+1,A124)</f>
        <v>21</v>
      </c>
      <c r="B125" s="221">
        <f>MATCH(A125,DbaseIndices!A:A,0)</f>
        <v>32</v>
      </c>
      <c r="C125" s="221" t="str">
        <f>INDEX(DbaseIndices!F:F,$B125)</f>
        <v>1 Energy</v>
      </c>
      <c r="D125" s="221" t="str">
        <f>INDEX(DbaseIndices!G:G,$B125)</f>
        <v>1A Fuel Combustion Activities</v>
      </c>
      <c r="E125" s="221" t="str">
        <f>INDEX(DbaseIndices!H:H,$B125)</f>
        <v>1A1 Energy Industries</v>
      </c>
      <c r="F125" s="221" t="str">
        <f>INDEX(DbaseIndices!I:I,$B125)</f>
        <v>1A1a Electricity and Heat Production</v>
      </c>
      <c r="G125" s="221" t="str">
        <f>INDEX(DbaseIndices!D:D,$B125)</f>
        <v>Residual Fuel Oil (HFO)</v>
      </c>
      <c r="H125" s="221" t="str">
        <f>INDEX(DbaseIndices!E:E,$B125)</f>
        <v>CH4</v>
      </c>
      <c r="I125" s="221">
        <f>IF(I124=DbaseIndices!$N$3,DbaseIndices!$N$2,I124+1)</f>
        <v>2015</v>
      </c>
      <c r="J125" s="318">
        <f ca="1">OFFSET(INDIRECT(INDEX(DbaseIndices!J:J,B125)),0,I125-2000+1)</f>
        <v>3.9287999999999997E-2</v>
      </c>
    </row>
    <row r="126" spans="1:10" hidden="1" x14ac:dyDescent="0.25">
      <c r="A126" s="221">
        <f>IF(I125=DbaseIndices!$N$3,A125+1,A125)</f>
        <v>21</v>
      </c>
      <c r="B126" s="221">
        <f>MATCH(A126,DbaseIndices!A:A,0)</f>
        <v>32</v>
      </c>
      <c r="C126" s="221" t="str">
        <f>INDEX(DbaseIndices!F:F,$B126)</f>
        <v>1 Energy</v>
      </c>
      <c r="D126" s="221" t="str">
        <f>INDEX(DbaseIndices!G:G,$B126)</f>
        <v>1A Fuel Combustion Activities</v>
      </c>
      <c r="E126" s="221" t="str">
        <f>INDEX(DbaseIndices!H:H,$B126)</f>
        <v>1A1 Energy Industries</v>
      </c>
      <c r="F126" s="221" t="str">
        <f>INDEX(DbaseIndices!I:I,$B126)</f>
        <v>1A1a Electricity and Heat Production</v>
      </c>
      <c r="G126" s="221" t="str">
        <f>INDEX(DbaseIndices!D:D,$B126)</f>
        <v>Residual Fuel Oil (HFO)</v>
      </c>
      <c r="H126" s="221" t="str">
        <f>INDEX(DbaseIndices!E:E,$B126)</f>
        <v>CH4</v>
      </c>
      <c r="I126" s="221">
        <f>IF(I125=DbaseIndices!$N$3,DbaseIndices!$N$2,I125+1)</f>
        <v>2016</v>
      </c>
      <c r="J126" s="318">
        <f ca="1">OFFSET(INDIRECT(INDEX(DbaseIndices!J:J,B126)),0,I126-2000+1)</f>
        <v>3.5955000000000001E-2</v>
      </c>
    </row>
    <row r="127" spans="1:10" hidden="1" x14ac:dyDescent="0.25">
      <c r="A127" s="221">
        <f>IF(I126=DbaseIndices!$N$3,A126+1,A126)</f>
        <v>21</v>
      </c>
      <c r="B127" s="221">
        <f>MATCH(A127,DbaseIndices!A:A,0)</f>
        <v>32</v>
      </c>
      <c r="C127" s="221" t="str">
        <f>INDEX(DbaseIndices!F:F,$B127)</f>
        <v>1 Energy</v>
      </c>
      <c r="D127" s="221" t="str">
        <f>INDEX(DbaseIndices!G:G,$B127)</f>
        <v>1A Fuel Combustion Activities</v>
      </c>
      <c r="E127" s="221" t="str">
        <f>INDEX(DbaseIndices!H:H,$B127)</f>
        <v>1A1 Energy Industries</v>
      </c>
      <c r="F127" s="221" t="str">
        <f>INDEX(DbaseIndices!I:I,$B127)</f>
        <v>1A1a Electricity and Heat Production</v>
      </c>
      <c r="G127" s="221" t="str">
        <f>INDEX(DbaseIndices!D:D,$B127)</f>
        <v>Residual Fuel Oil (HFO)</v>
      </c>
      <c r="H127" s="221" t="str">
        <f>INDEX(DbaseIndices!E:E,$B127)</f>
        <v>CH4</v>
      </c>
      <c r="I127" s="221">
        <f>IF(I126=DbaseIndices!$N$3,DbaseIndices!$N$2,I126+1)</f>
        <v>2017</v>
      </c>
      <c r="J127" s="318">
        <f ca="1">OFFSET(INDIRECT(INDEX(DbaseIndices!J:J,B127)),0,I127-2000+1)</f>
        <v>2.937E-2</v>
      </c>
    </row>
    <row r="128" spans="1:10" hidden="1" x14ac:dyDescent="0.25">
      <c r="A128" s="221">
        <f>IF(I127=DbaseIndices!$N$3,A127+1,A127)</f>
        <v>22</v>
      </c>
      <c r="B128" s="221">
        <f>MATCH(A128,DbaseIndices!A:A,0)</f>
        <v>33</v>
      </c>
      <c r="C128" s="221" t="str">
        <f>INDEX(DbaseIndices!F:F,$B128)</f>
        <v>1 Energy</v>
      </c>
      <c r="D128" s="221" t="str">
        <f>INDEX(DbaseIndices!G:G,$B128)</f>
        <v>1A Fuel Combustion Activities</v>
      </c>
      <c r="E128" s="221" t="str">
        <f>INDEX(DbaseIndices!H:H,$B128)</f>
        <v>1A1 Energy Industries</v>
      </c>
      <c r="F128" s="221" t="str">
        <f>INDEX(DbaseIndices!I:I,$B128)</f>
        <v>1A1a Electricity and Heat Production</v>
      </c>
      <c r="G128" s="221" t="str">
        <f>INDEX(DbaseIndices!D:D,$B128)</f>
        <v>Coal</v>
      </c>
      <c r="H128" s="221" t="str">
        <f>INDEX(DbaseIndices!E:E,$B128)</f>
        <v>CH4</v>
      </c>
      <c r="I128" s="221">
        <f>IF(I127=DbaseIndices!$N$3,DbaseIndices!$N$2,I127+1)</f>
        <v>2012</v>
      </c>
      <c r="J128" s="318">
        <f ca="1">OFFSET(INDIRECT(INDEX(DbaseIndices!J:J,B128)),0,I128-2000+1)</f>
        <v>2.5035814271999999</v>
      </c>
    </row>
    <row r="129" spans="1:10" hidden="1" x14ac:dyDescent="0.25">
      <c r="A129" s="221">
        <f>IF(I128=DbaseIndices!$N$3,A128+1,A128)</f>
        <v>22</v>
      </c>
      <c r="B129" s="221">
        <f>MATCH(A129,DbaseIndices!A:A,0)</f>
        <v>33</v>
      </c>
      <c r="C129" s="221" t="str">
        <f>INDEX(DbaseIndices!F:F,$B129)</f>
        <v>1 Energy</v>
      </c>
      <c r="D129" s="221" t="str">
        <f>INDEX(DbaseIndices!G:G,$B129)</f>
        <v>1A Fuel Combustion Activities</v>
      </c>
      <c r="E129" s="221" t="str">
        <f>INDEX(DbaseIndices!H:H,$B129)</f>
        <v>1A1 Energy Industries</v>
      </c>
      <c r="F129" s="221" t="str">
        <f>INDEX(DbaseIndices!I:I,$B129)</f>
        <v>1A1a Electricity and Heat Production</v>
      </c>
      <c r="G129" s="221" t="str">
        <f>INDEX(DbaseIndices!D:D,$B129)</f>
        <v>Coal</v>
      </c>
      <c r="H129" s="221" t="str">
        <f>INDEX(DbaseIndices!E:E,$B129)</f>
        <v>CH4</v>
      </c>
      <c r="I129" s="221">
        <f>IF(I128=DbaseIndices!$N$3,DbaseIndices!$N$2,I128+1)</f>
        <v>2013</v>
      </c>
      <c r="J129" s="318">
        <f ca="1">OFFSET(INDIRECT(INDEX(DbaseIndices!J:J,B129)),0,I129-2000+1)</f>
        <v>2.4207779999999999</v>
      </c>
    </row>
    <row r="130" spans="1:10" hidden="1" x14ac:dyDescent="0.25">
      <c r="A130" s="221">
        <f>IF(I129=DbaseIndices!$N$3,A129+1,A129)</f>
        <v>22</v>
      </c>
      <c r="B130" s="221">
        <f>MATCH(A130,DbaseIndices!A:A,0)</f>
        <v>33</v>
      </c>
      <c r="C130" s="221" t="str">
        <f>INDEX(DbaseIndices!F:F,$B130)</f>
        <v>1 Energy</v>
      </c>
      <c r="D130" s="221" t="str">
        <f>INDEX(DbaseIndices!G:G,$B130)</f>
        <v>1A Fuel Combustion Activities</v>
      </c>
      <c r="E130" s="221" t="str">
        <f>INDEX(DbaseIndices!H:H,$B130)</f>
        <v>1A1 Energy Industries</v>
      </c>
      <c r="F130" s="221" t="str">
        <f>INDEX(DbaseIndices!I:I,$B130)</f>
        <v>1A1a Electricity and Heat Production</v>
      </c>
      <c r="G130" s="221" t="str">
        <f>INDEX(DbaseIndices!D:D,$B130)</f>
        <v>Coal</v>
      </c>
      <c r="H130" s="221" t="str">
        <f>INDEX(DbaseIndices!E:E,$B130)</f>
        <v>CH4</v>
      </c>
      <c r="I130" s="221">
        <f>IF(I129=DbaseIndices!$N$3,DbaseIndices!$N$2,I129+1)</f>
        <v>2014</v>
      </c>
      <c r="J130" s="318">
        <f ca="1">OFFSET(INDIRECT(INDEX(DbaseIndices!J:J,B130)),0,I130-2000+1)</f>
        <v>2.3597809999999999</v>
      </c>
    </row>
    <row r="131" spans="1:10" hidden="1" x14ac:dyDescent="0.25">
      <c r="A131" s="221">
        <f>IF(I130=DbaseIndices!$N$3,A130+1,A130)</f>
        <v>22</v>
      </c>
      <c r="B131" s="221">
        <f>MATCH(A131,DbaseIndices!A:A,0)</f>
        <v>33</v>
      </c>
      <c r="C131" s="221" t="str">
        <f>INDEX(DbaseIndices!F:F,$B131)</f>
        <v>1 Energy</v>
      </c>
      <c r="D131" s="221" t="str">
        <f>INDEX(DbaseIndices!G:G,$B131)</f>
        <v>1A Fuel Combustion Activities</v>
      </c>
      <c r="E131" s="221" t="str">
        <f>INDEX(DbaseIndices!H:H,$B131)</f>
        <v>1A1 Energy Industries</v>
      </c>
      <c r="F131" s="221" t="str">
        <f>INDEX(DbaseIndices!I:I,$B131)</f>
        <v>1A1a Electricity and Heat Production</v>
      </c>
      <c r="G131" s="221" t="str">
        <f>INDEX(DbaseIndices!D:D,$B131)</f>
        <v>Coal</v>
      </c>
      <c r="H131" s="221" t="str">
        <f>INDEX(DbaseIndices!E:E,$B131)</f>
        <v>CH4</v>
      </c>
      <c r="I131" s="221">
        <f>IF(I130=DbaseIndices!$N$3,DbaseIndices!$N$2,I130+1)</f>
        <v>2015</v>
      </c>
      <c r="J131" s="318">
        <f ca="1">OFFSET(INDIRECT(INDEX(DbaseIndices!J:J,B131)),0,I131-2000+1)</f>
        <v>2.2607460000000001</v>
      </c>
    </row>
    <row r="132" spans="1:10" hidden="1" x14ac:dyDescent="0.25">
      <c r="A132" s="221">
        <f>IF(I131=DbaseIndices!$N$3,A131+1,A131)</f>
        <v>22</v>
      </c>
      <c r="B132" s="221">
        <f>MATCH(A132,DbaseIndices!A:A,0)</f>
        <v>33</v>
      </c>
      <c r="C132" s="221" t="str">
        <f>INDEX(DbaseIndices!F:F,$B132)</f>
        <v>1 Energy</v>
      </c>
      <c r="D132" s="221" t="str">
        <f>INDEX(DbaseIndices!G:G,$B132)</f>
        <v>1A Fuel Combustion Activities</v>
      </c>
      <c r="E132" s="221" t="str">
        <f>INDEX(DbaseIndices!H:H,$B132)</f>
        <v>1A1 Energy Industries</v>
      </c>
      <c r="F132" s="221" t="str">
        <f>INDEX(DbaseIndices!I:I,$B132)</f>
        <v>1A1a Electricity and Heat Production</v>
      </c>
      <c r="G132" s="221" t="str">
        <f>INDEX(DbaseIndices!D:D,$B132)</f>
        <v>Coal</v>
      </c>
      <c r="H132" s="221" t="str">
        <f>INDEX(DbaseIndices!E:E,$B132)</f>
        <v>CH4</v>
      </c>
      <c r="I132" s="221">
        <f>IF(I131=DbaseIndices!$N$3,DbaseIndices!$N$2,I131+1)</f>
        <v>2016</v>
      </c>
      <c r="J132" s="318">
        <f ca="1">OFFSET(INDIRECT(INDEX(DbaseIndices!J:J,B132)),0,I132-2000+1)</f>
        <v>2.3108819999999999</v>
      </c>
    </row>
    <row r="133" spans="1:10" hidden="1" x14ac:dyDescent="0.25">
      <c r="A133" s="221">
        <f>IF(I132=DbaseIndices!$N$3,A132+1,A132)</f>
        <v>22</v>
      </c>
      <c r="B133" s="221">
        <f>MATCH(A133,DbaseIndices!A:A,0)</f>
        <v>33</v>
      </c>
      <c r="C133" s="221" t="str">
        <f>INDEX(DbaseIndices!F:F,$B133)</f>
        <v>1 Energy</v>
      </c>
      <c r="D133" s="221" t="str">
        <f>INDEX(DbaseIndices!G:G,$B133)</f>
        <v>1A Fuel Combustion Activities</v>
      </c>
      <c r="E133" s="221" t="str">
        <f>INDEX(DbaseIndices!H:H,$B133)</f>
        <v>1A1 Energy Industries</v>
      </c>
      <c r="F133" s="221" t="str">
        <f>INDEX(DbaseIndices!I:I,$B133)</f>
        <v>1A1a Electricity and Heat Production</v>
      </c>
      <c r="G133" s="221" t="str">
        <f>INDEX(DbaseIndices!D:D,$B133)</f>
        <v>Coal</v>
      </c>
      <c r="H133" s="221" t="str">
        <f>INDEX(DbaseIndices!E:E,$B133)</f>
        <v>CH4</v>
      </c>
      <c r="I133" s="221">
        <f>IF(I132=DbaseIndices!$N$3,DbaseIndices!$N$2,I132+1)</f>
        <v>2017</v>
      </c>
      <c r="J133" s="318">
        <f ca="1">OFFSET(INDIRECT(INDEX(DbaseIndices!J:J,B133)),0,I133-2000+1)</f>
        <v>2.2666210000000002</v>
      </c>
    </row>
    <row r="134" spans="1:10" hidden="1" x14ac:dyDescent="0.25">
      <c r="A134" s="221">
        <f>IF(I133=DbaseIndices!$N$3,A133+1,A133)</f>
        <v>23</v>
      </c>
      <c r="B134" s="221">
        <f>MATCH(A134,DbaseIndices!A:A,0)</f>
        <v>34</v>
      </c>
      <c r="C134" s="221" t="str">
        <f>INDEX(DbaseIndices!F:F,$B134)</f>
        <v>1 Energy</v>
      </c>
      <c r="D134" s="221" t="str">
        <f>INDEX(DbaseIndices!G:G,$B134)</f>
        <v>1A Fuel Combustion Activities</v>
      </c>
      <c r="E134" s="221" t="str">
        <f>INDEX(DbaseIndices!H:H,$B134)</f>
        <v>1A1 Energy Industries</v>
      </c>
      <c r="F134" s="221" t="str">
        <f>INDEX(DbaseIndices!I:I,$B134)</f>
        <v>1A1a Electricity and Heat Production</v>
      </c>
      <c r="G134" s="221" t="str">
        <f>INDEX(DbaseIndices!D:D,$B134)</f>
        <v>Kerosene</v>
      </c>
      <c r="H134" s="221" t="str">
        <f>INDEX(DbaseIndices!E:E,$B134)</f>
        <v>CH4</v>
      </c>
      <c r="I134" s="221">
        <f>IF(I133=DbaseIndices!$N$3,DbaseIndices!$N$2,I133+1)</f>
        <v>2012</v>
      </c>
      <c r="J134" s="318">
        <f ca="1">OFFSET(INDIRECT(INDEX(DbaseIndices!J:J,B134)),0,I134-2000+1)</f>
        <v>6.2950687587521523E-3</v>
      </c>
    </row>
    <row r="135" spans="1:10" hidden="1" x14ac:dyDescent="0.25">
      <c r="A135" s="221">
        <f>IF(I134=DbaseIndices!$N$3,A134+1,A134)</f>
        <v>23</v>
      </c>
      <c r="B135" s="221">
        <f>MATCH(A135,DbaseIndices!A:A,0)</f>
        <v>34</v>
      </c>
      <c r="C135" s="221" t="str">
        <f>INDEX(DbaseIndices!F:F,$B135)</f>
        <v>1 Energy</v>
      </c>
      <c r="D135" s="221" t="str">
        <f>INDEX(DbaseIndices!G:G,$B135)</f>
        <v>1A Fuel Combustion Activities</v>
      </c>
      <c r="E135" s="221" t="str">
        <f>INDEX(DbaseIndices!H:H,$B135)</f>
        <v>1A1 Energy Industries</v>
      </c>
      <c r="F135" s="221" t="str">
        <f>INDEX(DbaseIndices!I:I,$B135)</f>
        <v>1A1a Electricity and Heat Production</v>
      </c>
      <c r="G135" s="221" t="str">
        <f>INDEX(DbaseIndices!D:D,$B135)</f>
        <v>Kerosene</v>
      </c>
      <c r="H135" s="221" t="str">
        <f>INDEX(DbaseIndices!E:E,$B135)</f>
        <v>CH4</v>
      </c>
      <c r="I135" s="221">
        <f>IF(I134=DbaseIndices!$N$3,DbaseIndices!$N$2,I134+1)</f>
        <v>2013</v>
      </c>
      <c r="J135" s="318">
        <f ca="1">OFFSET(INDIRECT(INDEX(DbaseIndices!J:J,B135)),0,I135-2000+1)</f>
        <v>3.516E-3</v>
      </c>
    </row>
    <row r="136" spans="1:10" hidden="1" x14ac:dyDescent="0.25">
      <c r="A136" s="221">
        <f>IF(I135=DbaseIndices!$N$3,A135+1,A135)</f>
        <v>23</v>
      </c>
      <c r="B136" s="221">
        <f>MATCH(A136,DbaseIndices!A:A,0)</f>
        <v>34</v>
      </c>
      <c r="C136" s="221" t="str">
        <f>INDEX(DbaseIndices!F:F,$B136)</f>
        <v>1 Energy</v>
      </c>
      <c r="D136" s="221" t="str">
        <f>INDEX(DbaseIndices!G:G,$B136)</f>
        <v>1A Fuel Combustion Activities</v>
      </c>
      <c r="E136" s="221" t="str">
        <f>INDEX(DbaseIndices!H:H,$B136)</f>
        <v>1A1 Energy Industries</v>
      </c>
      <c r="F136" s="221" t="str">
        <f>INDEX(DbaseIndices!I:I,$B136)</f>
        <v>1A1a Electricity and Heat Production</v>
      </c>
      <c r="G136" s="221" t="str">
        <f>INDEX(DbaseIndices!D:D,$B136)</f>
        <v>Kerosene</v>
      </c>
      <c r="H136" s="221" t="str">
        <f>INDEX(DbaseIndices!E:E,$B136)</f>
        <v>CH4</v>
      </c>
      <c r="I136" s="221">
        <f>IF(I135=DbaseIndices!$N$3,DbaseIndices!$N$2,I135+1)</f>
        <v>2014</v>
      </c>
      <c r="J136" s="318">
        <f ca="1">OFFSET(INDIRECT(INDEX(DbaseIndices!J:J,B136)),0,I136-2000+1)</f>
        <v>5.241E-3</v>
      </c>
    </row>
    <row r="137" spans="1:10" hidden="1" x14ac:dyDescent="0.25">
      <c r="A137" s="221">
        <f>IF(I136=DbaseIndices!$N$3,A136+1,A136)</f>
        <v>23</v>
      </c>
      <c r="B137" s="221">
        <f>MATCH(A137,DbaseIndices!A:A,0)</f>
        <v>34</v>
      </c>
      <c r="C137" s="221" t="str">
        <f>INDEX(DbaseIndices!F:F,$B137)</f>
        <v>1 Energy</v>
      </c>
      <c r="D137" s="221" t="str">
        <f>INDEX(DbaseIndices!G:G,$B137)</f>
        <v>1A Fuel Combustion Activities</v>
      </c>
      <c r="E137" s="221" t="str">
        <f>INDEX(DbaseIndices!H:H,$B137)</f>
        <v>1A1 Energy Industries</v>
      </c>
      <c r="F137" s="221" t="str">
        <f>INDEX(DbaseIndices!I:I,$B137)</f>
        <v>1A1a Electricity and Heat Production</v>
      </c>
      <c r="G137" s="221" t="str">
        <f>INDEX(DbaseIndices!D:D,$B137)</f>
        <v>Kerosene</v>
      </c>
      <c r="H137" s="221" t="str">
        <f>INDEX(DbaseIndices!E:E,$B137)</f>
        <v>CH4</v>
      </c>
      <c r="I137" s="221">
        <f>IF(I136=DbaseIndices!$N$3,DbaseIndices!$N$2,I136+1)</f>
        <v>2015</v>
      </c>
      <c r="J137" s="318">
        <f ca="1">OFFSET(INDIRECT(INDEX(DbaseIndices!J:J,B137)),0,I137-2000+1)</f>
        <v>6.8700000000000002E-3</v>
      </c>
    </row>
    <row r="138" spans="1:10" hidden="1" x14ac:dyDescent="0.25">
      <c r="A138" s="221">
        <f>IF(I137=DbaseIndices!$N$3,A137+1,A137)</f>
        <v>23</v>
      </c>
      <c r="B138" s="221">
        <f>MATCH(A138,DbaseIndices!A:A,0)</f>
        <v>34</v>
      </c>
      <c r="C138" s="221" t="str">
        <f>INDEX(DbaseIndices!F:F,$B138)</f>
        <v>1 Energy</v>
      </c>
      <c r="D138" s="221" t="str">
        <f>INDEX(DbaseIndices!G:G,$B138)</f>
        <v>1A Fuel Combustion Activities</v>
      </c>
      <c r="E138" s="221" t="str">
        <f>INDEX(DbaseIndices!H:H,$B138)</f>
        <v>1A1 Energy Industries</v>
      </c>
      <c r="F138" s="221" t="str">
        <f>INDEX(DbaseIndices!I:I,$B138)</f>
        <v>1A1a Electricity and Heat Production</v>
      </c>
      <c r="G138" s="221" t="str">
        <f>INDEX(DbaseIndices!D:D,$B138)</f>
        <v>Kerosene</v>
      </c>
      <c r="H138" s="221" t="str">
        <f>INDEX(DbaseIndices!E:E,$B138)</f>
        <v>CH4</v>
      </c>
      <c r="I138" s="221">
        <f>IF(I137=DbaseIndices!$N$3,DbaseIndices!$N$2,I137+1)</f>
        <v>2016</v>
      </c>
      <c r="J138" s="318">
        <f ca="1">OFFSET(INDIRECT(INDEX(DbaseIndices!J:J,B138)),0,I138-2000+1)</f>
        <v>4.5692999999999992E-3</v>
      </c>
    </row>
    <row r="139" spans="1:10" hidden="1" x14ac:dyDescent="0.25">
      <c r="A139" s="221">
        <f>IF(I138=DbaseIndices!$N$3,A138+1,A138)</f>
        <v>23</v>
      </c>
      <c r="B139" s="221">
        <f>MATCH(A139,DbaseIndices!A:A,0)</f>
        <v>34</v>
      </c>
      <c r="C139" s="221" t="str">
        <f>INDEX(DbaseIndices!F:F,$B139)</f>
        <v>1 Energy</v>
      </c>
      <c r="D139" s="221" t="str">
        <f>INDEX(DbaseIndices!G:G,$B139)</f>
        <v>1A Fuel Combustion Activities</v>
      </c>
      <c r="E139" s="221" t="str">
        <f>INDEX(DbaseIndices!H:H,$B139)</f>
        <v>1A1 Energy Industries</v>
      </c>
      <c r="F139" s="221" t="str">
        <f>INDEX(DbaseIndices!I:I,$B139)</f>
        <v>1A1a Electricity and Heat Production</v>
      </c>
      <c r="G139" s="221" t="str">
        <f>INDEX(DbaseIndices!D:D,$B139)</f>
        <v>Kerosene</v>
      </c>
      <c r="H139" s="221" t="str">
        <f>INDEX(DbaseIndices!E:E,$B139)</f>
        <v>CH4</v>
      </c>
      <c r="I139" s="221">
        <f>IF(I138=DbaseIndices!$N$3,DbaseIndices!$N$2,I138+1)</f>
        <v>2017</v>
      </c>
      <c r="J139" s="318">
        <f ca="1">OFFSET(INDIRECT(INDEX(DbaseIndices!J:J,B139)),0,I139-2000+1)</f>
        <v>4.4816700000000001E-3</v>
      </c>
    </row>
    <row r="140" spans="1:10" hidden="1" x14ac:dyDescent="0.25">
      <c r="A140" s="221">
        <f>IF(I139=DbaseIndices!$N$3,A139+1,A139)</f>
        <v>24</v>
      </c>
      <c r="B140" s="221">
        <f>MATCH(A140,DbaseIndices!A:A,0)</f>
        <v>35</v>
      </c>
      <c r="C140" s="221" t="str">
        <f>INDEX(DbaseIndices!F:F,$B140)</f>
        <v>1 Energy</v>
      </c>
      <c r="D140" s="221" t="str">
        <f>INDEX(DbaseIndices!G:G,$B140)</f>
        <v>1A Fuel Combustion Activities</v>
      </c>
      <c r="E140" s="221" t="str">
        <f>INDEX(DbaseIndices!H:H,$B140)</f>
        <v>1A1 Energy Industries</v>
      </c>
      <c r="F140" s="221" t="str">
        <f>INDEX(DbaseIndices!I:I,$B140)</f>
        <v>1A1a Electricity and Heat Production</v>
      </c>
      <c r="G140" s="221" t="str">
        <f>INDEX(DbaseIndices!D:D,$B140)</f>
        <v>Coal</v>
      </c>
      <c r="H140" s="221" t="str">
        <f>INDEX(DbaseIndices!E:E,$B140)</f>
        <v>CH4</v>
      </c>
      <c r="I140" s="221">
        <f>IF(I139=DbaseIndices!$N$3,DbaseIndices!$N$2,I139+1)</f>
        <v>2012</v>
      </c>
      <c r="J140" s="318">
        <f ca="1">OFFSET(INDIRECT(INDEX(DbaseIndices!J:J,B140)),0,I140-2000+1)</f>
        <v>1.2304580000000001E-2</v>
      </c>
    </row>
    <row r="141" spans="1:10" hidden="1" x14ac:dyDescent="0.25">
      <c r="A141" s="221">
        <f>IF(I140=DbaseIndices!$N$3,A140+1,A140)</f>
        <v>24</v>
      </c>
      <c r="B141" s="221">
        <f>MATCH(A141,DbaseIndices!A:A,0)</f>
        <v>35</v>
      </c>
      <c r="C141" s="221" t="str">
        <f>INDEX(DbaseIndices!F:F,$B141)</f>
        <v>1 Energy</v>
      </c>
      <c r="D141" s="221" t="str">
        <f>INDEX(DbaseIndices!G:G,$B141)</f>
        <v>1A Fuel Combustion Activities</v>
      </c>
      <c r="E141" s="221" t="str">
        <f>INDEX(DbaseIndices!H:H,$B141)</f>
        <v>1A1 Energy Industries</v>
      </c>
      <c r="F141" s="221" t="str">
        <f>INDEX(DbaseIndices!I:I,$B141)</f>
        <v>1A1a Electricity and Heat Production</v>
      </c>
      <c r="G141" s="221" t="str">
        <f>INDEX(DbaseIndices!D:D,$B141)</f>
        <v>Coal</v>
      </c>
      <c r="H141" s="221" t="str">
        <f>INDEX(DbaseIndices!E:E,$B141)</f>
        <v>CH4</v>
      </c>
      <c r="I141" s="221">
        <f>IF(I140=DbaseIndices!$N$3,DbaseIndices!$N$2,I140+1)</f>
        <v>2013</v>
      </c>
      <c r="J141" s="318">
        <f ca="1">OFFSET(INDIRECT(INDEX(DbaseIndices!J:J,B141)),0,I141-2000+1)</f>
        <v>1.1806419252790034E-2</v>
      </c>
    </row>
    <row r="142" spans="1:10" hidden="1" x14ac:dyDescent="0.25">
      <c r="A142" s="221">
        <f>IF(I141=DbaseIndices!$N$3,A141+1,A141)</f>
        <v>24</v>
      </c>
      <c r="B142" s="221">
        <f>MATCH(A142,DbaseIndices!A:A,0)</f>
        <v>35</v>
      </c>
      <c r="C142" s="221" t="str">
        <f>INDEX(DbaseIndices!F:F,$B142)</f>
        <v>1 Energy</v>
      </c>
      <c r="D142" s="221" t="str">
        <f>INDEX(DbaseIndices!G:G,$B142)</f>
        <v>1A Fuel Combustion Activities</v>
      </c>
      <c r="E142" s="221" t="str">
        <f>INDEX(DbaseIndices!H:H,$B142)</f>
        <v>1A1 Energy Industries</v>
      </c>
      <c r="F142" s="221" t="str">
        <f>INDEX(DbaseIndices!I:I,$B142)</f>
        <v>1A1a Electricity and Heat Production</v>
      </c>
      <c r="G142" s="221" t="str">
        <f>INDEX(DbaseIndices!D:D,$B142)</f>
        <v>Coal</v>
      </c>
      <c r="H142" s="221" t="str">
        <f>INDEX(DbaseIndices!E:E,$B142)</f>
        <v>CH4</v>
      </c>
      <c r="I142" s="221">
        <f>IF(I141=DbaseIndices!$N$3,DbaseIndices!$N$2,I141+1)</f>
        <v>2014</v>
      </c>
      <c r="J142" s="318">
        <f ca="1">OFFSET(INDIRECT(INDEX(DbaseIndices!J:J,B142)),0,I142-2000+1)</f>
        <v>1.0316675257536158E-2</v>
      </c>
    </row>
    <row r="143" spans="1:10" hidden="1" x14ac:dyDescent="0.25">
      <c r="A143" s="221">
        <f>IF(I142=DbaseIndices!$N$3,A142+1,A142)</f>
        <v>24</v>
      </c>
      <c r="B143" s="221">
        <f>MATCH(A143,DbaseIndices!A:A,0)</f>
        <v>35</v>
      </c>
      <c r="C143" s="221" t="str">
        <f>INDEX(DbaseIndices!F:F,$B143)</f>
        <v>1 Energy</v>
      </c>
      <c r="D143" s="221" t="str">
        <f>INDEX(DbaseIndices!G:G,$B143)</f>
        <v>1A Fuel Combustion Activities</v>
      </c>
      <c r="E143" s="221" t="str">
        <f>INDEX(DbaseIndices!H:H,$B143)</f>
        <v>1A1 Energy Industries</v>
      </c>
      <c r="F143" s="221" t="str">
        <f>INDEX(DbaseIndices!I:I,$B143)</f>
        <v>1A1a Electricity and Heat Production</v>
      </c>
      <c r="G143" s="221" t="str">
        <f>INDEX(DbaseIndices!D:D,$B143)</f>
        <v>Coal</v>
      </c>
      <c r="H143" s="221" t="str">
        <f>INDEX(DbaseIndices!E:E,$B143)</f>
        <v>CH4</v>
      </c>
      <c r="I143" s="221">
        <f>IF(I142=DbaseIndices!$N$3,DbaseIndices!$N$2,I142+1)</f>
        <v>2015</v>
      </c>
      <c r="J143" s="318">
        <f ca="1">OFFSET(INDIRECT(INDEX(DbaseIndices!J:J,B143)),0,I143-2000+1)</f>
        <v>9.179030367819847E-3</v>
      </c>
    </row>
    <row r="144" spans="1:10" hidden="1" x14ac:dyDescent="0.25">
      <c r="A144" s="221">
        <f>IF(I143=DbaseIndices!$N$3,A143+1,A143)</f>
        <v>24</v>
      </c>
      <c r="B144" s="221">
        <f>MATCH(A144,DbaseIndices!A:A,0)</f>
        <v>35</v>
      </c>
      <c r="C144" s="221" t="str">
        <f>INDEX(DbaseIndices!F:F,$B144)</f>
        <v>1 Energy</v>
      </c>
      <c r="D144" s="221" t="str">
        <f>INDEX(DbaseIndices!G:G,$B144)</f>
        <v>1A Fuel Combustion Activities</v>
      </c>
      <c r="E144" s="221" t="str">
        <f>INDEX(DbaseIndices!H:H,$B144)</f>
        <v>1A1 Energy Industries</v>
      </c>
      <c r="F144" s="221" t="str">
        <f>INDEX(DbaseIndices!I:I,$B144)</f>
        <v>1A1a Electricity and Heat Production</v>
      </c>
      <c r="G144" s="221" t="str">
        <f>INDEX(DbaseIndices!D:D,$B144)</f>
        <v>Coal</v>
      </c>
      <c r="H144" s="221" t="str">
        <f>INDEX(DbaseIndices!E:E,$B144)</f>
        <v>CH4</v>
      </c>
      <c r="I144" s="221">
        <f>IF(I143=DbaseIndices!$N$3,DbaseIndices!$N$2,I143+1)</f>
        <v>2016</v>
      </c>
      <c r="J144" s="318">
        <f ca="1">OFFSET(INDIRECT(INDEX(DbaseIndices!J:J,B144)),0,I144-2000+1)</f>
        <v>8.2799999999999992E-3</v>
      </c>
    </row>
    <row r="145" spans="1:10" hidden="1" x14ac:dyDescent="0.25">
      <c r="A145" s="221">
        <f>IF(I144=DbaseIndices!$N$3,A144+1,A144)</f>
        <v>24</v>
      </c>
      <c r="B145" s="221">
        <f>MATCH(A145,DbaseIndices!A:A,0)</f>
        <v>35</v>
      </c>
      <c r="C145" s="221" t="str">
        <f>INDEX(DbaseIndices!F:F,$B145)</f>
        <v>1 Energy</v>
      </c>
      <c r="D145" s="221" t="str">
        <f>INDEX(DbaseIndices!G:G,$B145)</f>
        <v>1A Fuel Combustion Activities</v>
      </c>
      <c r="E145" s="221" t="str">
        <f>INDEX(DbaseIndices!H:H,$B145)</f>
        <v>1A1 Energy Industries</v>
      </c>
      <c r="F145" s="221" t="str">
        <f>INDEX(DbaseIndices!I:I,$B145)</f>
        <v>1A1a Electricity and Heat Production</v>
      </c>
      <c r="G145" s="221" t="str">
        <f>INDEX(DbaseIndices!D:D,$B145)</f>
        <v>Coal</v>
      </c>
      <c r="H145" s="221" t="str">
        <f>INDEX(DbaseIndices!E:E,$B145)</f>
        <v>CH4</v>
      </c>
      <c r="I145" s="221">
        <f>IF(I144=DbaseIndices!$N$3,DbaseIndices!$N$2,I144+1)</f>
        <v>2017</v>
      </c>
      <c r="J145" s="318">
        <f ca="1">OFFSET(INDIRECT(INDEX(DbaseIndices!J:J,B145)),0,I145-2000+1)</f>
        <v>8.2799999999999992E-3</v>
      </c>
    </row>
    <row r="146" spans="1:10" hidden="1" x14ac:dyDescent="0.25">
      <c r="A146" s="221">
        <f>IF(I145=DbaseIndices!$N$3,A145+1,A145)</f>
        <v>25</v>
      </c>
      <c r="B146" s="221">
        <f>MATCH(A146,DbaseIndices!A:A,0)</f>
        <v>37</v>
      </c>
      <c r="C146" s="221" t="str">
        <f>INDEX(DbaseIndices!F:F,$B146)</f>
        <v>1 Energy</v>
      </c>
      <c r="D146" s="221" t="str">
        <f>INDEX(DbaseIndices!G:G,$B146)</f>
        <v>1A Fuel Combustion Activities</v>
      </c>
      <c r="E146" s="221" t="str">
        <f>INDEX(DbaseIndices!H:H,$B146)</f>
        <v>1A1 Energy Industries</v>
      </c>
      <c r="F146" s="221" t="str">
        <f>INDEX(DbaseIndices!I:I,$B146)</f>
        <v xml:space="preserve">1A1b Petroleum refining </v>
      </c>
      <c r="G146" s="221" t="str">
        <f>INDEX(DbaseIndices!D:D,$B146)</f>
        <v>Residual Fuel Oil (HFO)</v>
      </c>
      <c r="H146" s="221" t="str">
        <f>INDEX(DbaseIndices!E:E,$B146)</f>
        <v>CH4</v>
      </c>
      <c r="I146" s="221">
        <f>IF(I145=DbaseIndices!$N$3,DbaseIndices!$N$2,I145+1)</f>
        <v>2012</v>
      </c>
      <c r="J146" s="318">
        <f ca="1">OFFSET(INDIRECT(INDEX(DbaseIndices!J:J,B146)),0,I146-2000+1)</f>
        <v>1.1921039999999999E-2</v>
      </c>
    </row>
    <row r="147" spans="1:10" hidden="1" x14ac:dyDescent="0.25">
      <c r="A147" s="221">
        <f>IF(I146=DbaseIndices!$N$3,A146+1,A146)</f>
        <v>25</v>
      </c>
      <c r="B147" s="221">
        <f>MATCH(A147,DbaseIndices!A:A,0)</f>
        <v>37</v>
      </c>
      <c r="C147" s="221" t="str">
        <f>INDEX(DbaseIndices!F:F,$B147)</f>
        <v>1 Energy</v>
      </c>
      <c r="D147" s="221" t="str">
        <f>INDEX(DbaseIndices!G:G,$B147)</f>
        <v>1A Fuel Combustion Activities</v>
      </c>
      <c r="E147" s="221" t="str">
        <f>INDEX(DbaseIndices!H:H,$B147)</f>
        <v>1A1 Energy Industries</v>
      </c>
      <c r="F147" s="221" t="str">
        <f>INDEX(DbaseIndices!I:I,$B147)</f>
        <v xml:space="preserve">1A1b Petroleum refining </v>
      </c>
      <c r="G147" s="221" t="str">
        <f>INDEX(DbaseIndices!D:D,$B147)</f>
        <v>Residual Fuel Oil (HFO)</v>
      </c>
      <c r="H147" s="221" t="str">
        <f>INDEX(DbaseIndices!E:E,$B147)</f>
        <v>CH4</v>
      </c>
      <c r="I147" s="221">
        <f>IF(I146=DbaseIndices!$N$3,DbaseIndices!$N$2,I146+1)</f>
        <v>2013</v>
      </c>
      <c r="J147" s="318">
        <f ca="1">OFFSET(INDIRECT(INDEX(DbaseIndices!J:J,B147)),0,I147-2000+1)</f>
        <v>1.0469340000000002E-2</v>
      </c>
    </row>
    <row r="148" spans="1:10" hidden="1" x14ac:dyDescent="0.25">
      <c r="A148" s="221">
        <f>IF(I147=DbaseIndices!$N$3,A147+1,A147)</f>
        <v>25</v>
      </c>
      <c r="B148" s="221">
        <f>MATCH(A148,DbaseIndices!A:A,0)</f>
        <v>37</v>
      </c>
      <c r="C148" s="221" t="str">
        <f>INDEX(DbaseIndices!F:F,$B148)</f>
        <v>1 Energy</v>
      </c>
      <c r="D148" s="221" t="str">
        <f>INDEX(DbaseIndices!G:G,$B148)</f>
        <v>1A Fuel Combustion Activities</v>
      </c>
      <c r="E148" s="221" t="str">
        <f>INDEX(DbaseIndices!H:H,$B148)</f>
        <v>1A1 Energy Industries</v>
      </c>
      <c r="F148" s="221" t="str">
        <f>INDEX(DbaseIndices!I:I,$B148)</f>
        <v xml:space="preserve">1A1b Petroleum refining </v>
      </c>
      <c r="G148" s="221" t="str">
        <f>INDEX(DbaseIndices!D:D,$B148)</f>
        <v>Residual Fuel Oil (HFO)</v>
      </c>
      <c r="H148" s="221" t="str">
        <f>INDEX(DbaseIndices!E:E,$B148)</f>
        <v>CH4</v>
      </c>
      <c r="I148" s="221">
        <f>IF(I147=DbaseIndices!$N$3,DbaseIndices!$N$2,I147+1)</f>
        <v>2014</v>
      </c>
      <c r="J148" s="318">
        <f ca="1">OFFSET(INDIRECT(INDEX(DbaseIndices!J:J,B148)),0,I148-2000+1)</f>
        <v>9.57795E-3</v>
      </c>
    </row>
    <row r="149" spans="1:10" hidden="1" x14ac:dyDescent="0.25">
      <c r="A149" s="221">
        <f>IF(I148=DbaseIndices!$N$3,A148+1,A148)</f>
        <v>25</v>
      </c>
      <c r="B149" s="221">
        <f>MATCH(A149,DbaseIndices!A:A,0)</f>
        <v>37</v>
      </c>
      <c r="C149" s="221" t="str">
        <f>INDEX(DbaseIndices!F:F,$B149)</f>
        <v>1 Energy</v>
      </c>
      <c r="D149" s="221" t="str">
        <f>INDEX(DbaseIndices!G:G,$B149)</f>
        <v>1A Fuel Combustion Activities</v>
      </c>
      <c r="E149" s="221" t="str">
        <f>INDEX(DbaseIndices!H:H,$B149)</f>
        <v>1A1 Energy Industries</v>
      </c>
      <c r="F149" s="221" t="str">
        <f>INDEX(DbaseIndices!I:I,$B149)</f>
        <v xml:space="preserve">1A1b Petroleum refining </v>
      </c>
      <c r="G149" s="221" t="str">
        <f>INDEX(DbaseIndices!D:D,$B149)</f>
        <v>Residual Fuel Oil (HFO)</v>
      </c>
      <c r="H149" s="221" t="str">
        <f>INDEX(DbaseIndices!E:E,$B149)</f>
        <v>CH4</v>
      </c>
      <c r="I149" s="221">
        <f>IF(I148=DbaseIndices!$N$3,DbaseIndices!$N$2,I148+1)</f>
        <v>2015</v>
      </c>
      <c r="J149" s="318">
        <f ca="1">OFFSET(INDIRECT(INDEX(DbaseIndices!J:J,B149)),0,I149-2000+1)</f>
        <v>8.6865600000000012E-3</v>
      </c>
    </row>
    <row r="150" spans="1:10" hidden="1" x14ac:dyDescent="0.25">
      <c r="A150" s="221">
        <f>IF(I149=DbaseIndices!$N$3,A149+1,A149)</f>
        <v>25</v>
      </c>
      <c r="B150" s="221">
        <f>MATCH(A150,DbaseIndices!A:A,0)</f>
        <v>37</v>
      </c>
      <c r="C150" s="221" t="str">
        <f>INDEX(DbaseIndices!F:F,$B150)</f>
        <v>1 Energy</v>
      </c>
      <c r="D150" s="221" t="str">
        <f>INDEX(DbaseIndices!G:G,$B150)</f>
        <v>1A Fuel Combustion Activities</v>
      </c>
      <c r="E150" s="221" t="str">
        <f>INDEX(DbaseIndices!H:H,$B150)</f>
        <v>1A1 Energy Industries</v>
      </c>
      <c r="F150" s="221" t="str">
        <f>INDEX(DbaseIndices!I:I,$B150)</f>
        <v xml:space="preserve">1A1b Petroleum refining </v>
      </c>
      <c r="G150" s="221" t="str">
        <f>INDEX(DbaseIndices!D:D,$B150)</f>
        <v>Residual Fuel Oil (HFO)</v>
      </c>
      <c r="H150" s="221" t="str">
        <f>INDEX(DbaseIndices!E:E,$B150)</f>
        <v>CH4</v>
      </c>
      <c r="I150" s="221">
        <f>IF(I149=DbaseIndices!$N$3,DbaseIndices!$N$2,I149+1)</f>
        <v>2016</v>
      </c>
      <c r="J150" s="318">
        <f ca="1">OFFSET(INDIRECT(INDEX(DbaseIndices!J:J,B150)),0,I150-2000+1)</f>
        <v>7.7939999999999997E-3</v>
      </c>
    </row>
    <row r="151" spans="1:10" hidden="1" x14ac:dyDescent="0.25">
      <c r="A151" s="221">
        <f>IF(I150=DbaseIndices!$N$3,A150+1,A150)</f>
        <v>25</v>
      </c>
      <c r="B151" s="221">
        <f>MATCH(A151,DbaseIndices!A:A,0)</f>
        <v>37</v>
      </c>
      <c r="C151" s="221" t="str">
        <f>INDEX(DbaseIndices!F:F,$B151)</f>
        <v>1 Energy</v>
      </c>
      <c r="D151" s="221" t="str">
        <f>INDEX(DbaseIndices!G:G,$B151)</f>
        <v>1A Fuel Combustion Activities</v>
      </c>
      <c r="E151" s="221" t="str">
        <f>INDEX(DbaseIndices!H:H,$B151)</f>
        <v>1A1 Energy Industries</v>
      </c>
      <c r="F151" s="221" t="str">
        <f>INDEX(DbaseIndices!I:I,$B151)</f>
        <v xml:space="preserve">1A1b Petroleum refining </v>
      </c>
      <c r="G151" s="221" t="str">
        <f>INDEX(DbaseIndices!D:D,$B151)</f>
        <v>Residual Fuel Oil (HFO)</v>
      </c>
      <c r="H151" s="221" t="str">
        <f>INDEX(DbaseIndices!E:E,$B151)</f>
        <v>CH4</v>
      </c>
      <c r="I151" s="221">
        <f>IF(I150=DbaseIndices!$N$3,DbaseIndices!$N$2,I150+1)</f>
        <v>2017</v>
      </c>
      <c r="J151" s="318">
        <f ca="1">OFFSET(INDIRECT(INDEX(DbaseIndices!J:J,B151)),0,I151-2000+1)</f>
        <v>6.9030000000000003E-3</v>
      </c>
    </row>
    <row r="152" spans="1:10" hidden="1" x14ac:dyDescent="0.25">
      <c r="A152" s="221">
        <f>IF(I151=DbaseIndices!$N$3,A151+1,A151)</f>
        <v>26</v>
      </c>
      <c r="B152" s="221">
        <f>MATCH(A152,DbaseIndices!A:A,0)</f>
        <v>38</v>
      </c>
      <c r="C152" s="221" t="str">
        <f>INDEX(DbaseIndices!F:F,$B152)</f>
        <v>1 Energy</v>
      </c>
      <c r="D152" s="221" t="str">
        <f>INDEX(DbaseIndices!G:G,$B152)</f>
        <v>1A Fuel Combustion Activities</v>
      </c>
      <c r="E152" s="221" t="str">
        <f>INDEX(DbaseIndices!H:H,$B152)</f>
        <v>1A1 Energy Industries</v>
      </c>
      <c r="F152" s="221" t="str">
        <f>INDEX(DbaseIndices!I:I,$B152)</f>
        <v xml:space="preserve">1A1b Petroleum refining </v>
      </c>
      <c r="G152" s="221" t="str">
        <f>INDEX(DbaseIndices!D:D,$B152)</f>
        <v>Petroleum coke</v>
      </c>
      <c r="H152" s="221" t="str">
        <f>INDEX(DbaseIndices!E:E,$B152)</f>
        <v>CH4</v>
      </c>
      <c r="I152" s="221">
        <f>IF(I151=DbaseIndices!$N$3,DbaseIndices!$N$2,I151+1)</f>
        <v>2012</v>
      </c>
      <c r="J152" s="318">
        <f ca="1">OFFSET(INDIRECT(INDEX(DbaseIndices!J:J,B152)),0,I152-2000+1)</f>
        <v>2.7059474399999998E-2</v>
      </c>
    </row>
    <row r="153" spans="1:10" hidden="1" x14ac:dyDescent="0.25">
      <c r="A153" s="221">
        <f>IF(I152=DbaseIndices!$N$3,A152+1,A152)</f>
        <v>26</v>
      </c>
      <c r="B153" s="221">
        <f>MATCH(A153,DbaseIndices!A:A,0)</f>
        <v>38</v>
      </c>
      <c r="C153" s="221" t="str">
        <f>INDEX(DbaseIndices!F:F,$B153)</f>
        <v>1 Energy</v>
      </c>
      <c r="D153" s="221" t="str">
        <f>INDEX(DbaseIndices!G:G,$B153)</f>
        <v>1A Fuel Combustion Activities</v>
      </c>
      <c r="E153" s="221" t="str">
        <f>INDEX(DbaseIndices!H:H,$B153)</f>
        <v>1A1 Energy Industries</v>
      </c>
      <c r="F153" s="221" t="str">
        <f>INDEX(DbaseIndices!I:I,$B153)</f>
        <v xml:space="preserve">1A1b Petroleum refining </v>
      </c>
      <c r="G153" s="221" t="str">
        <f>INDEX(DbaseIndices!D:D,$B153)</f>
        <v>Petroleum coke</v>
      </c>
      <c r="H153" s="221" t="str">
        <f>INDEX(DbaseIndices!E:E,$B153)</f>
        <v>CH4</v>
      </c>
      <c r="I153" s="221">
        <f>IF(I152=DbaseIndices!$N$3,DbaseIndices!$N$2,I152+1)</f>
        <v>2013</v>
      </c>
      <c r="J153" s="318">
        <f ca="1">OFFSET(INDIRECT(INDEX(DbaseIndices!J:J,B153)),0,I153-2000+1)</f>
        <v>2.9289881999999996E-2</v>
      </c>
    </row>
    <row r="154" spans="1:10" hidden="1" x14ac:dyDescent="0.25">
      <c r="A154" s="221">
        <f>IF(I153=DbaseIndices!$N$3,A153+1,A153)</f>
        <v>26</v>
      </c>
      <c r="B154" s="221">
        <f>MATCH(A154,DbaseIndices!A:A,0)</f>
        <v>38</v>
      </c>
      <c r="C154" s="221" t="str">
        <f>INDEX(DbaseIndices!F:F,$B154)</f>
        <v>1 Energy</v>
      </c>
      <c r="D154" s="221" t="str">
        <f>INDEX(DbaseIndices!G:G,$B154)</f>
        <v>1A Fuel Combustion Activities</v>
      </c>
      <c r="E154" s="221" t="str">
        <f>INDEX(DbaseIndices!H:H,$B154)</f>
        <v>1A1 Energy Industries</v>
      </c>
      <c r="F154" s="221" t="str">
        <f>INDEX(DbaseIndices!I:I,$B154)</f>
        <v xml:space="preserve">1A1b Petroleum refining </v>
      </c>
      <c r="G154" s="221" t="str">
        <f>INDEX(DbaseIndices!D:D,$B154)</f>
        <v>Petroleum coke</v>
      </c>
      <c r="H154" s="221" t="str">
        <f>INDEX(DbaseIndices!E:E,$B154)</f>
        <v>CH4</v>
      </c>
      <c r="I154" s="221">
        <f>IF(I153=DbaseIndices!$N$3,DbaseIndices!$N$2,I153+1)</f>
        <v>2014</v>
      </c>
      <c r="J154" s="318">
        <f ca="1">OFFSET(INDIRECT(INDEX(DbaseIndices!J:J,B154)),0,I154-2000+1)</f>
        <v>2.9159444999999999E-2</v>
      </c>
    </row>
    <row r="155" spans="1:10" hidden="1" x14ac:dyDescent="0.25">
      <c r="A155" s="221">
        <f>IF(I154=DbaseIndices!$N$3,A154+1,A154)</f>
        <v>26</v>
      </c>
      <c r="B155" s="221">
        <f>MATCH(A155,DbaseIndices!A:A,0)</f>
        <v>38</v>
      </c>
      <c r="C155" s="221" t="str">
        <f>INDEX(DbaseIndices!F:F,$B155)</f>
        <v>1 Energy</v>
      </c>
      <c r="D155" s="221" t="str">
        <f>INDEX(DbaseIndices!G:G,$B155)</f>
        <v>1A Fuel Combustion Activities</v>
      </c>
      <c r="E155" s="221" t="str">
        <f>INDEX(DbaseIndices!H:H,$B155)</f>
        <v>1A1 Energy Industries</v>
      </c>
      <c r="F155" s="221" t="str">
        <f>INDEX(DbaseIndices!I:I,$B155)</f>
        <v xml:space="preserve">1A1b Petroleum refining </v>
      </c>
      <c r="G155" s="221" t="str">
        <f>INDEX(DbaseIndices!D:D,$B155)</f>
        <v>Petroleum coke</v>
      </c>
      <c r="H155" s="221" t="str">
        <f>INDEX(DbaseIndices!E:E,$B155)</f>
        <v>CH4</v>
      </c>
      <c r="I155" s="221">
        <f>IF(I154=DbaseIndices!$N$3,DbaseIndices!$N$2,I154+1)</f>
        <v>2015</v>
      </c>
      <c r="J155" s="318">
        <f ca="1">OFFSET(INDIRECT(INDEX(DbaseIndices!J:J,B155)),0,I155-2000+1)</f>
        <v>2.9029007999999999E-2</v>
      </c>
    </row>
    <row r="156" spans="1:10" hidden="1" x14ac:dyDescent="0.25">
      <c r="A156" s="221">
        <f>IF(I155=DbaseIndices!$N$3,A155+1,A155)</f>
        <v>26</v>
      </c>
      <c r="B156" s="221">
        <f>MATCH(A156,DbaseIndices!A:A,0)</f>
        <v>38</v>
      </c>
      <c r="C156" s="221" t="str">
        <f>INDEX(DbaseIndices!F:F,$B156)</f>
        <v>1 Energy</v>
      </c>
      <c r="D156" s="221" t="str">
        <f>INDEX(DbaseIndices!G:G,$B156)</f>
        <v>1A Fuel Combustion Activities</v>
      </c>
      <c r="E156" s="221" t="str">
        <f>INDEX(DbaseIndices!H:H,$B156)</f>
        <v>1A1 Energy Industries</v>
      </c>
      <c r="F156" s="221" t="str">
        <f>INDEX(DbaseIndices!I:I,$B156)</f>
        <v xml:space="preserve">1A1b Petroleum refining </v>
      </c>
      <c r="G156" s="221" t="str">
        <f>INDEX(DbaseIndices!D:D,$B156)</f>
        <v>Petroleum coke</v>
      </c>
      <c r="H156" s="221" t="str">
        <f>INDEX(DbaseIndices!E:E,$B156)</f>
        <v>CH4</v>
      </c>
      <c r="I156" s="221">
        <f>IF(I155=DbaseIndices!$N$3,DbaseIndices!$N$2,I155+1)</f>
        <v>2016</v>
      </c>
      <c r="J156" s="318">
        <f ca="1">OFFSET(INDIRECT(INDEX(DbaseIndices!J:J,B156)),0,I156-2000+1)</f>
        <v>2.8899000000000001E-2</v>
      </c>
    </row>
    <row r="157" spans="1:10" hidden="1" x14ac:dyDescent="0.25">
      <c r="A157" s="221">
        <f>IF(I156=DbaseIndices!$N$3,A156+1,A156)</f>
        <v>26</v>
      </c>
      <c r="B157" s="221">
        <f>MATCH(A157,DbaseIndices!A:A,0)</f>
        <v>38</v>
      </c>
      <c r="C157" s="221" t="str">
        <f>INDEX(DbaseIndices!F:F,$B157)</f>
        <v>1 Energy</v>
      </c>
      <c r="D157" s="221" t="str">
        <f>INDEX(DbaseIndices!G:G,$B157)</f>
        <v>1A Fuel Combustion Activities</v>
      </c>
      <c r="E157" s="221" t="str">
        <f>INDEX(DbaseIndices!H:H,$B157)</f>
        <v>1A1 Energy Industries</v>
      </c>
      <c r="F157" s="221" t="str">
        <f>INDEX(DbaseIndices!I:I,$B157)</f>
        <v xml:space="preserve">1A1b Petroleum refining </v>
      </c>
      <c r="G157" s="221" t="str">
        <f>INDEX(DbaseIndices!D:D,$B157)</f>
        <v>Petroleum coke</v>
      </c>
      <c r="H157" s="221" t="str">
        <f>INDEX(DbaseIndices!E:E,$B157)</f>
        <v>CH4</v>
      </c>
      <c r="I157" s="221">
        <f>IF(I156=DbaseIndices!$N$3,DbaseIndices!$N$2,I156+1)</f>
        <v>2017</v>
      </c>
      <c r="J157" s="318">
        <f ca="1">OFFSET(INDIRECT(INDEX(DbaseIndices!J:J,B157)),0,I157-2000+1)</f>
        <v>2.8767000000000001E-2</v>
      </c>
    </row>
    <row r="158" spans="1:10" hidden="1" x14ac:dyDescent="0.25">
      <c r="A158" s="221">
        <f>IF(I157=DbaseIndices!$N$3,A157+1,A157)</f>
        <v>27</v>
      </c>
      <c r="B158" s="221">
        <f>MATCH(A158,DbaseIndices!A:A,0)</f>
        <v>39</v>
      </c>
      <c r="C158" s="221" t="str">
        <f>INDEX(DbaseIndices!F:F,$B158)</f>
        <v>1 Energy</v>
      </c>
      <c r="D158" s="221" t="str">
        <f>INDEX(DbaseIndices!G:G,$B158)</f>
        <v>1A Fuel Combustion Activities</v>
      </c>
      <c r="E158" s="221" t="str">
        <f>INDEX(DbaseIndices!H:H,$B158)</f>
        <v>1A1 Energy Industries</v>
      </c>
      <c r="F158" s="221" t="str">
        <f>INDEX(DbaseIndices!I:I,$B158)</f>
        <v xml:space="preserve">1A1b Petroleum refining </v>
      </c>
      <c r="G158" s="221" t="str">
        <f>INDEX(DbaseIndices!D:D,$B158)</f>
        <v>Gas</v>
      </c>
      <c r="H158" s="221" t="str">
        <f>INDEX(DbaseIndices!E:E,$B158)</f>
        <v>CH4</v>
      </c>
      <c r="I158" s="221">
        <f>IF(I157=DbaseIndices!$N$3,DbaseIndices!$N$2,I157+1)</f>
        <v>2012</v>
      </c>
      <c r="J158" s="318">
        <f ca="1">OFFSET(INDIRECT(INDEX(DbaseIndices!J:J,B158)),0,I158-2000+1)</f>
        <v>3.8055832499999998E-2</v>
      </c>
    </row>
    <row r="159" spans="1:10" hidden="1" x14ac:dyDescent="0.25">
      <c r="A159" s="221">
        <f>IF(I158=DbaseIndices!$N$3,A158+1,A158)</f>
        <v>27</v>
      </c>
      <c r="B159" s="221">
        <f>MATCH(A159,DbaseIndices!A:A,0)</f>
        <v>39</v>
      </c>
      <c r="C159" s="221" t="str">
        <f>INDEX(DbaseIndices!F:F,$B159)</f>
        <v>1 Energy</v>
      </c>
      <c r="D159" s="221" t="str">
        <f>INDEX(DbaseIndices!G:G,$B159)</f>
        <v>1A Fuel Combustion Activities</v>
      </c>
      <c r="E159" s="221" t="str">
        <f>INDEX(DbaseIndices!H:H,$B159)</f>
        <v>1A1 Energy Industries</v>
      </c>
      <c r="F159" s="221" t="str">
        <f>INDEX(DbaseIndices!I:I,$B159)</f>
        <v xml:space="preserve">1A1b Petroleum refining </v>
      </c>
      <c r="G159" s="221" t="str">
        <f>INDEX(DbaseIndices!D:D,$B159)</f>
        <v>Gas</v>
      </c>
      <c r="H159" s="221" t="str">
        <f>INDEX(DbaseIndices!E:E,$B159)</f>
        <v>CH4</v>
      </c>
      <c r="I159" s="221">
        <f>IF(I158=DbaseIndices!$N$3,DbaseIndices!$N$2,I158+1)</f>
        <v>2013</v>
      </c>
      <c r="J159" s="318">
        <f ca="1">OFFSET(INDIRECT(INDEX(DbaseIndices!J:J,B159)),0,I159-2000+1)</f>
        <v>3.8636699999999996E-2</v>
      </c>
    </row>
    <row r="160" spans="1:10" hidden="1" x14ac:dyDescent="0.25">
      <c r="A160" s="221">
        <f>IF(I159=DbaseIndices!$N$3,A159+1,A159)</f>
        <v>27</v>
      </c>
      <c r="B160" s="221">
        <f>MATCH(A160,DbaseIndices!A:A,0)</f>
        <v>39</v>
      </c>
      <c r="C160" s="221" t="str">
        <f>INDEX(DbaseIndices!F:F,$B160)</f>
        <v>1 Energy</v>
      </c>
      <c r="D160" s="221" t="str">
        <f>INDEX(DbaseIndices!G:G,$B160)</f>
        <v>1A Fuel Combustion Activities</v>
      </c>
      <c r="E160" s="221" t="str">
        <f>INDEX(DbaseIndices!H:H,$B160)</f>
        <v>1A1 Energy Industries</v>
      </c>
      <c r="F160" s="221" t="str">
        <f>INDEX(DbaseIndices!I:I,$B160)</f>
        <v xml:space="preserve">1A1b Petroleum refining </v>
      </c>
      <c r="G160" s="221" t="str">
        <f>INDEX(DbaseIndices!D:D,$B160)</f>
        <v>Gas</v>
      </c>
      <c r="H160" s="221" t="str">
        <f>INDEX(DbaseIndices!E:E,$B160)</f>
        <v>CH4</v>
      </c>
      <c r="I160" s="221">
        <f>IF(I159=DbaseIndices!$N$3,DbaseIndices!$N$2,I159+1)</f>
        <v>2014</v>
      </c>
      <c r="J160" s="318">
        <f ca="1">OFFSET(INDIRECT(INDEX(DbaseIndices!J:J,B160)),0,I160-2000+1)</f>
        <v>3.8591250000000001E-2</v>
      </c>
    </row>
    <row r="161" spans="1:10" hidden="1" x14ac:dyDescent="0.25">
      <c r="A161" s="221">
        <f>IF(I160=DbaseIndices!$N$3,A160+1,A160)</f>
        <v>27</v>
      </c>
      <c r="B161" s="221">
        <f>MATCH(A161,DbaseIndices!A:A,0)</f>
        <v>39</v>
      </c>
      <c r="C161" s="221" t="str">
        <f>INDEX(DbaseIndices!F:F,$B161)</f>
        <v>1 Energy</v>
      </c>
      <c r="D161" s="221" t="str">
        <f>INDEX(DbaseIndices!G:G,$B161)</f>
        <v>1A Fuel Combustion Activities</v>
      </c>
      <c r="E161" s="221" t="str">
        <f>INDEX(DbaseIndices!H:H,$B161)</f>
        <v>1A1 Energy Industries</v>
      </c>
      <c r="F161" s="221" t="str">
        <f>INDEX(DbaseIndices!I:I,$B161)</f>
        <v xml:space="preserve">1A1b Petroleum refining </v>
      </c>
      <c r="G161" s="221" t="str">
        <f>INDEX(DbaseIndices!D:D,$B161)</f>
        <v>Gas</v>
      </c>
      <c r="H161" s="221" t="str">
        <f>INDEX(DbaseIndices!E:E,$B161)</f>
        <v>CH4</v>
      </c>
      <c r="I161" s="221">
        <f>IF(I160=DbaseIndices!$N$3,DbaseIndices!$N$2,I160+1)</f>
        <v>2015</v>
      </c>
      <c r="J161" s="318">
        <f ca="1">OFFSET(INDIRECT(INDEX(DbaseIndices!J:J,B161)),0,I161-2000+1)</f>
        <v>3.8545800000000005E-2</v>
      </c>
    </row>
    <row r="162" spans="1:10" hidden="1" x14ac:dyDescent="0.25">
      <c r="A162" s="221">
        <f>IF(I161=DbaseIndices!$N$3,A161+1,A161)</f>
        <v>27</v>
      </c>
      <c r="B162" s="221">
        <f>MATCH(A162,DbaseIndices!A:A,0)</f>
        <v>39</v>
      </c>
      <c r="C162" s="221" t="str">
        <f>INDEX(DbaseIndices!F:F,$B162)</f>
        <v>1 Energy</v>
      </c>
      <c r="D162" s="221" t="str">
        <f>INDEX(DbaseIndices!G:G,$B162)</f>
        <v>1A Fuel Combustion Activities</v>
      </c>
      <c r="E162" s="221" t="str">
        <f>INDEX(DbaseIndices!H:H,$B162)</f>
        <v>1A1 Energy Industries</v>
      </c>
      <c r="F162" s="221" t="str">
        <f>INDEX(DbaseIndices!I:I,$B162)</f>
        <v xml:space="preserve">1A1b Petroleum refining </v>
      </c>
      <c r="G162" s="221" t="str">
        <f>INDEX(DbaseIndices!D:D,$B162)</f>
        <v>Gas</v>
      </c>
      <c r="H162" s="221" t="str">
        <f>INDEX(DbaseIndices!E:E,$B162)</f>
        <v>CH4</v>
      </c>
      <c r="I162" s="221">
        <f>IF(I161=DbaseIndices!$N$3,DbaseIndices!$N$2,I161+1)</f>
        <v>2016</v>
      </c>
      <c r="J162" s="318">
        <f ca="1">OFFSET(INDIRECT(INDEX(DbaseIndices!J:J,B162)),0,I162-2000+1)</f>
        <v>3.8500349999999996E-2</v>
      </c>
    </row>
    <row r="163" spans="1:10" hidden="1" x14ac:dyDescent="0.25">
      <c r="A163" s="221">
        <f>IF(I162=DbaseIndices!$N$3,A162+1,A162)</f>
        <v>27</v>
      </c>
      <c r="B163" s="221">
        <f>MATCH(A163,DbaseIndices!A:A,0)</f>
        <v>39</v>
      </c>
      <c r="C163" s="221" t="str">
        <f>INDEX(DbaseIndices!F:F,$B163)</f>
        <v>1 Energy</v>
      </c>
      <c r="D163" s="221" t="str">
        <f>INDEX(DbaseIndices!G:G,$B163)</f>
        <v>1A Fuel Combustion Activities</v>
      </c>
      <c r="E163" s="221" t="str">
        <f>INDEX(DbaseIndices!H:H,$B163)</f>
        <v>1A1 Energy Industries</v>
      </c>
      <c r="F163" s="221" t="str">
        <f>INDEX(DbaseIndices!I:I,$B163)</f>
        <v xml:space="preserve">1A1b Petroleum refining </v>
      </c>
      <c r="G163" s="221" t="str">
        <f>INDEX(DbaseIndices!D:D,$B163)</f>
        <v>Gas</v>
      </c>
      <c r="H163" s="221" t="str">
        <f>INDEX(DbaseIndices!E:E,$B163)</f>
        <v>CH4</v>
      </c>
      <c r="I163" s="221">
        <f>IF(I162=DbaseIndices!$N$3,DbaseIndices!$N$2,I162+1)</f>
        <v>2017</v>
      </c>
      <c r="J163" s="318">
        <f ca="1">OFFSET(INDIRECT(INDEX(DbaseIndices!J:J,B163)),0,I163-2000+1)</f>
        <v>3.84549E-2</v>
      </c>
    </row>
    <row r="164" spans="1:10" hidden="1" x14ac:dyDescent="0.25">
      <c r="A164" s="221">
        <f>IF(I163=DbaseIndices!$N$3,A163+1,A163)</f>
        <v>28</v>
      </c>
      <c r="B164" s="221">
        <f>MATCH(A164,DbaseIndices!A:A,0)</f>
        <v>42</v>
      </c>
      <c r="C164" s="221" t="str">
        <f>INDEX(DbaseIndices!F:F,$B164)</f>
        <v>1 Energy</v>
      </c>
      <c r="D164" s="221" t="str">
        <f>INDEX(DbaseIndices!G:G,$B164)</f>
        <v>1A Fuel Combustion Activities</v>
      </c>
      <c r="E164" s="221" t="str">
        <f>INDEX(DbaseIndices!H:H,$B164)</f>
        <v>1A1 Energy Industries</v>
      </c>
      <c r="F164" s="221" t="str">
        <f>INDEX(DbaseIndices!I:I,$B164)</f>
        <v>1A1c Manufacture of solid fuels and other energy industries</v>
      </c>
      <c r="G164" s="221">
        <f>INDEX(DbaseIndices!D:D,$B164)</f>
        <v>0</v>
      </c>
      <c r="H164" s="221" t="str">
        <f>INDEX(DbaseIndices!E:E,$B164)</f>
        <v>CH4</v>
      </c>
      <c r="I164" s="221">
        <f>IF(I163=DbaseIndices!$N$3,DbaseIndices!$N$2,I163+1)</f>
        <v>2012</v>
      </c>
      <c r="J164" s="318">
        <f ca="1">OFFSET(INDIRECT(INDEX(DbaseIndices!J:J,B164)),0,I164-2000+1)</f>
        <v>0.36583309072464798</v>
      </c>
    </row>
    <row r="165" spans="1:10" hidden="1" x14ac:dyDescent="0.25">
      <c r="A165" s="221">
        <f>IF(I164=DbaseIndices!$N$3,A164+1,A164)</f>
        <v>28</v>
      </c>
      <c r="B165" s="221">
        <f>MATCH(A165,DbaseIndices!A:A,0)</f>
        <v>42</v>
      </c>
      <c r="C165" s="221" t="str">
        <f>INDEX(DbaseIndices!F:F,$B165)</f>
        <v>1 Energy</v>
      </c>
      <c r="D165" s="221" t="str">
        <f>INDEX(DbaseIndices!G:G,$B165)</f>
        <v>1A Fuel Combustion Activities</v>
      </c>
      <c r="E165" s="221" t="str">
        <f>INDEX(DbaseIndices!H:H,$B165)</f>
        <v>1A1 Energy Industries</v>
      </c>
      <c r="F165" s="221" t="str">
        <f>INDEX(DbaseIndices!I:I,$B165)</f>
        <v>1A1c Manufacture of solid fuels and other energy industries</v>
      </c>
      <c r="G165" s="221">
        <f>INDEX(DbaseIndices!D:D,$B165)</f>
        <v>0</v>
      </c>
      <c r="H165" s="221" t="str">
        <f>INDEX(DbaseIndices!E:E,$B165)</f>
        <v>CH4</v>
      </c>
      <c r="I165" s="221">
        <f>IF(I164=DbaseIndices!$N$3,DbaseIndices!$N$2,I164+1)</f>
        <v>2013</v>
      </c>
      <c r="J165" s="318">
        <f ca="1">OFFSET(INDIRECT(INDEX(DbaseIndices!J:J,B165)),0,I165-2000+1)</f>
        <v>0.36862021952674601</v>
      </c>
    </row>
    <row r="166" spans="1:10" hidden="1" x14ac:dyDescent="0.25">
      <c r="A166" s="221">
        <f>IF(I165=DbaseIndices!$N$3,A165+1,A165)</f>
        <v>28</v>
      </c>
      <c r="B166" s="221">
        <f>MATCH(A166,DbaseIndices!A:A,0)</f>
        <v>42</v>
      </c>
      <c r="C166" s="221" t="str">
        <f>INDEX(DbaseIndices!F:F,$B166)</f>
        <v>1 Energy</v>
      </c>
      <c r="D166" s="221" t="str">
        <f>INDEX(DbaseIndices!G:G,$B166)</f>
        <v>1A Fuel Combustion Activities</v>
      </c>
      <c r="E166" s="221" t="str">
        <f>INDEX(DbaseIndices!H:H,$B166)</f>
        <v>1A1 Energy Industries</v>
      </c>
      <c r="F166" s="221" t="str">
        <f>INDEX(DbaseIndices!I:I,$B166)</f>
        <v>1A1c Manufacture of solid fuels and other energy industries</v>
      </c>
      <c r="G166" s="221">
        <f>INDEX(DbaseIndices!D:D,$B166)</f>
        <v>0</v>
      </c>
      <c r="H166" s="221" t="str">
        <f>INDEX(DbaseIndices!E:E,$B166)</f>
        <v>CH4</v>
      </c>
      <c r="I166" s="221">
        <f>IF(I165=DbaseIndices!$N$3,DbaseIndices!$N$2,I165+1)</f>
        <v>2014</v>
      </c>
      <c r="J166" s="318">
        <f ca="1">OFFSET(INDIRECT(INDEX(DbaseIndices!J:J,B166)),0,I166-2000+1)</f>
        <v>0.38860064007883321</v>
      </c>
    </row>
    <row r="167" spans="1:10" hidden="1" x14ac:dyDescent="0.25">
      <c r="A167" s="221">
        <f>IF(I166=DbaseIndices!$N$3,A166+1,A166)</f>
        <v>28</v>
      </c>
      <c r="B167" s="221">
        <f>MATCH(A167,DbaseIndices!A:A,0)</f>
        <v>42</v>
      </c>
      <c r="C167" s="221" t="str">
        <f>INDEX(DbaseIndices!F:F,$B167)</f>
        <v>1 Energy</v>
      </c>
      <c r="D167" s="221" t="str">
        <f>INDEX(DbaseIndices!G:G,$B167)</f>
        <v>1A Fuel Combustion Activities</v>
      </c>
      <c r="E167" s="221" t="str">
        <f>INDEX(DbaseIndices!H:H,$B167)</f>
        <v>1A1 Energy Industries</v>
      </c>
      <c r="F167" s="221" t="str">
        <f>INDEX(DbaseIndices!I:I,$B167)</f>
        <v>1A1c Manufacture of solid fuels and other energy industries</v>
      </c>
      <c r="G167" s="221">
        <f>INDEX(DbaseIndices!D:D,$B167)</f>
        <v>0</v>
      </c>
      <c r="H167" s="221" t="str">
        <f>INDEX(DbaseIndices!E:E,$B167)</f>
        <v>CH4</v>
      </c>
      <c r="I167" s="221">
        <f>IF(I166=DbaseIndices!$N$3,DbaseIndices!$N$2,I166+1)</f>
        <v>2015</v>
      </c>
      <c r="J167" s="318">
        <f ca="1">OFFSET(INDIRECT(INDEX(DbaseIndices!J:J,B167)),0,I167-2000+1)</f>
        <v>0.37859597485177693</v>
      </c>
    </row>
    <row r="168" spans="1:10" hidden="1" x14ac:dyDescent="0.25">
      <c r="A168" s="221">
        <f>IF(I167=DbaseIndices!$N$3,A167+1,A167)</f>
        <v>28</v>
      </c>
      <c r="B168" s="221">
        <f>MATCH(A168,DbaseIndices!A:A,0)</f>
        <v>42</v>
      </c>
      <c r="C168" s="221" t="str">
        <f>INDEX(DbaseIndices!F:F,$B168)</f>
        <v>1 Energy</v>
      </c>
      <c r="D168" s="221" t="str">
        <f>INDEX(DbaseIndices!G:G,$B168)</f>
        <v>1A Fuel Combustion Activities</v>
      </c>
      <c r="E168" s="221" t="str">
        <f>INDEX(DbaseIndices!H:H,$B168)</f>
        <v>1A1 Energy Industries</v>
      </c>
      <c r="F168" s="221" t="str">
        <f>INDEX(DbaseIndices!I:I,$B168)</f>
        <v>1A1c Manufacture of solid fuels and other energy industries</v>
      </c>
      <c r="G168" s="221">
        <f>INDEX(DbaseIndices!D:D,$B168)</f>
        <v>0</v>
      </c>
      <c r="H168" s="221" t="str">
        <f>INDEX(DbaseIndices!E:E,$B168)</f>
        <v>CH4</v>
      </c>
      <c r="I168" s="221">
        <f>IF(I167=DbaseIndices!$N$3,DbaseIndices!$N$2,I167+1)</f>
        <v>2016</v>
      </c>
      <c r="J168" s="318">
        <f ca="1">OFFSET(INDIRECT(INDEX(DbaseIndices!J:J,B168)),0,I168-2000+1)</f>
        <v>0.38134807424289707</v>
      </c>
    </row>
    <row r="169" spans="1:10" hidden="1" x14ac:dyDescent="0.25">
      <c r="A169" s="221">
        <f>IF(I168=DbaseIndices!$N$3,A168+1,A168)</f>
        <v>28</v>
      </c>
      <c r="B169" s="221">
        <f>MATCH(A169,DbaseIndices!A:A,0)</f>
        <v>42</v>
      </c>
      <c r="C169" s="221" t="str">
        <f>INDEX(DbaseIndices!F:F,$B169)</f>
        <v>1 Energy</v>
      </c>
      <c r="D169" s="221" t="str">
        <f>INDEX(DbaseIndices!G:G,$B169)</f>
        <v>1A Fuel Combustion Activities</v>
      </c>
      <c r="E169" s="221" t="str">
        <f>INDEX(DbaseIndices!H:H,$B169)</f>
        <v>1A1 Energy Industries</v>
      </c>
      <c r="F169" s="221" t="str">
        <f>INDEX(DbaseIndices!I:I,$B169)</f>
        <v>1A1c Manufacture of solid fuels and other energy industries</v>
      </c>
      <c r="G169" s="221">
        <f>INDEX(DbaseIndices!D:D,$B169)</f>
        <v>0</v>
      </c>
      <c r="H169" s="221" t="str">
        <f>INDEX(DbaseIndices!E:E,$B169)</f>
        <v>CH4</v>
      </c>
      <c r="I169" s="221">
        <f>IF(I168=DbaseIndices!$N$3,DbaseIndices!$N$2,I168+1)</f>
        <v>2017</v>
      </c>
      <c r="J169" s="318">
        <f ca="1">OFFSET(INDIRECT(INDEX(DbaseIndices!J:J,B169)),0,I169-2000+1)</f>
        <v>0.36040000000000005</v>
      </c>
    </row>
    <row r="170" spans="1:10" hidden="1" x14ac:dyDescent="0.25">
      <c r="A170" s="221">
        <f>IF(I169=DbaseIndices!$N$3,A169+1,A169)</f>
        <v>29</v>
      </c>
      <c r="B170" s="221">
        <f>MATCH(A170,DbaseIndices!A:A,0)</f>
        <v>46</v>
      </c>
      <c r="C170" s="221" t="str">
        <f>INDEX(DbaseIndices!F:F,$B170)</f>
        <v>1 Energy</v>
      </c>
      <c r="D170" s="221" t="str">
        <f>INDEX(DbaseIndices!G:G,$B170)</f>
        <v>1A Fuel Combustion Activities</v>
      </c>
      <c r="E170" s="221" t="str">
        <f>INDEX(DbaseIndices!H:H,$B170)</f>
        <v>1A1 Energy Industries</v>
      </c>
      <c r="F170" s="221" t="str">
        <f>INDEX(DbaseIndices!I:I,$B170)</f>
        <v>1A1a Electricity and Heat Production</v>
      </c>
      <c r="G170" s="221" t="str">
        <f>INDEX(DbaseIndices!D:D,$B170)</f>
        <v>Diesel</v>
      </c>
      <c r="H170" s="221" t="str">
        <f>INDEX(DbaseIndices!E:E,$B170)</f>
        <v>N2O</v>
      </c>
      <c r="I170" s="221">
        <f>IF(I169=DbaseIndices!$N$3,DbaseIndices!$N$2,I169+1)</f>
        <v>2012</v>
      </c>
      <c r="J170" s="318">
        <f ca="1">OFFSET(INDIRECT(INDEX(DbaseIndices!J:J,B170)),0,I170-2000+1)</f>
        <v>1.3588777792279428E-2</v>
      </c>
    </row>
    <row r="171" spans="1:10" hidden="1" x14ac:dyDescent="0.25">
      <c r="A171" s="221">
        <f>IF(I170=DbaseIndices!$N$3,A170+1,A170)</f>
        <v>29</v>
      </c>
      <c r="B171" s="221">
        <f>MATCH(A171,DbaseIndices!A:A,0)</f>
        <v>46</v>
      </c>
      <c r="C171" s="221" t="str">
        <f>INDEX(DbaseIndices!F:F,$B171)</f>
        <v>1 Energy</v>
      </c>
      <c r="D171" s="221" t="str">
        <f>INDEX(DbaseIndices!G:G,$B171)</f>
        <v>1A Fuel Combustion Activities</v>
      </c>
      <c r="E171" s="221" t="str">
        <f>INDEX(DbaseIndices!H:H,$B171)</f>
        <v>1A1 Energy Industries</v>
      </c>
      <c r="F171" s="221" t="str">
        <f>INDEX(DbaseIndices!I:I,$B171)</f>
        <v>1A1a Electricity and Heat Production</v>
      </c>
      <c r="G171" s="221" t="str">
        <f>INDEX(DbaseIndices!D:D,$B171)</f>
        <v>Diesel</v>
      </c>
      <c r="H171" s="221" t="str">
        <f>INDEX(DbaseIndices!E:E,$B171)</f>
        <v>N2O</v>
      </c>
      <c r="I171" s="221">
        <f>IF(I170=DbaseIndices!$N$3,DbaseIndices!$N$2,I170+1)</f>
        <v>2013</v>
      </c>
      <c r="J171" s="318">
        <f ca="1">OFFSET(INDIRECT(INDEX(DbaseIndices!J:J,B171)),0,I171-2000+1)</f>
        <v>2.0484599999999999E-2</v>
      </c>
    </row>
    <row r="172" spans="1:10" hidden="1" x14ac:dyDescent="0.25">
      <c r="A172" s="221">
        <f>IF(I171=DbaseIndices!$N$3,A171+1,A171)</f>
        <v>29</v>
      </c>
      <c r="B172" s="221">
        <f>MATCH(A172,DbaseIndices!A:A,0)</f>
        <v>46</v>
      </c>
      <c r="C172" s="221" t="str">
        <f>INDEX(DbaseIndices!F:F,$B172)</f>
        <v>1 Energy</v>
      </c>
      <c r="D172" s="221" t="str">
        <f>INDEX(DbaseIndices!G:G,$B172)</f>
        <v>1A Fuel Combustion Activities</v>
      </c>
      <c r="E172" s="221" t="str">
        <f>INDEX(DbaseIndices!H:H,$B172)</f>
        <v>1A1 Energy Industries</v>
      </c>
      <c r="F172" s="221" t="str">
        <f>INDEX(DbaseIndices!I:I,$B172)</f>
        <v>1A1a Electricity and Heat Production</v>
      </c>
      <c r="G172" s="221" t="str">
        <f>INDEX(DbaseIndices!D:D,$B172)</f>
        <v>Diesel</v>
      </c>
      <c r="H172" s="221" t="str">
        <f>INDEX(DbaseIndices!E:E,$B172)</f>
        <v>N2O</v>
      </c>
      <c r="I172" s="221">
        <f>IF(I171=DbaseIndices!$N$3,DbaseIndices!$N$2,I171+1)</f>
        <v>2014</v>
      </c>
      <c r="J172" s="318">
        <f ca="1">OFFSET(INDIRECT(INDEX(DbaseIndices!J:J,B172)),0,I172-2000+1)</f>
        <v>2.4052799999999999E-2</v>
      </c>
    </row>
    <row r="173" spans="1:10" hidden="1" x14ac:dyDescent="0.25">
      <c r="A173" s="221">
        <f>IF(I172=DbaseIndices!$N$3,A172+1,A172)</f>
        <v>29</v>
      </c>
      <c r="B173" s="221">
        <f>MATCH(A173,DbaseIndices!A:A,0)</f>
        <v>46</v>
      </c>
      <c r="C173" s="221" t="str">
        <f>INDEX(DbaseIndices!F:F,$B173)</f>
        <v>1 Energy</v>
      </c>
      <c r="D173" s="221" t="str">
        <f>INDEX(DbaseIndices!G:G,$B173)</f>
        <v>1A Fuel Combustion Activities</v>
      </c>
      <c r="E173" s="221" t="str">
        <f>INDEX(DbaseIndices!H:H,$B173)</f>
        <v>1A1 Energy Industries</v>
      </c>
      <c r="F173" s="221" t="str">
        <f>INDEX(DbaseIndices!I:I,$B173)</f>
        <v>1A1a Electricity and Heat Production</v>
      </c>
      <c r="G173" s="221" t="str">
        <f>INDEX(DbaseIndices!D:D,$B173)</f>
        <v>Diesel</v>
      </c>
      <c r="H173" s="221" t="str">
        <f>INDEX(DbaseIndices!E:E,$B173)</f>
        <v>N2O</v>
      </c>
      <c r="I173" s="221">
        <f>IF(I172=DbaseIndices!$N$3,DbaseIndices!$N$2,I172+1)</f>
        <v>2015</v>
      </c>
      <c r="J173" s="318">
        <f ca="1">OFFSET(INDIRECT(INDEX(DbaseIndices!J:J,B173)),0,I173-2000+1)</f>
        <v>3.5235599999999999E-2</v>
      </c>
    </row>
    <row r="174" spans="1:10" hidden="1" x14ac:dyDescent="0.25">
      <c r="A174" s="221">
        <f>IF(I173=DbaseIndices!$N$3,A173+1,A173)</f>
        <v>29</v>
      </c>
      <c r="B174" s="221">
        <f>MATCH(A174,DbaseIndices!A:A,0)</f>
        <v>46</v>
      </c>
      <c r="C174" s="221" t="str">
        <f>INDEX(DbaseIndices!F:F,$B174)</f>
        <v>1 Energy</v>
      </c>
      <c r="D174" s="221" t="str">
        <f>INDEX(DbaseIndices!G:G,$B174)</f>
        <v>1A Fuel Combustion Activities</v>
      </c>
      <c r="E174" s="221" t="str">
        <f>INDEX(DbaseIndices!H:H,$B174)</f>
        <v>1A1 Energy Industries</v>
      </c>
      <c r="F174" s="221" t="str">
        <f>INDEX(DbaseIndices!I:I,$B174)</f>
        <v>1A1a Electricity and Heat Production</v>
      </c>
      <c r="G174" s="221" t="str">
        <f>INDEX(DbaseIndices!D:D,$B174)</f>
        <v>Diesel</v>
      </c>
      <c r="H174" s="221" t="str">
        <f>INDEX(DbaseIndices!E:E,$B174)</f>
        <v>N2O</v>
      </c>
      <c r="I174" s="221">
        <f>IF(I173=DbaseIndices!$N$3,DbaseIndices!$N$2,I173+1)</f>
        <v>2016</v>
      </c>
      <c r="J174" s="318">
        <f ca="1">OFFSET(INDIRECT(INDEX(DbaseIndices!J:J,B174)),0,I174-2000+1)</f>
        <v>3.4834799999999999E-2</v>
      </c>
    </row>
    <row r="175" spans="1:10" hidden="1" x14ac:dyDescent="0.25">
      <c r="A175" s="221">
        <f>IF(I174=DbaseIndices!$N$3,A174+1,A174)</f>
        <v>29</v>
      </c>
      <c r="B175" s="221">
        <f>MATCH(A175,DbaseIndices!A:A,0)</f>
        <v>46</v>
      </c>
      <c r="C175" s="221" t="str">
        <f>INDEX(DbaseIndices!F:F,$B175)</f>
        <v>1 Energy</v>
      </c>
      <c r="D175" s="221" t="str">
        <f>INDEX(DbaseIndices!G:G,$B175)</f>
        <v>1A Fuel Combustion Activities</v>
      </c>
      <c r="E175" s="221" t="str">
        <f>INDEX(DbaseIndices!H:H,$B175)</f>
        <v>1A1 Energy Industries</v>
      </c>
      <c r="F175" s="221" t="str">
        <f>INDEX(DbaseIndices!I:I,$B175)</f>
        <v>1A1a Electricity and Heat Production</v>
      </c>
      <c r="G175" s="221" t="str">
        <f>INDEX(DbaseIndices!D:D,$B175)</f>
        <v>Diesel</v>
      </c>
      <c r="H175" s="221" t="str">
        <f>INDEX(DbaseIndices!E:E,$B175)</f>
        <v>N2O</v>
      </c>
      <c r="I175" s="221">
        <f>IF(I174=DbaseIndices!$N$3,DbaseIndices!$N$2,I174+1)</f>
        <v>2017</v>
      </c>
      <c r="J175" s="318">
        <f ca="1">OFFSET(INDIRECT(INDEX(DbaseIndices!J:J,B175)),0,I175-2000+1)</f>
        <v>3.4834799999999999E-2</v>
      </c>
    </row>
    <row r="176" spans="1:10" hidden="1" x14ac:dyDescent="0.25">
      <c r="A176" s="221">
        <f>IF(I175=DbaseIndices!$N$3,A175+1,A175)</f>
        <v>30</v>
      </c>
      <c r="B176" s="221">
        <f>MATCH(A176,DbaseIndices!A:A,0)</f>
        <v>47</v>
      </c>
      <c r="C176" s="221" t="str">
        <f>INDEX(DbaseIndices!F:F,$B176)</f>
        <v>1 Energy</v>
      </c>
      <c r="D176" s="221" t="str">
        <f>INDEX(DbaseIndices!G:G,$B176)</f>
        <v>1A Fuel Combustion Activities</v>
      </c>
      <c r="E176" s="221" t="str">
        <f>INDEX(DbaseIndices!H:H,$B176)</f>
        <v>1A1 Energy Industries</v>
      </c>
      <c r="F176" s="221" t="str">
        <f>INDEX(DbaseIndices!I:I,$B176)</f>
        <v>1A1a Electricity and Heat Production</v>
      </c>
      <c r="G176" s="221" t="str">
        <f>INDEX(DbaseIndices!D:D,$B176)</f>
        <v>Residual Fuel Oil (HFO)</v>
      </c>
      <c r="H176" s="221" t="str">
        <f>INDEX(DbaseIndices!E:E,$B176)</f>
        <v>N2O</v>
      </c>
      <c r="I176" s="221">
        <f>IF(I175=DbaseIndices!$N$3,DbaseIndices!$N$2,I175+1)</f>
        <v>2012</v>
      </c>
      <c r="J176" s="318">
        <f ca="1">OFFSET(INDIRECT(INDEX(DbaseIndices!J:J,B176)),0,I176-2000+1)</f>
        <v>5.4221700000000005E-3</v>
      </c>
    </row>
    <row r="177" spans="1:10" hidden="1" x14ac:dyDescent="0.25">
      <c r="A177" s="221">
        <f>IF(I176=DbaseIndices!$N$3,A176+1,A176)</f>
        <v>30</v>
      </c>
      <c r="B177" s="221">
        <f>MATCH(A177,DbaseIndices!A:A,0)</f>
        <v>47</v>
      </c>
      <c r="C177" s="221" t="str">
        <f>INDEX(DbaseIndices!F:F,$B177)</f>
        <v>1 Energy</v>
      </c>
      <c r="D177" s="221" t="str">
        <f>INDEX(DbaseIndices!G:G,$B177)</f>
        <v>1A Fuel Combustion Activities</v>
      </c>
      <c r="E177" s="221" t="str">
        <f>INDEX(DbaseIndices!H:H,$B177)</f>
        <v>1A1 Energy Industries</v>
      </c>
      <c r="F177" s="221" t="str">
        <f>INDEX(DbaseIndices!I:I,$B177)</f>
        <v>1A1a Electricity and Heat Production</v>
      </c>
      <c r="G177" s="221" t="str">
        <f>INDEX(DbaseIndices!D:D,$B177)</f>
        <v>Residual Fuel Oil (HFO)</v>
      </c>
      <c r="H177" s="221" t="str">
        <f>INDEX(DbaseIndices!E:E,$B177)</f>
        <v>N2O</v>
      </c>
      <c r="I177" s="221">
        <f>IF(I176=DbaseIndices!$N$3,DbaseIndices!$N$2,I176+1)</f>
        <v>2013</v>
      </c>
      <c r="J177" s="318">
        <f ca="1">OFFSET(INDIRECT(INDEX(DbaseIndices!J:J,B177)),0,I177-2000+1)</f>
        <v>7.0937999999999999E-3</v>
      </c>
    </row>
    <row r="178" spans="1:10" hidden="1" x14ac:dyDescent="0.25">
      <c r="A178" s="221">
        <f>IF(I177=DbaseIndices!$N$3,A177+1,A177)</f>
        <v>30</v>
      </c>
      <c r="B178" s="221">
        <f>MATCH(A178,DbaseIndices!A:A,0)</f>
        <v>47</v>
      </c>
      <c r="C178" s="221" t="str">
        <f>INDEX(DbaseIndices!F:F,$B178)</f>
        <v>1 Energy</v>
      </c>
      <c r="D178" s="221" t="str">
        <f>INDEX(DbaseIndices!G:G,$B178)</f>
        <v>1A Fuel Combustion Activities</v>
      </c>
      <c r="E178" s="221" t="str">
        <f>INDEX(DbaseIndices!H:H,$B178)</f>
        <v>1A1 Energy Industries</v>
      </c>
      <c r="F178" s="221" t="str">
        <f>INDEX(DbaseIndices!I:I,$B178)</f>
        <v>1A1a Electricity and Heat Production</v>
      </c>
      <c r="G178" s="221" t="str">
        <f>INDEX(DbaseIndices!D:D,$B178)</f>
        <v>Residual Fuel Oil (HFO)</v>
      </c>
      <c r="H178" s="221" t="str">
        <f>INDEX(DbaseIndices!E:E,$B178)</f>
        <v>N2O</v>
      </c>
      <c r="I178" s="221">
        <f>IF(I177=DbaseIndices!$N$3,DbaseIndices!$N$2,I177+1)</f>
        <v>2014</v>
      </c>
      <c r="J178" s="318">
        <f ca="1">OFFSET(INDIRECT(INDEX(DbaseIndices!J:J,B178)),0,I178-2000+1)</f>
        <v>7.5839999999999996E-3</v>
      </c>
    </row>
    <row r="179" spans="1:10" hidden="1" x14ac:dyDescent="0.25">
      <c r="A179" s="221">
        <f>IF(I178=DbaseIndices!$N$3,A178+1,A178)</f>
        <v>30</v>
      </c>
      <c r="B179" s="221">
        <f>MATCH(A179,DbaseIndices!A:A,0)</f>
        <v>47</v>
      </c>
      <c r="C179" s="221" t="str">
        <f>INDEX(DbaseIndices!F:F,$B179)</f>
        <v>1 Energy</v>
      </c>
      <c r="D179" s="221" t="str">
        <f>INDEX(DbaseIndices!G:G,$B179)</f>
        <v>1A Fuel Combustion Activities</v>
      </c>
      <c r="E179" s="221" t="str">
        <f>INDEX(DbaseIndices!H:H,$B179)</f>
        <v>1A1 Energy Industries</v>
      </c>
      <c r="F179" s="221" t="str">
        <f>INDEX(DbaseIndices!I:I,$B179)</f>
        <v>1A1a Electricity and Heat Production</v>
      </c>
      <c r="G179" s="221" t="str">
        <f>INDEX(DbaseIndices!D:D,$B179)</f>
        <v>Residual Fuel Oil (HFO)</v>
      </c>
      <c r="H179" s="221" t="str">
        <f>INDEX(DbaseIndices!E:E,$B179)</f>
        <v>N2O</v>
      </c>
      <c r="I179" s="221">
        <f>IF(I178=DbaseIndices!$N$3,DbaseIndices!$N$2,I178+1)</f>
        <v>2015</v>
      </c>
      <c r="J179" s="318">
        <f ca="1">OFFSET(INDIRECT(INDEX(DbaseIndices!J:J,B179)),0,I179-2000+1)</f>
        <v>7.8575999999999993E-3</v>
      </c>
    </row>
    <row r="180" spans="1:10" hidden="1" x14ac:dyDescent="0.25">
      <c r="A180" s="221">
        <f>IF(I179=DbaseIndices!$N$3,A179+1,A179)</f>
        <v>30</v>
      </c>
      <c r="B180" s="221">
        <f>MATCH(A180,DbaseIndices!A:A,0)</f>
        <v>47</v>
      </c>
      <c r="C180" s="221" t="str">
        <f>INDEX(DbaseIndices!F:F,$B180)</f>
        <v>1 Energy</v>
      </c>
      <c r="D180" s="221" t="str">
        <f>INDEX(DbaseIndices!G:G,$B180)</f>
        <v>1A Fuel Combustion Activities</v>
      </c>
      <c r="E180" s="221" t="str">
        <f>INDEX(DbaseIndices!H:H,$B180)</f>
        <v>1A1 Energy Industries</v>
      </c>
      <c r="F180" s="221" t="str">
        <f>INDEX(DbaseIndices!I:I,$B180)</f>
        <v>1A1a Electricity and Heat Production</v>
      </c>
      <c r="G180" s="221" t="str">
        <f>INDEX(DbaseIndices!D:D,$B180)</f>
        <v>Residual Fuel Oil (HFO)</v>
      </c>
      <c r="H180" s="221" t="str">
        <f>INDEX(DbaseIndices!E:E,$B180)</f>
        <v>N2O</v>
      </c>
      <c r="I180" s="221">
        <f>IF(I179=DbaseIndices!$N$3,DbaseIndices!$N$2,I179+1)</f>
        <v>2016</v>
      </c>
      <c r="J180" s="318">
        <f ca="1">OFFSET(INDIRECT(INDEX(DbaseIndices!J:J,B180)),0,I180-2000+1)</f>
        <v>7.1910000000000003E-3</v>
      </c>
    </row>
    <row r="181" spans="1:10" hidden="1" x14ac:dyDescent="0.25">
      <c r="A181" s="221">
        <f>IF(I180=DbaseIndices!$N$3,A180+1,A180)</f>
        <v>30</v>
      </c>
      <c r="B181" s="221">
        <f>MATCH(A181,DbaseIndices!A:A,0)</f>
        <v>47</v>
      </c>
      <c r="C181" s="221" t="str">
        <f>INDEX(DbaseIndices!F:F,$B181)</f>
        <v>1 Energy</v>
      </c>
      <c r="D181" s="221" t="str">
        <f>INDEX(DbaseIndices!G:G,$B181)</f>
        <v>1A Fuel Combustion Activities</v>
      </c>
      <c r="E181" s="221" t="str">
        <f>INDEX(DbaseIndices!H:H,$B181)</f>
        <v>1A1 Energy Industries</v>
      </c>
      <c r="F181" s="221" t="str">
        <f>INDEX(DbaseIndices!I:I,$B181)</f>
        <v>1A1a Electricity and Heat Production</v>
      </c>
      <c r="G181" s="221" t="str">
        <f>INDEX(DbaseIndices!D:D,$B181)</f>
        <v>Residual Fuel Oil (HFO)</v>
      </c>
      <c r="H181" s="221" t="str">
        <f>INDEX(DbaseIndices!E:E,$B181)</f>
        <v>N2O</v>
      </c>
      <c r="I181" s="221">
        <f>IF(I180=DbaseIndices!$N$3,DbaseIndices!$N$2,I180+1)</f>
        <v>2017</v>
      </c>
      <c r="J181" s="318">
        <f ca="1">OFFSET(INDIRECT(INDEX(DbaseIndices!J:J,B181)),0,I181-2000+1)</f>
        <v>5.8739999999999999E-3</v>
      </c>
    </row>
    <row r="182" spans="1:10" hidden="1" x14ac:dyDescent="0.25">
      <c r="A182" s="221">
        <f>IF(I181=DbaseIndices!$N$3,A181+1,A181)</f>
        <v>31</v>
      </c>
      <c r="B182" s="221">
        <f>MATCH(A182,DbaseIndices!A:A,0)</f>
        <v>48</v>
      </c>
      <c r="C182" s="221" t="str">
        <f>INDEX(DbaseIndices!F:F,$B182)</f>
        <v>1 Energy</v>
      </c>
      <c r="D182" s="221" t="str">
        <f>INDEX(DbaseIndices!G:G,$B182)</f>
        <v>1A Fuel Combustion Activities</v>
      </c>
      <c r="E182" s="221" t="str">
        <f>INDEX(DbaseIndices!H:H,$B182)</f>
        <v>1A1 Energy Industries</v>
      </c>
      <c r="F182" s="221" t="str">
        <f>INDEX(DbaseIndices!I:I,$B182)</f>
        <v>1A1a Electricity and Heat Production</v>
      </c>
      <c r="G182" s="221" t="str">
        <f>INDEX(DbaseIndices!D:D,$B182)</f>
        <v>Coal</v>
      </c>
      <c r="H182" s="221" t="str">
        <f>INDEX(DbaseIndices!E:E,$B182)</f>
        <v>N2O</v>
      </c>
      <c r="I182" s="221">
        <f>IF(I181=DbaseIndices!$N$3,DbaseIndices!$N$2,I181+1)</f>
        <v>2012</v>
      </c>
      <c r="J182" s="318">
        <f ca="1">OFFSET(INDIRECT(INDEX(DbaseIndices!J:J,B182)),0,I182-2000+1)</f>
        <v>3.7553721407999996</v>
      </c>
    </row>
    <row r="183" spans="1:10" hidden="1" x14ac:dyDescent="0.25">
      <c r="A183" s="221">
        <f>IF(I182=DbaseIndices!$N$3,A182+1,A182)</f>
        <v>31</v>
      </c>
      <c r="B183" s="221">
        <f>MATCH(A183,DbaseIndices!A:A,0)</f>
        <v>48</v>
      </c>
      <c r="C183" s="221" t="str">
        <f>INDEX(DbaseIndices!F:F,$B183)</f>
        <v>1 Energy</v>
      </c>
      <c r="D183" s="221" t="str">
        <f>INDEX(DbaseIndices!G:G,$B183)</f>
        <v>1A Fuel Combustion Activities</v>
      </c>
      <c r="E183" s="221" t="str">
        <f>INDEX(DbaseIndices!H:H,$B183)</f>
        <v>1A1 Energy Industries</v>
      </c>
      <c r="F183" s="221" t="str">
        <f>INDEX(DbaseIndices!I:I,$B183)</f>
        <v>1A1a Electricity and Heat Production</v>
      </c>
      <c r="G183" s="221" t="str">
        <f>INDEX(DbaseIndices!D:D,$B183)</f>
        <v>Coal</v>
      </c>
      <c r="H183" s="221" t="str">
        <f>INDEX(DbaseIndices!E:E,$B183)</f>
        <v>N2O</v>
      </c>
      <c r="I183" s="221">
        <f>IF(I182=DbaseIndices!$N$3,DbaseIndices!$N$2,I182+1)</f>
        <v>2013</v>
      </c>
      <c r="J183" s="318">
        <f ca="1">OFFSET(INDIRECT(INDEX(DbaseIndices!J:J,B183)),0,I183-2000+1)</f>
        <v>3.631167</v>
      </c>
    </row>
    <row r="184" spans="1:10" hidden="1" x14ac:dyDescent="0.25">
      <c r="A184" s="221">
        <f>IF(I183=DbaseIndices!$N$3,A183+1,A183)</f>
        <v>31</v>
      </c>
      <c r="B184" s="221">
        <f>MATCH(A184,DbaseIndices!A:A,0)</f>
        <v>48</v>
      </c>
      <c r="C184" s="221" t="str">
        <f>INDEX(DbaseIndices!F:F,$B184)</f>
        <v>1 Energy</v>
      </c>
      <c r="D184" s="221" t="str">
        <f>INDEX(DbaseIndices!G:G,$B184)</f>
        <v>1A Fuel Combustion Activities</v>
      </c>
      <c r="E184" s="221" t="str">
        <f>INDEX(DbaseIndices!H:H,$B184)</f>
        <v>1A1 Energy Industries</v>
      </c>
      <c r="F184" s="221" t="str">
        <f>INDEX(DbaseIndices!I:I,$B184)</f>
        <v>1A1a Electricity and Heat Production</v>
      </c>
      <c r="G184" s="221" t="str">
        <f>INDEX(DbaseIndices!D:D,$B184)</f>
        <v>Coal</v>
      </c>
      <c r="H184" s="221" t="str">
        <f>INDEX(DbaseIndices!E:E,$B184)</f>
        <v>N2O</v>
      </c>
      <c r="I184" s="221">
        <f>IF(I183=DbaseIndices!$N$3,DbaseIndices!$N$2,I183+1)</f>
        <v>2014</v>
      </c>
      <c r="J184" s="318">
        <f ca="1">OFFSET(INDIRECT(INDEX(DbaseIndices!J:J,B184)),0,I184-2000+1)</f>
        <v>3.5396714999999999</v>
      </c>
    </row>
    <row r="185" spans="1:10" hidden="1" x14ac:dyDescent="0.25">
      <c r="A185" s="221">
        <f>IF(I184=DbaseIndices!$N$3,A184+1,A184)</f>
        <v>31</v>
      </c>
      <c r="B185" s="221">
        <f>MATCH(A185,DbaseIndices!A:A,0)</f>
        <v>48</v>
      </c>
      <c r="C185" s="221" t="str">
        <f>INDEX(DbaseIndices!F:F,$B185)</f>
        <v>1 Energy</v>
      </c>
      <c r="D185" s="221" t="str">
        <f>INDEX(DbaseIndices!G:G,$B185)</f>
        <v>1A Fuel Combustion Activities</v>
      </c>
      <c r="E185" s="221" t="str">
        <f>INDEX(DbaseIndices!H:H,$B185)</f>
        <v>1A1 Energy Industries</v>
      </c>
      <c r="F185" s="221" t="str">
        <f>INDEX(DbaseIndices!I:I,$B185)</f>
        <v>1A1a Electricity and Heat Production</v>
      </c>
      <c r="G185" s="221" t="str">
        <f>INDEX(DbaseIndices!D:D,$B185)</f>
        <v>Coal</v>
      </c>
      <c r="H185" s="221" t="str">
        <f>INDEX(DbaseIndices!E:E,$B185)</f>
        <v>N2O</v>
      </c>
      <c r="I185" s="221">
        <f>IF(I184=DbaseIndices!$N$3,DbaseIndices!$N$2,I184+1)</f>
        <v>2015</v>
      </c>
      <c r="J185" s="318">
        <f ca="1">OFFSET(INDIRECT(INDEX(DbaseIndices!J:J,B185)),0,I185-2000+1)</f>
        <v>3.3911190000000002</v>
      </c>
    </row>
    <row r="186" spans="1:10" hidden="1" x14ac:dyDescent="0.25">
      <c r="A186" s="221">
        <f>IF(I185=DbaseIndices!$N$3,A185+1,A185)</f>
        <v>31</v>
      </c>
      <c r="B186" s="221">
        <f>MATCH(A186,DbaseIndices!A:A,0)</f>
        <v>48</v>
      </c>
      <c r="C186" s="221" t="str">
        <f>INDEX(DbaseIndices!F:F,$B186)</f>
        <v>1 Energy</v>
      </c>
      <c r="D186" s="221" t="str">
        <f>INDEX(DbaseIndices!G:G,$B186)</f>
        <v>1A Fuel Combustion Activities</v>
      </c>
      <c r="E186" s="221" t="str">
        <f>INDEX(DbaseIndices!H:H,$B186)</f>
        <v>1A1 Energy Industries</v>
      </c>
      <c r="F186" s="221" t="str">
        <f>INDEX(DbaseIndices!I:I,$B186)</f>
        <v>1A1a Electricity and Heat Production</v>
      </c>
      <c r="G186" s="221" t="str">
        <f>INDEX(DbaseIndices!D:D,$B186)</f>
        <v>Coal</v>
      </c>
      <c r="H186" s="221" t="str">
        <f>INDEX(DbaseIndices!E:E,$B186)</f>
        <v>N2O</v>
      </c>
      <c r="I186" s="221">
        <f>IF(I185=DbaseIndices!$N$3,DbaseIndices!$N$2,I185+1)</f>
        <v>2016</v>
      </c>
      <c r="J186" s="318">
        <f ca="1">OFFSET(INDIRECT(INDEX(DbaseIndices!J:J,B186)),0,I186-2000+1)</f>
        <v>3.466323</v>
      </c>
    </row>
    <row r="187" spans="1:10" hidden="1" x14ac:dyDescent="0.25">
      <c r="A187" s="221">
        <f>IF(I186=DbaseIndices!$N$3,A186+1,A186)</f>
        <v>31</v>
      </c>
      <c r="B187" s="221">
        <f>MATCH(A187,DbaseIndices!A:A,0)</f>
        <v>48</v>
      </c>
      <c r="C187" s="221" t="str">
        <f>INDEX(DbaseIndices!F:F,$B187)</f>
        <v>1 Energy</v>
      </c>
      <c r="D187" s="221" t="str">
        <f>INDEX(DbaseIndices!G:G,$B187)</f>
        <v>1A Fuel Combustion Activities</v>
      </c>
      <c r="E187" s="221" t="str">
        <f>INDEX(DbaseIndices!H:H,$B187)</f>
        <v>1A1 Energy Industries</v>
      </c>
      <c r="F187" s="221" t="str">
        <f>INDEX(DbaseIndices!I:I,$B187)</f>
        <v>1A1a Electricity and Heat Production</v>
      </c>
      <c r="G187" s="221" t="str">
        <f>INDEX(DbaseIndices!D:D,$B187)</f>
        <v>Coal</v>
      </c>
      <c r="H187" s="221" t="str">
        <f>INDEX(DbaseIndices!E:E,$B187)</f>
        <v>N2O</v>
      </c>
      <c r="I187" s="221">
        <f>IF(I186=DbaseIndices!$N$3,DbaseIndices!$N$2,I186+1)</f>
        <v>2017</v>
      </c>
      <c r="J187" s="318">
        <f ca="1">OFFSET(INDIRECT(INDEX(DbaseIndices!J:J,B187)),0,I187-2000+1)</f>
        <v>3.3999315000000001</v>
      </c>
    </row>
    <row r="188" spans="1:10" hidden="1" x14ac:dyDescent="0.25">
      <c r="A188" s="221">
        <f>IF(I187=DbaseIndices!$N$3,A187+1,A187)</f>
        <v>32</v>
      </c>
      <c r="B188" s="221">
        <f>MATCH(A188,DbaseIndices!A:A,0)</f>
        <v>49</v>
      </c>
      <c r="C188" s="221" t="str">
        <f>INDEX(DbaseIndices!F:F,$B188)</f>
        <v>1 Energy</v>
      </c>
      <c r="D188" s="221" t="str">
        <f>INDEX(DbaseIndices!G:G,$B188)</f>
        <v>1A Fuel Combustion Activities</v>
      </c>
      <c r="E188" s="221" t="str">
        <f>INDEX(DbaseIndices!H:H,$B188)</f>
        <v>1A1 Energy Industries</v>
      </c>
      <c r="F188" s="221" t="str">
        <f>INDEX(DbaseIndices!I:I,$B188)</f>
        <v>1A1a Electricity and Heat Production</v>
      </c>
      <c r="G188" s="221" t="str">
        <f>INDEX(DbaseIndices!D:D,$B188)</f>
        <v>Kerosene</v>
      </c>
      <c r="H188" s="221" t="str">
        <f>INDEX(DbaseIndices!E:E,$B188)</f>
        <v>N2O</v>
      </c>
      <c r="I188" s="221">
        <f>IF(I187=DbaseIndices!$N$3,DbaseIndices!$N$2,I187+1)</f>
        <v>2012</v>
      </c>
      <c r="J188" s="318">
        <f ca="1">OFFSET(INDIRECT(INDEX(DbaseIndices!J:J,B188)),0,I188-2000+1)</f>
        <v>1.2590137517504304E-3</v>
      </c>
    </row>
    <row r="189" spans="1:10" hidden="1" x14ac:dyDescent="0.25">
      <c r="A189" s="221">
        <f>IF(I188=DbaseIndices!$N$3,A188+1,A188)</f>
        <v>32</v>
      </c>
      <c r="B189" s="221">
        <f>MATCH(A189,DbaseIndices!A:A,0)</f>
        <v>49</v>
      </c>
      <c r="C189" s="221" t="str">
        <f>INDEX(DbaseIndices!F:F,$B189)</f>
        <v>1 Energy</v>
      </c>
      <c r="D189" s="221" t="str">
        <f>INDEX(DbaseIndices!G:G,$B189)</f>
        <v>1A Fuel Combustion Activities</v>
      </c>
      <c r="E189" s="221" t="str">
        <f>INDEX(DbaseIndices!H:H,$B189)</f>
        <v>1A1 Energy Industries</v>
      </c>
      <c r="F189" s="221" t="str">
        <f>INDEX(DbaseIndices!I:I,$B189)</f>
        <v>1A1a Electricity and Heat Production</v>
      </c>
      <c r="G189" s="221" t="str">
        <f>INDEX(DbaseIndices!D:D,$B189)</f>
        <v>Kerosene</v>
      </c>
      <c r="H189" s="221" t="str">
        <f>INDEX(DbaseIndices!E:E,$B189)</f>
        <v>N2O</v>
      </c>
      <c r="I189" s="221">
        <f>IF(I188=DbaseIndices!$N$3,DbaseIndices!$N$2,I188+1)</f>
        <v>2013</v>
      </c>
      <c r="J189" s="318">
        <f ca="1">OFFSET(INDIRECT(INDEX(DbaseIndices!J:J,B189)),0,I189-2000+1)</f>
        <v>7.0319999999999996E-4</v>
      </c>
    </row>
    <row r="190" spans="1:10" hidden="1" x14ac:dyDescent="0.25">
      <c r="A190" s="221">
        <f>IF(I189=DbaseIndices!$N$3,A189+1,A189)</f>
        <v>32</v>
      </c>
      <c r="B190" s="221">
        <f>MATCH(A190,DbaseIndices!A:A,0)</f>
        <v>49</v>
      </c>
      <c r="C190" s="221" t="str">
        <f>INDEX(DbaseIndices!F:F,$B190)</f>
        <v>1 Energy</v>
      </c>
      <c r="D190" s="221" t="str">
        <f>INDEX(DbaseIndices!G:G,$B190)</f>
        <v>1A Fuel Combustion Activities</v>
      </c>
      <c r="E190" s="221" t="str">
        <f>INDEX(DbaseIndices!H:H,$B190)</f>
        <v>1A1 Energy Industries</v>
      </c>
      <c r="F190" s="221" t="str">
        <f>INDEX(DbaseIndices!I:I,$B190)</f>
        <v>1A1a Electricity and Heat Production</v>
      </c>
      <c r="G190" s="221" t="str">
        <f>INDEX(DbaseIndices!D:D,$B190)</f>
        <v>Kerosene</v>
      </c>
      <c r="H190" s="221" t="str">
        <f>INDEX(DbaseIndices!E:E,$B190)</f>
        <v>N2O</v>
      </c>
      <c r="I190" s="221">
        <f>IF(I189=DbaseIndices!$N$3,DbaseIndices!$N$2,I189+1)</f>
        <v>2014</v>
      </c>
      <c r="J190" s="318">
        <f ca="1">OFFSET(INDIRECT(INDEX(DbaseIndices!J:J,B190)),0,I190-2000+1)</f>
        <v>1.0482E-3</v>
      </c>
    </row>
    <row r="191" spans="1:10" hidden="1" x14ac:dyDescent="0.25">
      <c r="A191" s="221">
        <f>IF(I190=DbaseIndices!$N$3,A190+1,A190)</f>
        <v>32</v>
      </c>
      <c r="B191" s="221">
        <f>MATCH(A191,DbaseIndices!A:A,0)</f>
        <v>49</v>
      </c>
      <c r="C191" s="221" t="str">
        <f>INDEX(DbaseIndices!F:F,$B191)</f>
        <v>1 Energy</v>
      </c>
      <c r="D191" s="221" t="str">
        <f>INDEX(DbaseIndices!G:G,$B191)</f>
        <v>1A Fuel Combustion Activities</v>
      </c>
      <c r="E191" s="221" t="str">
        <f>INDEX(DbaseIndices!H:H,$B191)</f>
        <v>1A1 Energy Industries</v>
      </c>
      <c r="F191" s="221" t="str">
        <f>INDEX(DbaseIndices!I:I,$B191)</f>
        <v>1A1a Electricity and Heat Production</v>
      </c>
      <c r="G191" s="221" t="str">
        <f>INDEX(DbaseIndices!D:D,$B191)</f>
        <v>Kerosene</v>
      </c>
      <c r="H191" s="221" t="str">
        <f>INDEX(DbaseIndices!E:E,$B191)</f>
        <v>N2O</v>
      </c>
      <c r="I191" s="221">
        <f>IF(I190=DbaseIndices!$N$3,DbaseIndices!$N$2,I190+1)</f>
        <v>2015</v>
      </c>
      <c r="J191" s="318">
        <f ca="1">OFFSET(INDIRECT(INDEX(DbaseIndices!J:J,B191)),0,I191-2000+1)</f>
        <v>1.374E-3</v>
      </c>
    </row>
    <row r="192" spans="1:10" hidden="1" x14ac:dyDescent="0.25">
      <c r="A192" s="221">
        <f>IF(I191=DbaseIndices!$N$3,A191+1,A191)</f>
        <v>32</v>
      </c>
      <c r="B192" s="221">
        <f>MATCH(A192,DbaseIndices!A:A,0)</f>
        <v>49</v>
      </c>
      <c r="C192" s="221" t="str">
        <f>INDEX(DbaseIndices!F:F,$B192)</f>
        <v>1 Energy</v>
      </c>
      <c r="D192" s="221" t="str">
        <f>INDEX(DbaseIndices!G:G,$B192)</f>
        <v>1A Fuel Combustion Activities</v>
      </c>
      <c r="E192" s="221" t="str">
        <f>INDEX(DbaseIndices!H:H,$B192)</f>
        <v>1A1 Energy Industries</v>
      </c>
      <c r="F192" s="221" t="str">
        <f>INDEX(DbaseIndices!I:I,$B192)</f>
        <v>1A1a Electricity and Heat Production</v>
      </c>
      <c r="G192" s="221" t="str">
        <f>INDEX(DbaseIndices!D:D,$B192)</f>
        <v>Kerosene</v>
      </c>
      <c r="H192" s="221" t="str">
        <f>INDEX(DbaseIndices!E:E,$B192)</f>
        <v>N2O</v>
      </c>
      <c r="I192" s="221">
        <f>IF(I191=DbaseIndices!$N$3,DbaseIndices!$N$2,I191+1)</f>
        <v>2016</v>
      </c>
      <c r="J192" s="318">
        <f ca="1">OFFSET(INDIRECT(INDEX(DbaseIndices!J:J,B192)),0,I192-2000+1)</f>
        <v>9.1385999999999985E-4</v>
      </c>
    </row>
    <row r="193" spans="1:10" hidden="1" x14ac:dyDescent="0.25">
      <c r="A193" s="221">
        <f>IF(I192=DbaseIndices!$N$3,A192+1,A192)</f>
        <v>32</v>
      </c>
      <c r="B193" s="221">
        <f>MATCH(A193,DbaseIndices!A:A,0)</f>
        <v>49</v>
      </c>
      <c r="C193" s="221" t="str">
        <f>INDEX(DbaseIndices!F:F,$B193)</f>
        <v>1 Energy</v>
      </c>
      <c r="D193" s="221" t="str">
        <f>INDEX(DbaseIndices!G:G,$B193)</f>
        <v>1A Fuel Combustion Activities</v>
      </c>
      <c r="E193" s="221" t="str">
        <f>INDEX(DbaseIndices!H:H,$B193)</f>
        <v>1A1 Energy Industries</v>
      </c>
      <c r="F193" s="221" t="str">
        <f>INDEX(DbaseIndices!I:I,$B193)</f>
        <v>1A1a Electricity and Heat Production</v>
      </c>
      <c r="G193" s="221" t="str">
        <f>INDEX(DbaseIndices!D:D,$B193)</f>
        <v>Kerosene</v>
      </c>
      <c r="H193" s="221" t="str">
        <f>INDEX(DbaseIndices!E:E,$B193)</f>
        <v>N2O</v>
      </c>
      <c r="I193" s="221">
        <f>IF(I192=DbaseIndices!$N$3,DbaseIndices!$N$2,I192+1)</f>
        <v>2017</v>
      </c>
      <c r="J193" s="318">
        <f ca="1">OFFSET(INDIRECT(INDEX(DbaseIndices!J:J,B193)),0,I193-2000+1)</f>
        <v>8.9633400000000004E-4</v>
      </c>
    </row>
    <row r="194" spans="1:10" hidden="1" x14ac:dyDescent="0.25">
      <c r="A194" s="221">
        <f>IF(I193=DbaseIndices!$N$3,A193+1,A193)</f>
        <v>33</v>
      </c>
      <c r="B194" s="221">
        <f>MATCH(A194,DbaseIndices!A:A,0)</f>
        <v>50</v>
      </c>
      <c r="C194" s="221" t="str">
        <f>INDEX(DbaseIndices!F:F,$B194)</f>
        <v>1 Energy</v>
      </c>
      <c r="D194" s="221" t="str">
        <f>INDEX(DbaseIndices!G:G,$B194)</f>
        <v>1A Fuel Combustion Activities</v>
      </c>
      <c r="E194" s="221" t="str">
        <f>INDEX(DbaseIndices!H:H,$B194)</f>
        <v>1A1 Energy Industries</v>
      </c>
      <c r="F194" s="221" t="str">
        <f>INDEX(DbaseIndices!I:I,$B194)</f>
        <v>1A1a Electricity and Heat Production</v>
      </c>
      <c r="G194" s="221" t="str">
        <f>INDEX(DbaseIndices!D:D,$B194)</f>
        <v>Coal</v>
      </c>
      <c r="H194" s="221" t="str">
        <f>INDEX(DbaseIndices!E:E,$B194)</f>
        <v>N2O</v>
      </c>
      <c r="I194" s="221">
        <f>IF(I193=DbaseIndices!$N$3,DbaseIndices!$N$2,I193+1)</f>
        <v>2012</v>
      </c>
      <c r="J194" s="318">
        <f ca="1">OFFSET(INDIRECT(INDEX(DbaseIndices!J:J,B194)),0,I194-2000+1)</f>
        <v>1.845687E-2</v>
      </c>
    </row>
    <row r="195" spans="1:10" hidden="1" x14ac:dyDescent="0.25">
      <c r="A195" s="221">
        <f>IF(I194=DbaseIndices!$N$3,A194+1,A194)</f>
        <v>33</v>
      </c>
      <c r="B195" s="221">
        <f>MATCH(A195,DbaseIndices!A:A,0)</f>
        <v>50</v>
      </c>
      <c r="C195" s="221" t="str">
        <f>INDEX(DbaseIndices!F:F,$B195)</f>
        <v>1 Energy</v>
      </c>
      <c r="D195" s="221" t="str">
        <f>INDEX(DbaseIndices!G:G,$B195)</f>
        <v>1A Fuel Combustion Activities</v>
      </c>
      <c r="E195" s="221" t="str">
        <f>INDEX(DbaseIndices!H:H,$B195)</f>
        <v>1A1 Energy Industries</v>
      </c>
      <c r="F195" s="221" t="str">
        <f>INDEX(DbaseIndices!I:I,$B195)</f>
        <v>1A1a Electricity and Heat Production</v>
      </c>
      <c r="G195" s="221" t="str">
        <f>INDEX(DbaseIndices!D:D,$B195)</f>
        <v>Coal</v>
      </c>
      <c r="H195" s="221" t="str">
        <f>INDEX(DbaseIndices!E:E,$B195)</f>
        <v>N2O</v>
      </c>
      <c r="I195" s="221">
        <f>IF(I194=DbaseIndices!$N$3,DbaseIndices!$N$2,I194+1)</f>
        <v>2013</v>
      </c>
      <c r="J195" s="318">
        <f ca="1">OFFSET(INDIRECT(INDEX(DbaseIndices!J:J,B195)),0,I195-2000+1)</f>
        <v>1.7709628879185053E-2</v>
      </c>
    </row>
    <row r="196" spans="1:10" hidden="1" x14ac:dyDescent="0.25">
      <c r="A196" s="221">
        <f>IF(I195=DbaseIndices!$N$3,A195+1,A195)</f>
        <v>33</v>
      </c>
      <c r="B196" s="221">
        <f>MATCH(A196,DbaseIndices!A:A,0)</f>
        <v>50</v>
      </c>
      <c r="C196" s="221" t="str">
        <f>INDEX(DbaseIndices!F:F,$B196)</f>
        <v>1 Energy</v>
      </c>
      <c r="D196" s="221" t="str">
        <f>INDEX(DbaseIndices!G:G,$B196)</f>
        <v>1A Fuel Combustion Activities</v>
      </c>
      <c r="E196" s="221" t="str">
        <f>INDEX(DbaseIndices!H:H,$B196)</f>
        <v>1A1 Energy Industries</v>
      </c>
      <c r="F196" s="221" t="str">
        <f>INDEX(DbaseIndices!I:I,$B196)</f>
        <v>1A1a Electricity and Heat Production</v>
      </c>
      <c r="G196" s="221" t="str">
        <f>INDEX(DbaseIndices!D:D,$B196)</f>
        <v>Coal</v>
      </c>
      <c r="H196" s="221" t="str">
        <f>INDEX(DbaseIndices!E:E,$B196)</f>
        <v>N2O</v>
      </c>
      <c r="I196" s="221">
        <f>IF(I195=DbaseIndices!$N$3,DbaseIndices!$N$2,I195+1)</f>
        <v>2014</v>
      </c>
      <c r="J196" s="318">
        <f ca="1">OFFSET(INDIRECT(INDEX(DbaseIndices!J:J,B196)),0,I196-2000+1)</f>
        <v>1.5475012886304238E-2</v>
      </c>
    </row>
    <row r="197" spans="1:10" hidden="1" x14ac:dyDescent="0.25">
      <c r="A197" s="221">
        <f>IF(I196=DbaseIndices!$N$3,A196+1,A196)</f>
        <v>33</v>
      </c>
      <c r="B197" s="221">
        <f>MATCH(A197,DbaseIndices!A:A,0)</f>
        <v>50</v>
      </c>
      <c r="C197" s="221" t="str">
        <f>INDEX(DbaseIndices!F:F,$B197)</f>
        <v>1 Energy</v>
      </c>
      <c r="D197" s="221" t="str">
        <f>INDEX(DbaseIndices!G:G,$B197)</f>
        <v>1A Fuel Combustion Activities</v>
      </c>
      <c r="E197" s="221" t="str">
        <f>INDEX(DbaseIndices!H:H,$B197)</f>
        <v>1A1 Energy Industries</v>
      </c>
      <c r="F197" s="221" t="str">
        <f>INDEX(DbaseIndices!I:I,$B197)</f>
        <v>1A1a Electricity and Heat Production</v>
      </c>
      <c r="G197" s="221" t="str">
        <f>INDEX(DbaseIndices!D:D,$B197)</f>
        <v>Coal</v>
      </c>
      <c r="H197" s="221" t="str">
        <f>INDEX(DbaseIndices!E:E,$B197)</f>
        <v>N2O</v>
      </c>
      <c r="I197" s="221">
        <f>IF(I196=DbaseIndices!$N$3,DbaseIndices!$N$2,I196+1)</f>
        <v>2015</v>
      </c>
      <c r="J197" s="318">
        <f ca="1">OFFSET(INDIRECT(INDEX(DbaseIndices!J:J,B197)),0,I197-2000+1)</f>
        <v>1.3768545551729771E-2</v>
      </c>
    </row>
    <row r="198" spans="1:10" hidden="1" x14ac:dyDescent="0.25">
      <c r="A198" s="221">
        <f>IF(I197=DbaseIndices!$N$3,A197+1,A197)</f>
        <v>33</v>
      </c>
      <c r="B198" s="221">
        <f>MATCH(A198,DbaseIndices!A:A,0)</f>
        <v>50</v>
      </c>
      <c r="C198" s="221" t="str">
        <f>INDEX(DbaseIndices!F:F,$B198)</f>
        <v>1 Energy</v>
      </c>
      <c r="D198" s="221" t="str">
        <f>INDEX(DbaseIndices!G:G,$B198)</f>
        <v>1A Fuel Combustion Activities</v>
      </c>
      <c r="E198" s="221" t="str">
        <f>INDEX(DbaseIndices!H:H,$B198)</f>
        <v>1A1 Energy Industries</v>
      </c>
      <c r="F198" s="221" t="str">
        <f>INDEX(DbaseIndices!I:I,$B198)</f>
        <v>1A1a Electricity and Heat Production</v>
      </c>
      <c r="G198" s="221" t="str">
        <f>INDEX(DbaseIndices!D:D,$B198)</f>
        <v>Coal</v>
      </c>
      <c r="H198" s="221" t="str">
        <f>INDEX(DbaseIndices!E:E,$B198)</f>
        <v>N2O</v>
      </c>
      <c r="I198" s="221">
        <f>IF(I197=DbaseIndices!$N$3,DbaseIndices!$N$2,I197+1)</f>
        <v>2016</v>
      </c>
      <c r="J198" s="318">
        <f ca="1">OFFSET(INDIRECT(INDEX(DbaseIndices!J:J,B198)),0,I198-2000+1)</f>
        <v>1.242E-2</v>
      </c>
    </row>
    <row r="199" spans="1:10" hidden="1" x14ac:dyDescent="0.25">
      <c r="A199" s="221">
        <f>IF(I198=DbaseIndices!$N$3,A198+1,A198)</f>
        <v>33</v>
      </c>
      <c r="B199" s="221">
        <f>MATCH(A199,DbaseIndices!A:A,0)</f>
        <v>50</v>
      </c>
      <c r="C199" s="221" t="str">
        <f>INDEX(DbaseIndices!F:F,$B199)</f>
        <v>1 Energy</v>
      </c>
      <c r="D199" s="221" t="str">
        <f>INDEX(DbaseIndices!G:G,$B199)</f>
        <v>1A Fuel Combustion Activities</v>
      </c>
      <c r="E199" s="221" t="str">
        <f>INDEX(DbaseIndices!H:H,$B199)</f>
        <v>1A1 Energy Industries</v>
      </c>
      <c r="F199" s="221" t="str">
        <f>INDEX(DbaseIndices!I:I,$B199)</f>
        <v>1A1a Electricity and Heat Production</v>
      </c>
      <c r="G199" s="221" t="str">
        <f>INDEX(DbaseIndices!D:D,$B199)</f>
        <v>Coal</v>
      </c>
      <c r="H199" s="221" t="str">
        <f>INDEX(DbaseIndices!E:E,$B199)</f>
        <v>N2O</v>
      </c>
      <c r="I199" s="221">
        <f>IF(I198=DbaseIndices!$N$3,DbaseIndices!$N$2,I198+1)</f>
        <v>2017</v>
      </c>
      <c r="J199" s="318">
        <f ca="1">OFFSET(INDIRECT(INDEX(DbaseIndices!J:J,B199)),0,I199-2000+1)</f>
        <v>1.242E-2</v>
      </c>
    </row>
    <row r="200" spans="1:10" hidden="1" x14ac:dyDescent="0.25">
      <c r="A200" s="221">
        <f>IF(I199=DbaseIndices!$N$3,A199+1,A199)</f>
        <v>34</v>
      </c>
      <c r="B200" s="221">
        <f>MATCH(A200,DbaseIndices!A:A,0)</f>
        <v>52</v>
      </c>
      <c r="C200" s="221" t="str">
        <f>INDEX(DbaseIndices!F:F,$B200)</f>
        <v>1 Energy</v>
      </c>
      <c r="D200" s="221" t="str">
        <f>INDEX(DbaseIndices!G:G,$B200)</f>
        <v>1A Fuel Combustion Activities</v>
      </c>
      <c r="E200" s="221" t="str">
        <f>INDEX(DbaseIndices!H:H,$B200)</f>
        <v>1A1 Energy Industries</v>
      </c>
      <c r="F200" s="221" t="str">
        <f>INDEX(DbaseIndices!I:I,$B200)</f>
        <v xml:space="preserve">1A1b Petroleum refining </v>
      </c>
      <c r="G200" s="221" t="str">
        <f>INDEX(DbaseIndices!D:D,$B200)</f>
        <v>Residual Fuel Oil (HFO)</v>
      </c>
      <c r="H200" s="221" t="str">
        <f>INDEX(DbaseIndices!E:E,$B200)</f>
        <v>N2O</v>
      </c>
      <c r="I200" s="221">
        <f>IF(I199=DbaseIndices!$N$3,DbaseIndices!$N$2,I199+1)</f>
        <v>2012</v>
      </c>
      <c r="J200" s="318">
        <f ca="1">OFFSET(INDIRECT(INDEX(DbaseIndices!J:J,B200)),0,I200-2000+1)</f>
        <v>2.3842079999999996E-3</v>
      </c>
    </row>
    <row r="201" spans="1:10" hidden="1" x14ac:dyDescent="0.25">
      <c r="A201" s="221">
        <f>IF(I200=DbaseIndices!$N$3,A200+1,A200)</f>
        <v>34</v>
      </c>
      <c r="B201" s="221">
        <f>MATCH(A201,DbaseIndices!A:A,0)</f>
        <v>52</v>
      </c>
      <c r="C201" s="221" t="str">
        <f>INDEX(DbaseIndices!F:F,$B201)</f>
        <v>1 Energy</v>
      </c>
      <c r="D201" s="221" t="str">
        <f>INDEX(DbaseIndices!G:G,$B201)</f>
        <v>1A Fuel Combustion Activities</v>
      </c>
      <c r="E201" s="221" t="str">
        <f>INDEX(DbaseIndices!H:H,$B201)</f>
        <v>1A1 Energy Industries</v>
      </c>
      <c r="F201" s="221" t="str">
        <f>INDEX(DbaseIndices!I:I,$B201)</f>
        <v xml:space="preserve">1A1b Petroleum refining </v>
      </c>
      <c r="G201" s="221" t="str">
        <f>INDEX(DbaseIndices!D:D,$B201)</f>
        <v>Residual Fuel Oil (HFO)</v>
      </c>
      <c r="H201" s="221" t="str">
        <f>INDEX(DbaseIndices!E:E,$B201)</f>
        <v>N2O</v>
      </c>
      <c r="I201" s="221">
        <f>IF(I200=DbaseIndices!$N$3,DbaseIndices!$N$2,I200+1)</f>
        <v>2013</v>
      </c>
      <c r="J201" s="318">
        <f ca="1">OFFSET(INDIRECT(INDEX(DbaseIndices!J:J,B201)),0,I201-2000+1)</f>
        <v>2.0938680000000005E-3</v>
      </c>
    </row>
    <row r="202" spans="1:10" hidden="1" x14ac:dyDescent="0.25">
      <c r="A202" s="221">
        <f>IF(I201=DbaseIndices!$N$3,A201+1,A201)</f>
        <v>34</v>
      </c>
      <c r="B202" s="221">
        <f>MATCH(A202,DbaseIndices!A:A,0)</f>
        <v>52</v>
      </c>
      <c r="C202" s="221" t="str">
        <f>INDEX(DbaseIndices!F:F,$B202)</f>
        <v>1 Energy</v>
      </c>
      <c r="D202" s="221" t="str">
        <f>INDEX(DbaseIndices!G:G,$B202)</f>
        <v>1A Fuel Combustion Activities</v>
      </c>
      <c r="E202" s="221" t="str">
        <f>INDEX(DbaseIndices!H:H,$B202)</f>
        <v>1A1 Energy Industries</v>
      </c>
      <c r="F202" s="221" t="str">
        <f>INDEX(DbaseIndices!I:I,$B202)</f>
        <v xml:space="preserve">1A1b Petroleum refining </v>
      </c>
      <c r="G202" s="221" t="str">
        <f>INDEX(DbaseIndices!D:D,$B202)</f>
        <v>Residual Fuel Oil (HFO)</v>
      </c>
      <c r="H202" s="221" t="str">
        <f>INDEX(DbaseIndices!E:E,$B202)</f>
        <v>N2O</v>
      </c>
      <c r="I202" s="221">
        <f>IF(I201=DbaseIndices!$N$3,DbaseIndices!$N$2,I201+1)</f>
        <v>2014</v>
      </c>
      <c r="J202" s="318">
        <f ca="1">OFFSET(INDIRECT(INDEX(DbaseIndices!J:J,B202)),0,I202-2000+1)</f>
        <v>1.9155900000000002E-3</v>
      </c>
    </row>
    <row r="203" spans="1:10" hidden="1" x14ac:dyDescent="0.25">
      <c r="A203" s="221">
        <f>IF(I202=DbaseIndices!$N$3,A202+1,A202)</f>
        <v>34</v>
      </c>
      <c r="B203" s="221">
        <f>MATCH(A203,DbaseIndices!A:A,0)</f>
        <v>52</v>
      </c>
      <c r="C203" s="221" t="str">
        <f>INDEX(DbaseIndices!F:F,$B203)</f>
        <v>1 Energy</v>
      </c>
      <c r="D203" s="221" t="str">
        <f>INDEX(DbaseIndices!G:G,$B203)</f>
        <v>1A Fuel Combustion Activities</v>
      </c>
      <c r="E203" s="221" t="str">
        <f>INDEX(DbaseIndices!H:H,$B203)</f>
        <v>1A1 Energy Industries</v>
      </c>
      <c r="F203" s="221" t="str">
        <f>INDEX(DbaseIndices!I:I,$B203)</f>
        <v xml:space="preserve">1A1b Petroleum refining </v>
      </c>
      <c r="G203" s="221" t="str">
        <f>INDEX(DbaseIndices!D:D,$B203)</f>
        <v>Residual Fuel Oil (HFO)</v>
      </c>
      <c r="H203" s="221" t="str">
        <f>INDEX(DbaseIndices!E:E,$B203)</f>
        <v>N2O</v>
      </c>
      <c r="I203" s="221">
        <f>IF(I202=DbaseIndices!$N$3,DbaseIndices!$N$2,I202+1)</f>
        <v>2015</v>
      </c>
      <c r="J203" s="318">
        <f ca="1">OFFSET(INDIRECT(INDEX(DbaseIndices!J:J,B203)),0,I203-2000+1)</f>
        <v>1.7373120000000002E-3</v>
      </c>
    </row>
    <row r="204" spans="1:10" hidden="1" x14ac:dyDescent="0.25">
      <c r="A204" s="221">
        <f>IF(I203=DbaseIndices!$N$3,A203+1,A203)</f>
        <v>34</v>
      </c>
      <c r="B204" s="221">
        <f>MATCH(A204,DbaseIndices!A:A,0)</f>
        <v>52</v>
      </c>
      <c r="C204" s="221" t="str">
        <f>INDEX(DbaseIndices!F:F,$B204)</f>
        <v>1 Energy</v>
      </c>
      <c r="D204" s="221" t="str">
        <f>INDEX(DbaseIndices!G:G,$B204)</f>
        <v>1A Fuel Combustion Activities</v>
      </c>
      <c r="E204" s="221" t="str">
        <f>INDEX(DbaseIndices!H:H,$B204)</f>
        <v>1A1 Energy Industries</v>
      </c>
      <c r="F204" s="221" t="str">
        <f>INDEX(DbaseIndices!I:I,$B204)</f>
        <v xml:space="preserve">1A1b Petroleum refining </v>
      </c>
      <c r="G204" s="221" t="str">
        <f>INDEX(DbaseIndices!D:D,$B204)</f>
        <v>Residual Fuel Oil (HFO)</v>
      </c>
      <c r="H204" s="221" t="str">
        <f>INDEX(DbaseIndices!E:E,$B204)</f>
        <v>N2O</v>
      </c>
      <c r="I204" s="221">
        <f>IF(I203=DbaseIndices!$N$3,DbaseIndices!$N$2,I203+1)</f>
        <v>2016</v>
      </c>
      <c r="J204" s="318">
        <f ca="1">OFFSET(INDIRECT(INDEX(DbaseIndices!J:J,B204)),0,I204-2000+1)</f>
        <v>1.5587999999999999E-3</v>
      </c>
    </row>
    <row r="205" spans="1:10" hidden="1" x14ac:dyDescent="0.25">
      <c r="A205" s="221">
        <f>IF(I204=DbaseIndices!$N$3,A204+1,A204)</f>
        <v>34</v>
      </c>
      <c r="B205" s="221">
        <f>MATCH(A205,DbaseIndices!A:A,0)</f>
        <v>52</v>
      </c>
      <c r="C205" s="221" t="str">
        <f>INDEX(DbaseIndices!F:F,$B205)</f>
        <v>1 Energy</v>
      </c>
      <c r="D205" s="221" t="str">
        <f>INDEX(DbaseIndices!G:G,$B205)</f>
        <v>1A Fuel Combustion Activities</v>
      </c>
      <c r="E205" s="221" t="str">
        <f>INDEX(DbaseIndices!H:H,$B205)</f>
        <v>1A1 Energy Industries</v>
      </c>
      <c r="F205" s="221" t="str">
        <f>INDEX(DbaseIndices!I:I,$B205)</f>
        <v xml:space="preserve">1A1b Petroleum refining </v>
      </c>
      <c r="G205" s="221" t="str">
        <f>INDEX(DbaseIndices!D:D,$B205)</f>
        <v>Residual Fuel Oil (HFO)</v>
      </c>
      <c r="H205" s="221" t="str">
        <f>INDEX(DbaseIndices!E:E,$B205)</f>
        <v>N2O</v>
      </c>
      <c r="I205" s="221">
        <f>IF(I204=DbaseIndices!$N$3,DbaseIndices!$N$2,I204+1)</f>
        <v>2017</v>
      </c>
      <c r="J205" s="318">
        <f ca="1">OFFSET(INDIRECT(INDEX(DbaseIndices!J:J,B205)),0,I205-2000+1)</f>
        <v>1.3805999999999998E-3</v>
      </c>
    </row>
    <row r="206" spans="1:10" hidden="1" x14ac:dyDescent="0.25">
      <c r="A206" s="221">
        <f>IF(I205=DbaseIndices!$N$3,A205+1,A205)</f>
        <v>35</v>
      </c>
      <c r="B206" s="221">
        <f>MATCH(A206,DbaseIndices!A:A,0)</f>
        <v>53</v>
      </c>
      <c r="C206" s="221" t="str">
        <f>INDEX(DbaseIndices!F:F,$B206)</f>
        <v>1 Energy</v>
      </c>
      <c r="D206" s="221" t="str">
        <f>INDEX(DbaseIndices!G:G,$B206)</f>
        <v>1A Fuel Combustion Activities</v>
      </c>
      <c r="E206" s="221" t="str">
        <f>INDEX(DbaseIndices!H:H,$B206)</f>
        <v>1A1 Energy Industries</v>
      </c>
      <c r="F206" s="221" t="str">
        <f>INDEX(DbaseIndices!I:I,$B206)</f>
        <v xml:space="preserve">1A1b Petroleum refining </v>
      </c>
      <c r="G206" s="221" t="str">
        <f>INDEX(DbaseIndices!D:D,$B206)</f>
        <v>Petroleum coke</v>
      </c>
      <c r="H206" s="221" t="str">
        <f>INDEX(DbaseIndices!E:E,$B206)</f>
        <v>N2O</v>
      </c>
      <c r="I206" s="221">
        <f>IF(I205=DbaseIndices!$N$3,DbaseIndices!$N$2,I205+1)</f>
        <v>2012</v>
      </c>
      <c r="J206" s="318">
        <f ca="1">OFFSET(INDIRECT(INDEX(DbaseIndices!J:J,B206)),0,I206-2000+1)</f>
        <v>5.4118948799999995E-3</v>
      </c>
    </row>
    <row r="207" spans="1:10" hidden="1" x14ac:dyDescent="0.25">
      <c r="A207" s="221">
        <f>IF(I206=DbaseIndices!$N$3,A206+1,A206)</f>
        <v>35</v>
      </c>
      <c r="B207" s="221">
        <f>MATCH(A207,DbaseIndices!A:A,0)</f>
        <v>53</v>
      </c>
      <c r="C207" s="221" t="str">
        <f>INDEX(DbaseIndices!F:F,$B207)</f>
        <v>1 Energy</v>
      </c>
      <c r="D207" s="221" t="str">
        <f>INDEX(DbaseIndices!G:G,$B207)</f>
        <v>1A Fuel Combustion Activities</v>
      </c>
      <c r="E207" s="221" t="str">
        <f>INDEX(DbaseIndices!H:H,$B207)</f>
        <v>1A1 Energy Industries</v>
      </c>
      <c r="F207" s="221" t="str">
        <f>INDEX(DbaseIndices!I:I,$B207)</f>
        <v xml:space="preserve">1A1b Petroleum refining </v>
      </c>
      <c r="G207" s="221" t="str">
        <f>INDEX(DbaseIndices!D:D,$B207)</f>
        <v>Petroleum coke</v>
      </c>
      <c r="H207" s="221" t="str">
        <f>INDEX(DbaseIndices!E:E,$B207)</f>
        <v>N2O</v>
      </c>
      <c r="I207" s="221">
        <f>IF(I206=DbaseIndices!$N$3,DbaseIndices!$N$2,I206+1)</f>
        <v>2013</v>
      </c>
      <c r="J207" s="318">
        <f ca="1">OFFSET(INDIRECT(INDEX(DbaseIndices!J:J,B207)),0,I207-2000+1)</f>
        <v>5.8579763999999993E-3</v>
      </c>
    </row>
    <row r="208" spans="1:10" hidden="1" x14ac:dyDescent="0.25">
      <c r="A208" s="221">
        <f>IF(I207=DbaseIndices!$N$3,A207+1,A207)</f>
        <v>35</v>
      </c>
      <c r="B208" s="221">
        <f>MATCH(A208,DbaseIndices!A:A,0)</f>
        <v>53</v>
      </c>
      <c r="C208" s="221" t="str">
        <f>INDEX(DbaseIndices!F:F,$B208)</f>
        <v>1 Energy</v>
      </c>
      <c r="D208" s="221" t="str">
        <f>INDEX(DbaseIndices!G:G,$B208)</f>
        <v>1A Fuel Combustion Activities</v>
      </c>
      <c r="E208" s="221" t="str">
        <f>INDEX(DbaseIndices!H:H,$B208)</f>
        <v>1A1 Energy Industries</v>
      </c>
      <c r="F208" s="221" t="str">
        <f>INDEX(DbaseIndices!I:I,$B208)</f>
        <v xml:space="preserve">1A1b Petroleum refining </v>
      </c>
      <c r="G208" s="221" t="str">
        <f>INDEX(DbaseIndices!D:D,$B208)</f>
        <v>Petroleum coke</v>
      </c>
      <c r="H208" s="221" t="str">
        <f>INDEX(DbaseIndices!E:E,$B208)</f>
        <v>N2O</v>
      </c>
      <c r="I208" s="221">
        <f>IF(I207=DbaseIndices!$N$3,DbaseIndices!$N$2,I207+1)</f>
        <v>2014</v>
      </c>
      <c r="J208" s="318">
        <f ca="1">OFFSET(INDIRECT(INDEX(DbaseIndices!J:J,B208)),0,I208-2000+1)</f>
        <v>5.8318889999999998E-3</v>
      </c>
    </row>
    <row r="209" spans="1:10" hidden="1" x14ac:dyDescent="0.25">
      <c r="A209" s="221">
        <f>IF(I208=DbaseIndices!$N$3,A208+1,A208)</f>
        <v>35</v>
      </c>
      <c r="B209" s="221">
        <f>MATCH(A209,DbaseIndices!A:A,0)</f>
        <v>53</v>
      </c>
      <c r="C209" s="221" t="str">
        <f>INDEX(DbaseIndices!F:F,$B209)</f>
        <v>1 Energy</v>
      </c>
      <c r="D209" s="221" t="str">
        <f>INDEX(DbaseIndices!G:G,$B209)</f>
        <v>1A Fuel Combustion Activities</v>
      </c>
      <c r="E209" s="221" t="str">
        <f>INDEX(DbaseIndices!H:H,$B209)</f>
        <v>1A1 Energy Industries</v>
      </c>
      <c r="F209" s="221" t="str">
        <f>INDEX(DbaseIndices!I:I,$B209)</f>
        <v xml:space="preserve">1A1b Petroleum refining </v>
      </c>
      <c r="G209" s="221" t="str">
        <f>INDEX(DbaseIndices!D:D,$B209)</f>
        <v>Petroleum coke</v>
      </c>
      <c r="H209" s="221" t="str">
        <f>INDEX(DbaseIndices!E:E,$B209)</f>
        <v>N2O</v>
      </c>
      <c r="I209" s="221">
        <f>IF(I208=DbaseIndices!$N$3,DbaseIndices!$N$2,I208+1)</f>
        <v>2015</v>
      </c>
      <c r="J209" s="318">
        <f ca="1">OFFSET(INDIRECT(INDEX(DbaseIndices!J:J,B209)),0,I209-2000+1)</f>
        <v>5.8058015999999995E-3</v>
      </c>
    </row>
    <row r="210" spans="1:10" hidden="1" x14ac:dyDescent="0.25">
      <c r="A210" s="221">
        <f>IF(I209=DbaseIndices!$N$3,A209+1,A209)</f>
        <v>35</v>
      </c>
      <c r="B210" s="221">
        <f>MATCH(A210,DbaseIndices!A:A,0)</f>
        <v>53</v>
      </c>
      <c r="C210" s="221" t="str">
        <f>INDEX(DbaseIndices!F:F,$B210)</f>
        <v>1 Energy</v>
      </c>
      <c r="D210" s="221" t="str">
        <f>INDEX(DbaseIndices!G:G,$B210)</f>
        <v>1A Fuel Combustion Activities</v>
      </c>
      <c r="E210" s="221" t="str">
        <f>INDEX(DbaseIndices!H:H,$B210)</f>
        <v>1A1 Energy Industries</v>
      </c>
      <c r="F210" s="221" t="str">
        <f>INDEX(DbaseIndices!I:I,$B210)</f>
        <v xml:space="preserve">1A1b Petroleum refining </v>
      </c>
      <c r="G210" s="221" t="str">
        <f>INDEX(DbaseIndices!D:D,$B210)</f>
        <v>Petroleum coke</v>
      </c>
      <c r="H210" s="221" t="str">
        <f>INDEX(DbaseIndices!E:E,$B210)</f>
        <v>N2O</v>
      </c>
      <c r="I210" s="221">
        <f>IF(I209=DbaseIndices!$N$3,DbaseIndices!$N$2,I209+1)</f>
        <v>2016</v>
      </c>
      <c r="J210" s="318">
        <f ca="1">OFFSET(INDIRECT(INDEX(DbaseIndices!J:J,B210)),0,I210-2000+1)</f>
        <v>5.7797999999999999E-3</v>
      </c>
    </row>
    <row r="211" spans="1:10" hidden="1" x14ac:dyDescent="0.25">
      <c r="A211" s="221">
        <f>IF(I210=DbaseIndices!$N$3,A210+1,A210)</f>
        <v>35</v>
      </c>
      <c r="B211" s="221">
        <f>MATCH(A211,DbaseIndices!A:A,0)</f>
        <v>53</v>
      </c>
      <c r="C211" s="221" t="str">
        <f>INDEX(DbaseIndices!F:F,$B211)</f>
        <v>1 Energy</v>
      </c>
      <c r="D211" s="221" t="str">
        <f>INDEX(DbaseIndices!G:G,$B211)</f>
        <v>1A Fuel Combustion Activities</v>
      </c>
      <c r="E211" s="221" t="str">
        <f>INDEX(DbaseIndices!H:H,$B211)</f>
        <v>1A1 Energy Industries</v>
      </c>
      <c r="F211" s="221" t="str">
        <f>INDEX(DbaseIndices!I:I,$B211)</f>
        <v xml:space="preserve">1A1b Petroleum refining </v>
      </c>
      <c r="G211" s="221" t="str">
        <f>INDEX(DbaseIndices!D:D,$B211)</f>
        <v>Petroleum coke</v>
      </c>
      <c r="H211" s="221" t="str">
        <f>INDEX(DbaseIndices!E:E,$B211)</f>
        <v>N2O</v>
      </c>
      <c r="I211" s="221">
        <f>IF(I210=DbaseIndices!$N$3,DbaseIndices!$N$2,I210+1)</f>
        <v>2017</v>
      </c>
      <c r="J211" s="318">
        <f ca="1">OFFSET(INDIRECT(INDEX(DbaseIndices!J:J,B211)),0,I211-2000+1)</f>
        <v>5.7533999999999997E-3</v>
      </c>
    </row>
    <row r="212" spans="1:10" hidden="1" x14ac:dyDescent="0.25">
      <c r="A212" s="221">
        <f>IF(I211=DbaseIndices!$N$3,A211+1,A211)</f>
        <v>36</v>
      </c>
      <c r="B212" s="221">
        <f>MATCH(A212,DbaseIndices!A:A,0)</f>
        <v>54</v>
      </c>
      <c r="C212" s="221" t="str">
        <f>INDEX(DbaseIndices!F:F,$B212)</f>
        <v>1 Energy</v>
      </c>
      <c r="D212" s="221" t="str">
        <f>INDEX(DbaseIndices!G:G,$B212)</f>
        <v>1A Fuel Combustion Activities</v>
      </c>
      <c r="E212" s="221" t="str">
        <f>INDEX(DbaseIndices!H:H,$B212)</f>
        <v>1A1 Energy Industries</v>
      </c>
      <c r="F212" s="221" t="str">
        <f>INDEX(DbaseIndices!I:I,$B212)</f>
        <v xml:space="preserve">1A1b Petroleum refining </v>
      </c>
      <c r="G212" s="221" t="str">
        <f>INDEX(DbaseIndices!D:D,$B212)</f>
        <v>Gas</v>
      </c>
      <c r="H212" s="221" t="str">
        <f>INDEX(DbaseIndices!E:E,$B212)</f>
        <v>N2O</v>
      </c>
      <c r="I212" s="221">
        <f>IF(I211=DbaseIndices!$N$3,DbaseIndices!$N$2,I211+1)</f>
        <v>2012</v>
      </c>
      <c r="J212" s="318">
        <f ca="1">OFFSET(INDIRECT(INDEX(DbaseIndices!J:J,B212)),0,I212-2000+1)</f>
        <v>3.8055832499999998E-3</v>
      </c>
    </row>
    <row r="213" spans="1:10" hidden="1" x14ac:dyDescent="0.25">
      <c r="A213" s="221">
        <f>IF(I212=DbaseIndices!$N$3,A212+1,A212)</f>
        <v>36</v>
      </c>
      <c r="B213" s="221">
        <f>MATCH(A213,DbaseIndices!A:A,0)</f>
        <v>54</v>
      </c>
      <c r="C213" s="221" t="str">
        <f>INDEX(DbaseIndices!F:F,$B213)</f>
        <v>1 Energy</v>
      </c>
      <c r="D213" s="221" t="str">
        <f>INDEX(DbaseIndices!G:G,$B213)</f>
        <v>1A Fuel Combustion Activities</v>
      </c>
      <c r="E213" s="221" t="str">
        <f>INDEX(DbaseIndices!H:H,$B213)</f>
        <v>1A1 Energy Industries</v>
      </c>
      <c r="F213" s="221" t="str">
        <f>INDEX(DbaseIndices!I:I,$B213)</f>
        <v xml:space="preserve">1A1b Petroleum refining </v>
      </c>
      <c r="G213" s="221" t="str">
        <f>INDEX(DbaseIndices!D:D,$B213)</f>
        <v>Gas</v>
      </c>
      <c r="H213" s="221" t="str">
        <f>INDEX(DbaseIndices!E:E,$B213)</f>
        <v>N2O</v>
      </c>
      <c r="I213" s="221">
        <f>IF(I212=DbaseIndices!$N$3,DbaseIndices!$N$2,I212+1)</f>
        <v>2013</v>
      </c>
      <c r="J213" s="318">
        <f ca="1">OFFSET(INDIRECT(INDEX(DbaseIndices!J:J,B213)),0,I213-2000+1)</f>
        <v>3.86367E-3</v>
      </c>
    </row>
    <row r="214" spans="1:10" hidden="1" x14ac:dyDescent="0.25">
      <c r="A214" s="221">
        <f>IF(I213=DbaseIndices!$N$3,A213+1,A213)</f>
        <v>36</v>
      </c>
      <c r="B214" s="221">
        <f>MATCH(A214,DbaseIndices!A:A,0)</f>
        <v>54</v>
      </c>
      <c r="C214" s="221" t="str">
        <f>INDEX(DbaseIndices!F:F,$B214)</f>
        <v>1 Energy</v>
      </c>
      <c r="D214" s="221" t="str">
        <f>INDEX(DbaseIndices!G:G,$B214)</f>
        <v>1A Fuel Combustion Activities</v>
      </c>
      <c r="E214" s="221" t="str">
        <f>INDEX(DbaseIndices!H:H,$B214)</f>
        <v>1A1 Energy Industries</v>
      </c>
      <c r="F214" s="221" t="str">
        <f>INDEX(DbaseIndices!I:I,$B214)</f>
        <v xml:space="preserve">1A1b Petroleum refining </v>
      </c>
      <c r="G214" s="221" t="str">
        <f>INDEX(DbaseIndices!D:D,$B214)</f>
        <v>Gas</v>
      </c>
      <c r="H214" s="221" t="str">
        <f>INDEX(DbaseIndices!E:E,$B214)</f>
        <v>N2O</v>
      </c>
      <c r="I214" s="221">
        <f>IF(I213=DbaseIndices!$N$3,DbaseIndices!$N$2,I213+1)</f>
        <v>2014</v>
      </c>
      <c r="J214" s="318">
        <f ca="1">OFFSET(INDIRECT(INDEX(DbaseIndices!J:J,B214)),0,I214-2000+1)</f>
        <v>3.8591250000000001E-3</v>
      </c>
    </row>
    <row r="215" spans="1:10" hidden="1" x14ac:dyDescent="0.25">
      <c r="A215" s="221">
        <f>IF(I214=DbaseIndices!$N$3,A214+1,A214)</f>
        <v>36</v>
      </c>
      <c r="B215" s="221">
        <f>MATCH(A215,DbaseIndices!A:A,0)</f>
        <v>54</v>
      </c>
      <c r="C215" s="221" t="str">
        <f>INDEX(DbaseIndices!F:F,$B215)</f>
        <v>1 Energy</v>
      </c>
      <c r="D215" s="221" t="str">
        <f>INDEX(DbaseIndices!G:G,$B215)</f>
        <v>1A Fuel Combustion Activities</v>
      </c>
      <c r="E215" s="221" t="str">
        <f>INDEX(DbaseIndices!H:H,$B215)</f>
        <v>1A1 Energy Industries</v>
      </c>
      <c r="F215" s="221" t="str">
        <f>INDEX(DbaseIndices!I:I,$B215)</f>
        <v xml:space="preserve">1A1b Petroleum refining </v>
      </c>
      <c r="G215" s="221" t="str">
        <f>INDEX(DbaseIndices!D:D,$B215)</f>
        <v>Gas</v>
      </c>
      <c r="H215" s="221" t="str">
        <f>INDEX(DbaseIndices!E:E,$B215)</f>
        <v>N2O</v>
      </c>
      <c r="I215" s="221">
        <f>IF(I214=DbaseIndices!$N$3,DbaseIndices!$N$2,I214+1)</f>
        <v>2015</v>
      </c>
      <c r="J215" s="318">
        <f ca="1">OFFSET(INDIRECT(INDEX(DbaseIndices!J:J,B215)),0,I215-2000+1)</f>
        <v>3.8545800000000002E-3</v>
      </c>
    </row>
    <row r="216" spans="1:10" hidden="1" x14ac:dyDescent="0.25">
      <c r="A216" s="221">
        <f>IF(I215=DbaseIndices!$N$3,A215+1,A215)</f>
        <v>36</v>
      </c>
      <c r="B216" s="221">
        <f>MATCH(A216,DbaseIndices!A:A,0)</f>
        <v>54</v>
      </c>
      <c r="C216" s="221" t="str">
        <f>INDEX(DbaseIndices!F:F,$B216)</f>
        <v>1 Energy</v>
      </c>
      <c r="D216" s="221" t="str">
        <f>INDEX(DbaseIndices!G:G,$B216)</f>
        <v>1A Fuel Combustion Activities</v>
      </c>
      <c r="E216" s="221" t="str">
        <f>INDEX(DbaseIndices!H:H,$B216)</f>
        <v>1A1 Energy Industries</v>
      </c>
      <c r="F216" s="221" t="str">
        <f>INDEX(DbaseIndices!I:I,$B216)</f>
        <v xml:space="preserve">1A1b Petroleum refining </v>
      </c>
      <c r="G216" s="221" t="str">
        <f>INDEX(DbaseIndices!D:D,$B216)</f>
        <v>Gas</v>
      </c>
      <c r="H216" s="221" t="str">
        <f>INDEX(DbaseIndices!E:E,$B216)</f>
        <v>N2O</v>
      </c>
      <c r="I216" s="221">
        <f>IF(I215=DbaseIndices!$N$3,DbaseIndices!$N$2,I215+1)</f>
        <v>2016</v>
      </c>
      <c r="J216" s="318">
        <f ca="1">OFFSET(INDIRECT(INDEX(DbaseIndices!J:J,B216)),0,I216-2000+1)</f>
        <v>3.8500349999999999E-3</v>
      </c>
    </row>
    <row r="217" spans="1:10" hidden="1" x14ac:dyDescent="0.25">
      <c r="A217" s="221">
        <f>IF(I216=DbaseIndices!$N$3,A216+1,A216)</f>
        <v>36</v>
      </c>
      <c r="B217" s="221">
        <f>MATCH(A217,DbaseIndices!A:A,0)</f>
        <v>54</v>
      </c>
      <c r="C217" s="221" t="str">
        <f>INDEX(DbaseIndices!F:F,$B217)</f>
        <v>1 Energy</v>
      </c>
      <c r="D217" s="221" t="str">
        <f>INDEX(DbaseIndices!G:G,$B217)</f>
        <v>1A Fuel Combustion Activities</v>
      </c>
      <c r="E217" s="221" t="str">
        <f>INDEX(DbaseIndices!H:H,$B217)</f>
        <v>1A1 Energy Industries</v>
      </c>
      <c r="F217" s="221" t="str">
        <f>INDEX(DbaseIndices!I:I,$B217)</f>
        <v xml:space="preserve">1A1b Petroleum refining </v>
      </c>
      <c r="G217" s="221" t="str">
        <f>INDEX(DbaseIndices!D:D,$B217)</f>
        <v>Gas</v>
      </c>
      <c r="H217" s="221" t="str">
        <f>INDEX(DbaseIndices!E:E,$B217)</f>
        <v>N2O</v>
      </c>
      <c r="I217" s="221">
        <f>IF(I216=DbaseIndices!$N$3,DbaseIndices!$N$2,I216+1)</f>
        <v>2017</v>
      </c>
      <c r="J217" s="318">
        <f ca="1">OFFSET(INDIRECT(INDEX(DbaseIndices!J:J,B217)),0,I217-2000+1)</f>
        <v>3.8454900000000005E-3</v>
      </c>
    </row>
    <row r="218" spans="1:10" hidden="1" x14ac:dyDescent="0.25">
      <c r="A218" s="221">
        <f>IF(I217=DbaseIndices!$N$3,A217+1,A217)</f>
        <v>37</v>
      </c>
      <c r="B218" s="221">
        <f>MATCH(A218,DbaseIndices!A:A,0)</f>
        <v>57</v>
      </c>
      <c r="C218" s="221" t="str">
        <f>INDEX(DbaseIndices!F:F,$B218)</f>
        <v>1 Energy</v>
      </c>
      <c r="D218" s="221" t="str">
        <f>INDEX(DbaseIndices!G:G,$B218)</f>
        <v>1A Fuel Combustion Activities</v>
      </c>
      <c r="E218" s="221" t="str">
        <f>INDEX(DbaseIndices!H:H,$B218)</f>
        <v>1A1 Energy Industries</v>
      </c>
      <c r="F218" s="221" t="str">
        <f>INDEX(DbaseIndices!I:I,$B218)</f>
        <v>1A1c Manufacture of solid fuels and other energy industries</v>
      </c>
      <c r="G218" s="221" t="str">
        <f>INDEX(DbaseIndices!D:D,$B218)</f>
        <v>Coal</v>
      </c>
      <c r="H218" s="221" t="str">
        <f>INDEX(DbaseIndices!E:E,$B218)</f>
        <v>N2O</v>
      </c>
      <c r="I218" s="221">
        <f>IF(I217=DbaseIndices!$N$3,DbaseIndices!$N$2,I217+1)</f>
        <v>2012</v>
      </c>
      <c r="J218" s="318">
        <f ca="1">OFFSET(INDIRECT(INDEX(DbaseIndices!J:J,B218)),0,I218-2000+1)</f>
        <v>0.47836288952231321</v>
      </c>
    </row>
    <row r="219" spans="1:10" hidden="1" x14ac:dyDescent="0.25">
      <c r="A219" s="221">
        <f>IF(I218=DbaseIndices!$N$3,A218+1,A218)</f>
        <v>37</v>
      </c>
      <c r="B219" s="221">
        <f>MATCH(A219,DbaseIndices!A:A,0)</f>
        <v>57</v>
      </c>
      <c r="C219" s="221" t="str">
        <f>INDEX(DbaseIndices!F:F,$B219)</f>
        <v>1 Energy</v>
      </c>
      <c r="D219" s="221" t="str">
        <f>INDEX(DbaseIndices!G:G,$B219)</f>
        <v>1A Fuel Combustion Activities</v>
      </c>
      <c r="E219" s="221" t="str">
        <f>INDEX(DbaseIndices!H:H,$B219)</f>
        <v>1A1 Energy Industries</v>
      </c>
      <c r="F219" s="221" t="str">
        <f>INDEX(DbaseIndices!I:I,$B219)</f>
        <v>1A1c Manufacture of solid fuels and other energy industries</v>
      </c>
      <c r="G219" s="221" t="str">
        <f>INDEX(DbaseIndices!D:D,$B219)</f>
        <v>Coal</v>
      </c>
      <c r="H219" s="221" t="str">
        <f>INDEX(DbaseIndices!E:E,$B219)</f>
        <v>N2O</v>
      </c>
      <c r="I219" s="221">
        <f>IF(I218=DbaseIndices!$N$3,DbaseIndices!$N$2,I218+1)</f>
        <v>2013</v>
      </c>
      <c r="J219" s="318">
        <f ca="1">OFFSET(INDIRECT(INDEX(DbaseIndices!J:J,B219)),0,I219-2000+1)</f>
        <v>0.4754456156132697</v>
      </c>
    </row>
    <row r="220" spans="1:10" hidden="1" x14ac:dyDescent="0.25">
      <c r="A220" s="221">
        <f>IF(I219=DbaseIndices!$N$3,A219+1,A219)</f>
        <v>37</v>
      </c>
      <c r="B220" s="221">
        <f>MATCH(A220,DbaseIndices!A:A,0)</f>
        <v>57</v>
      </c>
      <c r="C220" s="221" t="str">
        <f>INDEX(DbaseIndices!F:F,$B220)</f>
        <v>1 Energy</v>
      </c>
      <c r="D220" s="221" t="str">
        <f>INDEX(DbaseIndices!G:G,$B220)</f>
        <v>1A Fuel Combustion Activities</v>
      </c>
      <c r="E220" s="221" t="str">
        <f>INDEX(DbaseIndices!H:H,$B220)</f>
        <v>1A1 Energy Industries</v>
      </c>
      <c r="F220" s="221" t="str">
        <f>INDEX(DbaseIndices!I:I,$B220)</f>
        <v>1A1c Manufacture of solid fuels and other energy industries</v>
      </c>
      <c r="G220" s="221" t="str">
        <f>INDEX(DbaseIndices!D:D,$B220)</f>
        <v>Coal</v>
      </c>
      <c r="H220" s="221" t="str">
        <f>INDEX(DbaseIndices!E:E,$B220)</f>
        <v>N2O</v>
      </c>
      <c r="I220" s="221">
        <f>IF(I219=DbaseIndices!$N$3,DbaseIndices!$N$2,I219+1)</f>
        <v>2014</v>
      </c>
      <c r="J220" s="318">
        <f ca="1">OFFSET(INDIRECT(INDEX(DbaseIndices!J:J,B220)),0,I220-2000+1)</f>
        <v>0.49786256009255342</v>
      </c>
    </row>
    <row r="221" spans="1:10" hidden="1" x14ac:dyDescent="0.25">
      <c r="A221" s="221">
        <f>IF(I220=DbaseIndices!$N$3,A220+1,A220)</f>
        <v>37</v>
      </c>
      <c r="B221" s="221">
        <f>MATCH(A221,DbaseIndices!A:A,0)</f>
        <v>57</v>
      </c>
      <c r="C221" s="221" t="str">
        <f>INDEX(DbaseIndices!F:F,$B221)</f>
        <v>1 Energy</v>
      </c>
      <c r="D221" s="221" t="str">
        <f>INDEX(DbaseIndices!G:G,$B221)</f>
        <v>1A Fuel Combustion Activities</v>
      </c>
      <c r="E221" s="221" t="str">
        <f>INDEX(DbaseIndices!H:H,$B221)</f>
        <v>1A1 Energy Industries</v>
      </c>
      <c r="F221" s="221" t="str">
        <f>INDEX(DbaseIndices!I:I,$B221)</f>
        <v>1A1c Manufacture of solid fuels and other energy industries</v>
      </c>
      <c r="G221" s="221" t="str">
        <f>INDEX(DbaseIndices!D:D,$B221)</f>
        <v>Coal</v>
      </c>
      <c r="H221" s="221" t="str">
        <f>INDEX(DbaseIndices!E:E,$B221)</f>
        <v>N2O</v>
      </c>
      <c r="I221" s="221">
        <f>IF(I220=DbaseIndices!$N$3,DbaseIndices!$N$2,I220+1)</f>
        <v>2015</v>
      </c>
      <c r="J221" s="318">
        <f ca="1">OFFSET(INDIRECT(INDEX(DbaseIndices!J:J,B221)),0,I221-2000+1)</f>
        <v>0.48464455134304607</v>
      </c>
    </row>
    <row r="222" spans="1:10" hidden="1" x14ac:dyDescent="0.25">
      <c r="A222" s="221">
        <f>IF(I221=DbaseIndices!$N$3,A221+1,A221)</f>
        <v>37</v>
      </c>
      <c r="B222" s="221">
        <f>MATCH(A222,DbaseIndices!A:A,0)</f>
        <v>57</v>
      </c>
      <c r="C222" s="221" t="str">
        <f>INDEX(DbaseIndices!F:F,$B222)</f>
        <v>1 Energy</v>
      </c>
      <c r="D222" s="221" t="str">
        <f>INDEX(DbaseIndices!G:G,$B222)</f>
        <v>1A Fuel Combustion Activities</v>
      </c>
      <c r="E222" s="221" t="str">
        <f>INDEX(DbaseIndices!H:H,$B222)</f>
        <v>1A1 Energy Industries</v>
      </c>
      <c r="F222" s="221" t="str">
        <f>INDEX(DbaseIndices!I:I,$B222)</f>
        <v>1A1c Manufacture of solid fuels and other energy industries</v>
      </c>
      <c r="G222" s="221" t="str">
        <f>INDEX(DbaseIndices!D:D,$B222)</f>
        <v>Coal</v>
      </c>
      <c r="H222" s="221" t="str">
        <f>INDEX(DbaseIndices!E:E,$B222)</f>
        <v>N2O</v>
      </c>
      <c r="I222" s="221">
        <f>IF(I221=DbaseIndices!$N$3,DbaseIndices!$N$2,I221+1)</f>
        <v>2016</v>
      </c>
      <c r="J222" s="318">
        <f ca="1">OFFSET(INDIRECT(INDEX(DbaseIndices!J:J,B222)),0,I222-2000+1)</f>
        <v>0.47968514581093646</v>
      </c>
    </row>
    <row r="223" spans="1:10" hidden="1" x14ac:dyDescent="0.25">
      <c r="A223" s="221">
        <f>IF(I222=DbaseIndices!$N$3,A222+1,A222)</f>
        <v>37</v>
      </c>
      <c r="B223" s="221">
        <f>MATCH(A223,DbaseIndices!A:A,0)</f>
        <v>57</v>
      </c>
      <c r="C223" s="221" t="str">
        <f>INDEX(DbaseIndices!F:F,$B223)</f>
        <v>1 Energy</v>
      </c>
      <c r="D223" s="221" t="str">
        <f>INDEX(DbaseIndices!G:G,$B223)</f>
        <v>1A Fuel Combustion Activities</v>
      </c>
      <c r="E223" s="221" t="str">
        <f>INDEX(DbaseIndices!H:H,$B223)</f>
        <v>1A1 Energy Industries</v>
      </c>
      <c r="F223" s="221" t="str">
        <f>INDEX(DbaseIndices!I:I,$B223)</f>
        <v>1A1c Manufacture of solid fuels and other energy industries</v>
      </c>
      <c r="G223" s="221" t="str">
        <f>INDEX(DbaseIndices!D:D,$B223)</f>
        <v>Coal</v>
      </c>
      <c r="H223" s="221" t="str">
        <f>INDEX(DbaseIndices!E:E,$B223)</f>
        <v>N2O</v>
      </c>
      <c r="I223" s="221">
        <f>IF(I222=DbaseIndices!$N$3,DbaseIndices!$N$2,I222+1)</f>
        <v>2017</v>
      </c>
      <c r="J223" s="318">
        <f ca="1">OFFSET(INDIRECT(INDEX(DbaseIndices!J:J,B223)),0,I223-2000+1)</f>
        <v>0.45622999999999997</v>
      </c>
    </row>
    <row r="224" spans="1:10" hidden="1" x14ac:dyDescent="0.25">
      <c r="A224" s="221">
        <f>IF(I223=DbaseIndices!$N$3,A223+1,A223)</f>
        <v>38</v>
      </c>
      <c r="B224" s="221">
        <f>MATCH(A224,DbaseIndices!A:A,0)</f>
        <v>59</v>
      </c>
      <c r="C224" s="221" t="str">
        <f>INDEX(DbaseIndices!F:F,$B224)</f>
        <v>1 Energy</v>
      </c>
      <c r="D224" s="221" t="str">
        <f>INDEX(DbaseIndices!G:G,$B224)</f>
        <v>1A Fuel Combustion Activities</v>
      </c>
      <c r="E224" s="221" t="str">
        <f>INDEX(DbaseIndices!H:H,$B224)</f>
        <v>1A2 Manufacturing Industries and Construction</v>
      </c>
      <c r="F224" s="221" t="str">
        <f>INDEX(DbaseIndices!I:I,$B224)</f>
        <v>1A2 Manufacturing Industries and Construction</v>
      </c>
      <c r="G224" s="221" t="str">
        <f>INDEX(DbaseIndices!D:D,$B224)</f>
        <v>Kerosene</v>
      </c>
      <c r="H224" s="221" t="str">
        <f>INDEX(DbaseIndices!E:E,$B224)</f>
        <v>FlowIn</v>
      </c>
      <c r="I224" s="221">
        <f>IF(I223=DbaseIndices!$N$3,DbaseIndices!$N$2,I223+1)</f>
        <v>2012</v>
      </c>
      <c r="J224" s="318">
        <f ca="1">OFFSET(INDIRECT(INDEX(DbaseIndices!J:J,B224)),0,I224-2000+1)</f>
        <v>382.58</v>
      </c>
    </row>
    <row r="225" spans="1:10" hidden="1" x14ac:dyDescent="0.25">
      <c r="A225" s="221">
        <f>IF(I224=DbaseIndices!$N$3,A224+1,A224)</f>
        <v>38</v>
      </c>
      <c r="B225" s="221">
        <f>MATCH(A225,DbaseIndices!A:A,0)</f>
        <v>59</v>
      </c>
      <c r="C225" s="221" t="str">
        <f>INDEX(DbaseIndices!F:F,$B225)</f>
        <v>1 Energy</v>
      </c>
      <c r="D225" s="221" t="str">
        <f>INDEX(DbaseIndices!G:G,$B225)</f>
        <v>1A Fuel Combustion Activities</v>
      </c>
      <c r="E225" s="221" t="str">
        <f>INDEX(DbaseIndices!H:H,$B225)</f>
        <v>1A2 Manufacturing Industries and Construction</v>
      </c>
      <c r="F225" s="221" t="str">
        <f>INDEX(DbaseIndices!I:I,$B225)</f>
        <v>1A2 Manufacturing Industries and Construction</v>
      </c>
      <c r="G225" s="221" t="str">
        <f>INDEX(DbaseIndices!D:D,$B225)</f>
        <v>Kerosene</v>
      </c>
      <c r="H225" s="221" t="str">
        <f>INDEX(DbaseIndices!E:E,$B225)</f>
        <v>FlowIn</v>
      </c>
      <c r="I225" s="221">
        <f>IF(I224=DbaseIndices!$N$3,DbaseIndices!$N$2,I224+1)</f>
        <v>2013</v>
      </c>
      <c r="J225" s="318">
        <f ca="1">OFFSET(INDIRECT(INDEX(DbaseIndices!J:J,B225)),0,I225-2000+1)</f>
        <v>388.94600000000003</v>
      </c>
    </row>
    <row r="226" spans="1:10" hidden="1" x14ac:dyDescent="0.25">
      <c r="A226" s="221">
        <f>IF(I225=DbaseIndices!$N$3,A225+1,A225)</f>
        <v>38</v>
      </c>
      <c r="B226" s="221">
        <f>MATCH(A226,DbaseIndices!A:A,0)</f>
        <v>59</v>
      </c>
      <c r="C226" s="221" t="str">
        <f>INDEX(DbaseIndices!F:F,$B226)</f>
        <v>1 Energy</v>
      </c>
      <c r="D226" s="221" t="str">
        <f>INDEX(DbaseIndices!G:G,$B226)</f>
        <v>1A Fuel Combustion Activities</v>
      </c>
      <c r="E226" s="221" t="str">
        <f>INDEX(DbaseIndices!H:H,$B226)</f>
        <v>1A2 Manufacturing Industries and Construction</v>
      </c>
      <c r="F226" s="221" t="str">
        <f>INDEX(DbaseIndices!I:I,$B226)</f>
        <v>1A2 Manufacturing Industries and Construction</v>
      </c>
      <c r="G226" s="221" t="str">
        <f>INDEX(DbaseIndices!D:D,$B226)</f>
        <v>Kerosene</v>
      </c>
      <c r="H226" s="221" t="str">
        <f>INDEX(DbaseIndices!E:E,$B226)</f>
        <v>FlowIn</v>
      </c>
      <c r="I226" s="221">
        <f>IF(I225=DbaseIndices!$N$3,DbaseIndices!$N$2,I225+1)</f>
        <v>2014</v>
      </c>
      <c r="J226" s="318">
        <f ca="1">OFFSET(INDIRECT(INDEX(DbaseIndices!J:J,B226)),0,I226-2000+1)</f>
        <v>365.3</v>
      </c>
    </row>
    <row r="227" spans="1:10" hidden="1" x14ac:dyDescent="0.25">
      <c r="A227" s="221">
        <f>IF(I226=DbaseIndices!$N$3,A226+1,A226)</f>
        <v>38</v>
      </c>
      <c r="B227" s="221">
        <f>MATCH(A227,DbaseIndices!A:A,0)</f>
        <v>59</v>
      </c>
      <c r="C227" s="221" t="str">
        <f>INDEX(DbaseIndices!F:F,$B227)</f>
        <v>1 Energy</v>
      </c>
      <c r="D227" s="221" t="str">
        <f>INDEX(DbaseIndices!G:G,$B227)</f>
        <v>1A Fuel Combustion Activities</v>
      </c>
      <c r="E227" s="221" t="str">
        <f>INDEX(DbaseIndices!H:H,$B227)</f>
        <v>1A2 Manufacturing Industries and Construction</v>
      </c>
      <c r="F227" s="221" t="str">
        <f>INDEX(DbaseIndices!I:I,$B227)</f>
        <v>1A2 Manufacturing Industries and Construction</v>
      </c>
      <c r="G227" s="221" t="str">
        <f>INDEX(DbaseIndices!D:D,$B227)</f>
        <v>Kerosene</v>
      </c>
      <c r="H227" s="221" t="str">
        <f>INDEX(DbaseIndices!E:E,$B227)</f>
        <v>FlowIn</v>
      </c>
      <c r="I227" s="221">
        <f>IF(I226=DbaseIndices!$N$3,DbaseIndices!$N$2,I226+1)</f>
        <v>2015</v>
      </c>
      <c r="J227" s="318">
        <f ca="1">OFFSET(INDIRECT(INDEX(DbaseIndices!J:J,B227)),0,I227-2000+1)</f>
        <v>341.654</v>
      </c>
    </row>
    <row r="228" spans="1:10" hidden="1" x14ac:dyDescent="0.25">
      <c r="A228" s="221">
        <f>IF(I227=DbaseIndices!$N$3,A227+1,A227)</f>
        <v>38</v>
      </c>
      <c r="B228" s="221">
        <f>MATCH(A228,DbaseIndices!A:A,0)</f>
        <v>59</v>
      </c>
      <c r="C228" s="221" t="str">
        <f>INDEX(DbaseIndices!F:F,$B228)</f>
        <v>1 Energy</v>
      </c>
      <c r="D228" s="221" t="str">
        <f>INDEX(DbaseIndices!G:G,$B228)</f>
        <v>1A Fuel Combustion Activities</v>
      </c>
      <c r="E228" s="221" t="str">
        <f>INDEX(DbaseIndices!H:H,$B228)</f>
        <v>1A2 Manufacturing Industries and Construction</v>
      </c>
      <c r="F228" s="221" t="str">
        <f>INDEX(DbaseIndices!I:I,$B228)</f>
        <v>1A2 Manufacturing Industries and Construction</v>
      </c>
      <c r="G228" s="221" t="str">
        <f>INDEX(DbaseIndices!D:D,$B228)</f>
        <v>Kerosene</v>
      </c>
      <c r="H228" s="221" t="str">
        <f>INDEX(DbaseIndices!E:E,$B228)</f>
        <v>FlowIn</v>
      </c>
      <c r="I228" s="221">
        <f>IF(I227=DbaseIndices!$N$3,DbaseIndices!$N$2,I227+1)</f>
        <v>2016</v>
      </c>
      <c r="J228" s="318">
        <f ca="1">OFFSET(INDIRECT(INDEX(DbaseIndices!J:J,B228)),0,I228-2000+1)</f>
        <v>318</v>
      </c>
    </row>
    <row r="229" spans="1:10" hidden="1" x14ac:dyDescent="0.25">
      <c r="A229" s="221">
        <f>IF(I228=DbaseIndices!$N$3,A228+1,A228)</f>
        <v>38</v>
      </c>
      <c r="B229" s="221">
        <f>MATCH(A229,DbaseIndices!A:A,0)</f>
        <v>59</v>
      </c>
      <c r="C229" s="221" t="str">
        <f>INDEX(DbaseIndices!F:F,$B229)</f>
        <v>1 Energy</v>
      </c>
      <c r="D229" s="221" t="str">
        <f>INDEX(DbaseIndices!G:G,$B229)</f>
        <v>1A Fuel Combustion Activities</v>
      </c>
      <c r="E229" s="221" t="str">
        <f>INDEX(DbaseIndices!H:H,$B229)</f>
        <v>1A2 Manufacturing Industries and Construction</v>
      </c>
      <c r="F229" s="221" t="str">
        <f>INDEX(DbaseIndices!I:I,$B229)</f>
        <v>1A2 Manufacturing Industries and Construction</v>
      </c>
      <c r="G229" s="221" t="str">
        <f>INDEX(DbaseIndices!D:D,$B229)</f>
        <v>Kerosene</v>
      </c>
      <c r="H229" s="221" t="str">
        <f>INDEX(DbaseIndices!E:E,$B229)</f>
        <v>FlowIn</v>
      </c>
      <c r="I229" s="221">
        <f>IF(I228=DbaseIndices!$N$3,DbaseIndices!$N$2,I228+1)</f>
        <v>2017</v>
      </c>
      <c r="J229" s="318">
        <f ca="1">OFFSET(INDIRECT(INDEX(DbaseIndices!J:J,B229)),0,I229-2000+1)</f>
        <v>294</v>
      </c>
    </row>
    <row r="230" spans="1:10" hidden="1" x14ac:dyDescent="0.25">
      <c r="A230" s="221">
        <f>IF(I229=DbaseIndices!$N$3,A229+1,A229)</f>
        <v>39</v>
      </c>
      <c r="B230" s="221">
        <f>MATCH(A230,DbaseIndices!A:A,0)</f>
        <v>60</v>
      </c>
      <c r="C230" s="221" t="str">
        <f>INDEX(DbaseIndices!F:F,$B230)</f>
        <v>1 Energy</v>
      </c>
      <c r="D230" s="221" t="str">
        <f>INDEX(DbaseIndices!G:G,$B230)</f>
        <v>1A Fuel Combustion Activities</v>
      </c>
      <c r="E230" s="221" t="str">
        <f>INDEX(DbaseIndices!H:H,$B230)</f>
        <v>1A2 Manufacturing Industries and Construction</v>
      </c>
      <c r="F230" s="221" t="str">
        <f>INDEX(DbaseIndices!I:I,$B230)</f>
        <v>1A2 Manufacturing Industries and Construction</v>
      </c>
      <c r="G230" s="221" t="str">
        <f>INDEX(DbaseIndices!D:D,$B230)</f>
        <v>Diesel</v>
      </c>
      <c r="H230" s="221" t="str">
        <f>INDEX(DbaseIndices!E:E,$B230)</f>
        <v>FlowIn</v>
      </c>
      <c r="I230" s="221">
        <f>IF(I229=DbaseIndices!$N$3,DbaseIndices!$N$2,I229+1)</f>
        <v>2012</v>
      </c>
      <c r="J230" s="318">
        <f ca="1">OFFSET(INDIRECT(INDEX(DbaseIndices!J:J,B230)),0,I230-2000+1)</f>
        <v>17163.288</v>
      </c>
    </row>
    <row r="231" spans="1:10" hidden="1" x14ac:dyDescent="0.25">
      <c r="A231" s="221">
        <f>IF(I230=DbaseIndices!$N$3,A230+1,A230)</f>
        <v>39</v>
      </c>
      <c r="B231" s="221">
        <f>MATCH(A231,DbaseIndices!A:A,0)</f>
        <v>60</v>
      </c>
      <c r="C231" s="221" t="str">
        <f>INDEX(DbaseIndices!F:F,$B231)</f>
        <v>1 Energy</v>
      </c>
      <c r="D231" s="221" t="str">
        <f>INDEX(DbaseIndices!G:G,$B231)</f>
        <v>1A Fuel Combustion Activities</v>
      </c>
      <c r="E231" s="221" t="str">
        <f>INDEX(DbaseIndices!H:H,$B231)</f>
        <v>1A2 Manufacturing Industries and Construction</v>
      </c>
      <c r="F231" s="221" t="str">
        <f>INDEX(DbaseIndices!I:I,$B231)</f>
        <v>1A2 Manufacturing Industries and Construction</v>
      </c>
      <c r="G231" s="221" t="str">
        <f>INDEX(DbaseIndices!D:D,$B231)</f>
        <v>Diesel</v>
      </c>
      <c r="H231" s="221" t="str">
        <f>INDEX(DbaseIndices!E:E,$B231)</f>
        <v>FlowIn</v>
      </c>
      <c r="I231" s="221">
        <f>IF(I230=DbaseIndices!$N$3,DbaseIndices!$N$2,I230+1)</f>
        <v>2013</v>
      </c>
      <c r="J231" s="318">
        <f ca="1">OFFSET(INDIRECT(INDEX(DbaseIndices!J:J,B231)),0,I231-2000+1)</f>
        <v>18137.16</v>
      </c>
    </row>
    <row r="232" spans="1:10" hidden="1" x14ac:dyDescent="0.25">
      <c r="A232" s="221">
        <f>IF(I231=DbaseIndices!$N$3,A231+1,A231)</f>
        <v>39</v>
      </c>
      <c r="B232" s="221">
        <f>MATCH(A232,DbaseIndices!A:A,0)</f>
        <v>60</v>
      </c>
      <c r="C232" s="221" t="str">
        <f>INDEX(DbaseIndices!F:F,$B232)</f>
        <v>1 Energy</v>
      </c>
      <c r="D232" s="221" t="str">
        <f>INDEX(DbaseIndices!G:G,$B232)</f>
        <v>1A Fuel Combustion Activities</v>
      </c>
      <c r="E232" s="221" t="str">
        <f>INDEX(DbaseIndices!H:H,$B232)</f>
        <v>1A2 Manufacturing Industries and Construction</v>
      </c>
      <c r="F232" s="221" t="str">
        <f>INDEX(DbaseIndices!I:I,$B232)</f>
        <v>1A2 Manufacturing Industries and Construction</v>
      </c>
      <c r="G232" s="221" t="str">
        <f>INDEX(DbaseIndices!D:D,$B232)</f>
        <v>Diesel</v>
      </c>
      <c r="H232" s="221" t="str">
        <f>INDEX(DbaseIndices!E:E,$B232)</f>
        <v>FlowIn</v>
      </c>
      <c r="I232" s="221">
        <f>IF(I231=DbaseIndices!$N$3,DbaseIndices!$N$2,I231+1)</f>
        <v>2014</v>
      </c>
      <c r="J232" s="318">
        <f ca="1">OFFSET(INDIRECT(INDEX(DbaseIndices!J:J,B232)),0,I232-2000+1)</f>
        <v>18824.199999999997</v>
      </c>
    </row>
    <row r="233" spans="1:10" hidden="1" x14ac:dyDescent="0.25">
      <c r="A233" s="221">
        <f>IF(I232=DbaseIndices!$N$3,A232+1,A232)</f>
        <v>39</v>
      </c>
      <c r="B233" s="221">
        <f>MATCH(A233,DbaseIndices!A:A,0)</f>
        <v>60</v>
      </c>
      <c r="C233" s="221" t="str">
        <f>INDEX(DbaseIndices!F:F,$B233)</f>
        <v>1 Energy</v>
      </c>
      <c r="D233" s="221" t="str">
        <f>INDEX(DbaseIndices!G:G,$B233)</f>
        <v>1A Fuel Combustion Activities</v>
      </c>
      <c r="E233" s="221" t="str">
        <f>INDEX(DbaseIndices!H:H,$B233)</f>
        <v>1A2 Manufacturing Industries and Construction</v>
      </c>
      <c r="F233" s="221" t="str">
        <f>INDEX(DbaseIndices!I:I,$B233)</f>
        <v>1A2 Manufacturing Industries and Construction</v>
      </c>
      <c r="G233" s="221" t="str">
        <f>INDEX(DbaseIndices!D:D,$B233)</f>
        <v>Diesel</v>
      </c>
      <c r="H233" s="221" t="str">
        <f>INDEX(DbaseIndices!E:E,$B233)</f>
        <v>FlowIn</v>
      </c>
      <c r="I233" s="221">
        <f>IF(I232=DbaseIndices!$N$3,DbaseIndices!$N$2,I232+1)</f>
        <v>2015</v>
      </c>
      <c r="J233" s="318">
        <f ca="1">OFFSET(INDIRECT(INDEX(DbaseIndices!J:J,B233)),0,I233-2000+1)</f>
        <v>19511.239999999998</v>
      </c>
    </row>
    <row r="234" spans="1:10" hidden="1" x14ac:dyDescent="0.25">
      <c r="A234" s="221">
        <f>IF(I233=DbaseIndices!$N$3,A233+1,A233)</f>
        <v>39</v>
      </c>
      <c r="B234" s="221">
        <f>MATCH(A234,DbaseIndices!A:A,0)</f>
        <v>60</v>
      </c>
      <c r="C234" s="221" t="str">
        <f>INDEX(DbaseIndices!F:F,$B234)</f>
        <v>1 Energy</v>
      </c>
      <c r="D234" s="221" t="str">
        <f>INDEX(DbaseIndices!G:G,$B234)</f>
        <v>1A Fuel Combustion Activities</v>
      </c>
      <c r="E234" s="221" t="str">
        <f>INDEX(DbaseIndices!H:H,$B234)</f>
        <v>1A2 Manufacturing Industries and Construction</v>
      </c>
      <c r="F234" s="221" t="str">
        <f>INDEX(DbaseIndices!I:I,$B234)</f>
        <v>1A2 Manufacturing Industries and Construction</v>
      </c>
      <c r="G234" s="221" t="str">
        <f>INDEX(DbaseIndices!D:D,$B234)</f>
        <v>Diesel</v>
      </c>
      <c r="H234" s="221" t="str">
        <f>INDEX(DbaseIndices!E:E,$B234)</f>
        <v>FlowIn</v>
      </c>
      <c r="I234" s="221">
        <f>IF(I233=DbaseIndices!$N$3,DbaseIndices!$N$2,I233+1)</f>
        <v>2016</v>
      </c>
      <c r="J234" s="318">
        <f ca="1">OFFSET(INDIRECT(INDEX(DbaseIndices!J:J,B234)),0,I234-2000+1)</f>
        <v>20198</v>
      </c>
    </row>
    <row r="235" spans="1:10" hidden="1" x14ac:dyDescent="0.25">
      <c r="A235" s="221">
        <f>IF(I234=DbaseIndices!$N$3,A234+1,A234)</f>
        <v>39</v>
      </c>
      <c r="B235" s="221">
        <f>MATCH(A235,DbaseIndices!A:A,0)</f>
        <v>60</v>
      </c>
      <c r="C235" s="221" t="str">
        <f>INDEX(DbaseIndices!F:F,$B235)</f>
        <v>1 Energy</v>
      </c>
      <c r="D235" s="221" t="str">
        <f>INDEX(DbaseIndices!G:G,$B235)</f>
        <v>1A Fuel Combustion Activities</v>
      </c>
      <c r="E235" s="221" t="str">
        <f>INDEX(DbaseIndices!H:H,$B235)</f>
        <v>1A2 Manufacturing Industries and Construction</v>
      </c>
      <c r="F235" s="221" t="str">
        <f>INDEX(DbaseIndices!I:I,$B235)</f>
        <v>1A2 Manufacturing Industries and Construction</v>
      </c>
      <c r="G235" s="221" t="str">
        <f>INDEX(DbaseIndices!D:D,$B235)</f>
        <v>Diesel</v>
      </c>
      <c r="H235" s="221" t="str">
        <f>INDEX(DbaseIndices!E:E,$B235)</f>
        <v>FlowIn</v>
      </c>
      <c r="I235" s="221">
        <f>IF(I234=DbaseIndices!$N$3,DbaseIndices!$N$2,I234+1)</f>
        <v>2017</v>
      </c>
      <c r="J235" s="318">
        <f ca="1">OFFSET(INDIRECT(INDEX(DbaseIndices!J:J,B235)),0,I235-2000+1)</f>
        <v>20885</v>
      </c>
    </row>
    <row r="236" spans="1:10" hidden="1" x14ac:dyDescent="0.25">
      <c r="A236" s="221">
        <f>IF(I235=DbaseIndices!$N$3,A235+1,A235)</f>
        <v>40</v>
      </c>
      <c r="B236" s="221">
        <f>MATCH(A236,DbaseIndices!A:A,0)</f>
        <v>61</v>
      </c>
      <c r="C236" s="221" t="str">
        <f>INDEX(DbaseIndices!F:F,$B236)</f>
        <v>1 Energy</v>
      </c>
      <c r="D236" s="221" t="str">
        <f>INDEX(DbaseIndices!G:G,$B236)</f>
        <v>1A Fuel Combustion Activities</v>
      </c>
      <c r="E236" s="221" t="str">
        <f>INDEX(DbaseIndices!H:H,$B236)</f>
        <v>1A2 Manufacturing Industries and Construction</v>
      </c>
      <c r="F236" s="221" t="str">
        <f>INDEX(DbaseIndices!I:I,$B236)</f>
        <v>1A2 Manufacturing Industries and Construction</v>
      </c>
      <c r="G236" s="221" t="str">
        <f>INDEX(DbaseIndices!D:D,$B236)</f>
        <v>Residual Fuel Oil (HFO)</v>
      </c>
      <c r="H236" s="221" t="str">
        <f>INDEX(DbaseIndices!E:E,$B236)</f>
        <v>FlowIn</v>
      </c>
      <c r="I236" s="221">
        <f>IF(I235=DbaseIndices!$N$3,DbaseIndices!$N$2,I235+1)</f>
        <v>2012</v>
      </c>
      <c r="J236" s="318">
        <f ca="1">OFFSET(INDIRECT(INDEX(DbaseIndices!J:J,B236)),0,I236-2000+1)</f>
        <v>198.48191999999997</v>
      </c>
    </row>
    <row r="237" spans="1:10" hidden="1" x14ac:dyDescent="0.25">
      <c r="A237" s="221">
        <f>IF(I236=DbaseIndices!$N$3,A236+1,A236)</f>
        <v>40</v>
      </c>
      <c r="B237" s="221">
        <f>MATCH(A237,DbaseIndices!A:A,0)</f>
        <v>61</v>
      </c>
      <c r="C237" s="221" t="str">
        <f>INDEX(DbaseIndices!F:F,$B237)</f>
        <v>1 Energy</v>
      </c>
      <c r="D237" s="221" t="str">
        <f>INDEX(DbaseIndices!G:G,$B237)</f>
        <v>1A Fuel Combustion Activities</v>
      </c>
      <c r="E237" s="221" t="str">
        <f>INDEX(DbaseIndices!H:H,$B237)</f>
        <v>1A2 Manufacturing Industries and Construction</v>
      </c>
      <c r="F237" s="221" t="str">
        <f>INDEX(DbaseIndices!I:I,$B237)</f>
        <v>1A2 Manufacturing Industries and Construction</v>
      </c>
      <c r="G237" s="221" t="str">
        <f>INDEX(DbaseIndices!D:D,$B237)</f>
        <v>Residual Fuel Oil (HFO)</v>
      </c>
      <c r="H237" s="221" t="str">
        <f>INDEX(DbaseIndices!E:E,$B237)</f>
        <v>FlowIn</v>
      </c>
      <c r="I237" s="221">
        <f>IF(I236=DbaseIndices!$N$3,DbaseIndices!$N$2,I236+1)</f>
        <v>2013</v>
      </c>
      <c r="J237" s="318">
        <f ca="1">OFFSET(INDIRECT(INDEX(DbaseIndices!J:J,B237)),0,I237-2000+1)</f>
        <v>186.26839999999999</v>
      </c>
    </row>
    <row r="238" spans="1:10" hidden="1" x14ac:dyDescent="0.25">
      <c r="A238" s="221">
        <f>IF(I237=DbaseIndices!$N$3,A237+1,A237)</f>
        <v>40</v>
      </c>
      <c r="B238" s="221">
        <f>MATCH(A238,DbaseIndices!A:A,0)</f>
        <v>61</v>
      </c>
      <c r="C238" s="221" t="str">
        <f>INDEX(DbaseIndices!F:F,$B238)</f>
        <v>1 Energy</v>
      </c>
      <c r="D238" s="221" t="str">
        <f>INDEX(DbaseIndices!G:G,$B238)</f>
        <v>1A Fuel Combustion Activities</v>
      </c>
      <c r="E238" s="221" t="str">
        <f>INDEX(DbaseIndices!H:H,$B238)</f>
        <v>1A2 Manufacturing Industries and Construction</v>
      </c>
      <c r="F238" s="221" t="str">
        <f>INDEX(DbaseIndices!I:I,$B238)</f>
        <v>1A2 Manufacturing Industries and Construction</v>
      </c>
      <c r="G238" s="221" t="str">
        <f>INDEX(DbaseIndices!D:D,$B238)</f>
        <v>Residual Fuel Oil (HFO)</v>
      </c>
      <c r="H238" s="221" t="str">
        <f>INDEX(DbaseIndices!E:E,$B238)</f>
        <v>FlowIn</v>
      </c>
      <c r="I238" s="221">
        <f>IF(I237=DbaseIndices!$N$3,DbaseIndices!$N$2,I237+1)</f>
        <v>2014</v>
      </c>
      <c r="J238" s="318">
        <f ca="1">OFFSET(INDIRECT(INDEX(DbaseIndices!J:J,B238)),0,I238-2000+1)</f>
        <v>186.32899999999998</v>
      </c>
    </row>
    <row r="239" spans="1:10" hidden="1" x14ac:dyDescent="0.25">
      <c r="A239" s="221">
        <f>IF(I238=DbaseIndices!$N$3,A238+1,A238)</f>
        <v>40</v>
      </c>
      <c r="B239" s="221">
        <f>MATCH(A239,DbaseIndices!A:A,0)</f>
        <v>61</v>
      </c>
      <c r="C239" s="221" t="str">
        <f>INDEX(DbaseIndices!F:F,$B239)</f>
        <v>1 Energy</v>
      </c>
      <c r="D239" s="221" t="str">
        <f>INDEX(DbaseIndices!G:G,$B239)</f>
        <v>1A Fuel Combustion Activities</v>
      </c>
      <c r="E239" s="221" t="str">
        <f>INDEX(DbaseIndices!H:H,$B239)</f>
        <v>1A2 Manufacturing Industries and Construction</v>
      </c>
      <c r="F239" s="221" t="str">
        <f>INDEX(DbaseIndices!I:I,$B239)</f>
        <v>1A2 Manufacturing Industries and Construction</v>
      </c>
      <c r="G239" s="221" t="str">
        <f>INDEX(DbaseIndices!D:D,$B239)</f>
        <v>Residual Fuel Oil (HFO)</v>
      </c>
      <c r="H239" s="221" t="str">
        <f>INDEX(DbaseIndices!E:E,$B239)</f>
        <v>FlowIn</v>
      </c>
      <c r="I239" s="221">
        <f>IF(I238=DbaseIndices!$N$3,DbaseIndices!$N$2,I238+1)</f>
        <v>2015</v>
      </c>
      <c r="J239" s="318">
        <f ca="1">OFFSET(INDIRECT(INDEX(DbaseIndices!J:J,B239)),0,I239-2000+1)</f>
        <v>186.3896</v>
      </c>
    </row>
    <row r="240" spans="1:10" hidden="1" x14ac:dyDescent="0.25">
      <c r="A240" s="221">
        <f>IF(I239=DbaseIndices!$N$3,A239+1,A239)</f>
        <v>40</v>
      </c>
      <c r="B240" s="221">
        <f>MATCH(A240,DbaseIndices!A:A,0)</f>
        <v>61</v>
      </c>
      <c r="C240" s="221" t="str">
        <f>INDEX(DbaseIndices!F:F,$B240)</f>
        <v>1 Energy</v>
      </c>
      <c r="D240" s="221" t="str">
        <f>INDEX(DbaseIndices!G:G,$B240)</f>
        <v>1A Fuel Combustion Activities</v>
      </c>
      <c r="E240" s="221" t="str">
        <f>INDEX(DbaseIndices!H:H,$B240)</f>
        <v>1A2 Manufacturing Industries and Construction</v>
      </c>
      <c r="F240" s="221" t="str">
        <f>INDEX(DbaseIndices!I:I,$B240)</f>
        <v>1A2 Manufacturing Industries and Construction</v>
      </c>
      <c r="G240" s="221" t="str">
        <f>INDEX(DbaseIndices!D:D,$B240)</f>
        <v>Residual Fuel Oil (HFO)</v>
      </c>
      <c r="H240" s="221" t="str">
        <f>INDEX(DbaseIndices!E:E,$B240)</f>
        <v>FlowIn</v>
      </c>
      <c r="I240" s="221">
        <f>IF(I239=DbaseIndices!$N$3,DbaseIndices!$N$2,I239+1)</f>
        <v>2016</v>
      </c>
      <c r="J240" s="318">
        <f ca="1">OFFSET(INDIRECT(INDEX(DbaseIndices!J:J,B240)),0,I240-2000+1)</f>
        <v>186</v>
      </c>
    </row>
    <row r="241" spans="1:10" hidden="1" x14ac:dyDescent="0.25">
      <c r="A241" s="221">
        <f>IF(I240=DbaseIndices!$N$3,A240+1,A240)</f>
        <v>40</v>
      </c>
      <c r="B241" s="221">
        <f>MATCH(A241,DbaseIndices!A:A,0)</f>
        <v>61</v>
      </c>
      <c r="C241" s="221" t="str">
        <f>INDEX(DbaseIndices!F:F,$B241)</f>
        <v>1 Energy</v>
      </c>
      <c r="D241" s="221" t="str">
        <f>INDEX(DbaseIndices!G:G,$B241)</f>
        <v>1A Fuel Combustion Activities</v>
      </c>
      <c r="E241" s="221" t="str">
        <f>INDEX(DbaseIndices!H:H,$B241)</f>
        <v>1A2 Manufacturing Industries and Construction</v>
      </c>
      <c r="F241" s="221" t="str">
        <f>INDEX(DbaseIndices!I:I,$B241)</f>
        <v>1A2 Manufacturing Industries and Construction</v>
      </c>
      <c r="G241" s="221" t="str">
        <f>INDEX(DbaseIndices!D:D,$B241)</f>
        <v>Residual Fuel Oil (HFO)</v>
      </c>
      <c r="H241" s="221" t="str">
        <f>INDEX(DbaseIndices!E:E,$B241)</f>
        <v>FlowIn</v>
      </c>
      <c r="I241" s="221">
        <f>IF(I240=DbaseIndices!$N$3,DbaseIndices!$N$2,I240+1)</f>
        <v>2017</v>
      </c>
      <c r="J241" s="318">
        <f ca="1">OFFSET(INDIRECT(INDEX(DbaseIndices!J:J,B241)),0,I241-2000+1)</f>
        <v>187</v>
      </c>
    </row>
    <row r="242" spans="1:10" hidden="1" x14ac:dyDescent="0.25">
      <c r="A242" s="221">
        <f>IF(I241=DbaseIndices!$N$3,A241+1,A241)</f>
        <v>41</v>
      </c>
      <c r="B242" s="221">
        <f>MATCH(A242,DbaseIndices!A:A,0)</f>
        <v>62</v>
      </c>
      <c r="C242" s="221" t="str">
        <f>INDEX(DbaseIndices!F:F,$B242)</f>
        <v>1 Energy</v>
      </c>
      <c r="D242" s="221" t="str">
        <f>INDEX(DbaseIndices!G:G,$B242)</f>
        <v>1A Fuel Combustion Activities</v>
      </c>
      <c r="E242" s="221" t="str">
        <f>INDEX(DbaseIndices!H:H,$B242)</f>
        <v>1A2 Manufacturing Industries and Construction</v>
      </c>
      <c r="F242" s="221" t="str">
        <f>INDEX(DbaseIndices!I:I,$B242)</f>
        <v>1A2 Manufacturing Industries and Construction</v>
      </c>
      <c r="G242" s="221" t="str">
        <f>INDEX(DbaseIndices!D:D,$B242)</f>
        <v>LPG</v>
      </c>
      <c r="H242" s="221" t="str">
        <f>INDEX(DbaseIndices!E:E,$B242)</f>
        <v>FlowIn</v>
      </c>
      <c r="I242" s="221">
        <f>IF(I241=DbaseIndices!$N$3,DbaseIndices!$N$2,I241+1)</f>
        <v>2012</v>
      </c>
      <c r="J242" s="318">
        <f ca="1">OFFSET(INDIRECT(INDEX(DbaseIndices!J:J,B242)),0,I242-2000+1)</f>
        <v>126.10944000000001</v>
      </c>
    </row>
    <row r="243" spans="1:10" hidden="1" x14ac:dyDescent="0.25">
      <c r="A243" s="221">
        <f>IF(I242=DbaseIndices!$N$3,A242+1,A242)</f>
        <v>41</v>
      </c>
      <c r="B243" s="221">
        <f>MATCH(A243,DbaseIndices!A:A,0)</f>
        <v>62</v>
      </c>
      <c r="C243" s="221" t="str">
        <f>INDEX(DbaseIndices!F:F,$B243)</f>
        <v>1 Energy</v>
      </c>
      <c r="D243" s="221" t="str">
        <f>INDEX(DbaseIndices!G:G,$B243)</f>
        <v>1A Fuel Combustion Activities</v>
      </c>
      <c r="E243" s="221" t="str">
        <f>INDEX(DbaseIndices!H:H,$B243)</f>
        <v>1A2 Manufacturing Industries and Construction</v>
      </c>
      <c r="F243" s="221" t="str">
        <f>INDEX(DbaseIndices!I:I,$B243)</f>
        <v>1A2 Manufacturing Industries and Construction</v>
      </c>
      <c r="G243" s="221" t="str">
        <f>INDEX(DbaseIndices!D:D,$B243)</f>
        <v>LPG</v>
      </c>
      <c r="H243" s="221" t="str">
        <f>INDEX(DbaseIndices!E:E,$B243)</f>
        <v>FlowIn</v>
      </c>
      <c r="I243" s="221">
        <f>IF(I242=DbaseIndices!$N$3,DbaseIndices!$N$2,I242+1)</f>
        <v>2013</v>
      </c>
      <c r="J243" s="318">
        <f ca="1">OFFSET(INDIRECT(INDEX(DbaseIndices!J:J,B243)),0,I243-2000+1)</f>
        <v>124.2758</v>
      </c>
    </row>
    <row r="244" spans="1:10" hidden="1" x14ac:dyDescent="0.25">
      <c r="A244" s="221">
        <f>IF(I243=DbaseIndices!$N$3,A243+1,A243)</f>
        <v>41</v>
      </c>
      <c r="B244" s="221">
        <f>MATCH(A244,DbaseIndices!A:A,0)</f>
        <v>62</v>
      </c>
      <c r="C244" s="221" t="str">
        <f>INDEX(DbaseIndices!F:F,$B244)</f>
        <v>1 Energy</v>
      </c>
      <c r="D244" s="221" t="str">
        <f>INDEX(DbaseIndices!G:G,$B244)</f>
        <v>1A Fuel Combustion Activities</v>
      </c>
      <c r="E244" s="221" t="str">
        <f>INDEX(DbaseIndices!H:H,$B244)</f>
        <v>1A2 Manufacturing Industries and Construction</v>
      </c>
      <c r="F244" s="221" t="str">
        <f>INDEX(DbaseIndices!I:I,$B244)</f>
        <v>1A2 Manufacturing Industries and Construction</v>
      </c>
      <c r="G244" s="221" t="str">
        <f>INDEX(DbaseIndices!D:D,$B244)</f>
        <v>LPG</v>
      </c>
      <c r="H244" s="221" t="str">
        <f>INDEX(DbaseIndices!E:E,$B244)</f>
        <v>FlowIn</v>
      </c>
      <c r="I244" s="221">
        <f>IF(I243=DbaseIndices!$N$3,DbaseIndices!$N$2,I243+1)</f>
        <v>2014</v>
      </c>
      <c r="J244" s="318">
        <f ca="1">OFFSET(INDIRECT(INDEX(DbaseIndices!J:J,B244)),0,I244-2000+1)</f>
        <v>125.60050000000001</v>
      </c>
    </row>
    <row r="245" spans="1:10" hidden="1" x14ac:dyDescent="0.25">
      <c r="A245" s="221">
        <f>IF(I244=DbaseIndices!$N$3,A244+1,A244)</f>
        <v>41</v>
      </c>
      <c r="B245" s="221">
        <f>MATCH(A245,DbaseIndices!A:A,0)</f>
        <v>62</v>
      </c>
      <c r="C245" s="221" t="str">
        <f>INDEX(DbaseIndices!F:F,$B245)</f>
        <v>1 Energy</v>
      </c>
      <c r="D245" s="221" t="str">
        <f>INDEX(DbaseIndices!G:G,$B245)</f>
        <v>1A Fuel Combustion Activities</v>
      </c>
      <c r="E245" s="221" t="str">
        <f>INDEX(DbaseIndices!H:H,$B245)</f>
        <v>1A2 Manufacturing Industries and Construction</v>
      </c>
      <c r="F245" s="221" t="str">
        <f>INDEX(DbaseIndices!I:I,$B245)</f>
        <v>1A2 Manufacturing Industries and Construction</v>
      </c>
      <c r="G245" s="221" t="str">
        <f>INDEX(DbaseIndices!D:D,$B245)</f>
        <v>LPG</v>
      </c>
      <c r="H245" s="221" t="str">
        <f>INDEX(DbaseIndices!E:E,$B245)</f>
        <v>FlowIn</v>
      </c>
      <c r="I245" s="221">
        <f>IF(I244=DbaseIndices!$N$3,DbaseIndices!$N$2,I244+1)</f>
        <v>2015</v>
      </c>
      <c r="J245" s="318">
        <f ca="1">OFFSET(INDIRECT(INDEX(DbaseIndices!J:J,B245)),0,I245-2000+1)</f>
        <v>126.9252</v>
      </c>
    </row>
    <row r="246" spans="1:10" hidden="1" x14ac:dyDescent="0.25">
      <c r="A246" s="221">
        <f>IF(I245=DbaseIndices!$N$3,A245+1,A245)</f>
        <v>41</v>
      </c>
      <c r="B246" s="221">
        <f>MATCH(A246,DbaseIndices!A:A,0)</f>
        <v>62</v>
      </c>
      <c r="C246" s="221" t="str">
        <f>INDEX(DbaseIndices!F:F,$B246)</f>
        <v>1 Energy</v>
      </c>
      <c r="D246" s="221" t="str">
        <f>INDEX(DbaseIndices!G:G,$B246)</f>
        <v>1A Fuel Combustion Activities</v>
      </c>
      <c r="E246" s="221" t="str">
        <f>INDEX(DbaseIndices!H:H,$B246)</f>
        <v>1A2 Manufacturing Industries and Construction</v>
      </c>
      <c r="F246" s="221" t="str">
        <f>INDEX(DbaseIndices!I:I,$B246)</f>
        <v>1A2 Manufacturing Industries and Construction</v>
      </c>
      <c r="G246" s="221" t="str">
        <f>INDEX(DbaseIndices!D:D,$B246)</f>
        <v>LPG</v>
      </c>
      <c r="H246" s="221" t="str">
        <f>INDEX(DbaseIndices!E:E,$B246)</f>
        <v>FlowIn</v>
      </c>
      <c r="I246" s="221">
        <f>IF(I245=DbaseIndices!$N$3,DbaseIndices!$N$2,I245+1)</f>
        <v>2016</v>
      </c>
      <c r="J246" s="318">
        <f ca="1">OFFSET(INDIRECT(INDEX(DbaseIndices!J:J,B246)),0,I246-2000+1)</f>
        <v>128</v>
      </c>
    </row>
    <row r="247" spans="1:10" hidden="1" x14ac:dyDescent="0.25">
      <c r="A247" s="221">
        <f>IF(I246=DbaseIndices!$N$3,A246+1,A246)</f>
        <v>41</v>
      </c>
      <c r="B247" s="221">
        <f>MATCH(A247,DbaseIndices!A:A,0)</f>
        <v>62</v>
      </c>
      <c r="C247" s="221" t="str">
        <f>INDEX(DbaseIndices!F:F,$B247)</f>
        <v>1 Energy</v>
      </c>
      <c r="D247" s="221" t="str">
        <f>INDEX(DbaseIndices!G:G,$B247)</f>
        <v>1A Fuel Combustion Activities</v>
      </c>
      <c r="E247" s="221" t="str">
        <f>INDEX(DbaseIndices!H:H,$B247)</f>
        <v>1A2 Manufacturing Industries and Construction</v>
      </c>
      <c r="F247" s="221" t="str">
        <f>INDEX(DbaseIndices!I:I,$B247)</f>
        <v>1A2 Manufacturing Industries and Construction</v>
      </c>
      <c r="G247" s="221" t="str">
        <f>INDEX(DbaseIndices!D:D,$B247)</f>
        <v>LPG</v>
      </c>
      <c r="H247" s="221" t="str">
        <f>INDEX(DbaseIndices!E:E,$B247)</f>
        <v>FlowIn</v>
      </c>
      <c r="I247" s="221">
        <f>IF(I246=DbaseIndices!$N$3,DbaseIndices!$N$2,I246+1)</f>
        <v>2017</v>
      </c>
      <c r="J247" s="318">
        <f ca="1">OFFSET(INDIRECT(INDEX(DbaseIndices!J:J,B247)),0,I247-2000+1)</f>
        <v>130</v>
      </c>
    </row>
    <row r="248" spans="1:10" hidden="1" x14ac:dyDescent="0.25">
      <c r="A248" s="221">
        <f>IF(I247=DbaseIndices!$N$3,A247+1,A247)</f>
        <v>42</v>
      </c>
      <c r="B248" s="221">
        <f>MATCH(A248,DbaseIndices!A:A,0)</f>
        <v>63</v>
      </c>
      <c r="C248" s="221" t="str">
        <f>INDEX(DbaseIndices!F:F,$B248)</f>
        <v>1 Energy</v>
      </c>
      <c r="D248" s="221" t="str">
        <f>INDEX(DbaseIndices!G:G,$B248)</f>
        <v>1A Fuel Combustion Activities</v>
      </c>
      <c r="E248" s="221" t="str">
        <f>INDEX(DbaseIndices!H:H,$B248)</f>
        <v>1A2 Manufacturing Industries and Construction</v>
      </c>
      <c r="F248" s="221" t="str">
        <f>INDEX(DbaseIndices!I:I,$B248)</f>
        <v>1A2 Manufacturing Industries and Construction</v>
      </c>
      <c r="G248" s="221" t="str">
        <f>INDEX(DbaseIndices!D:D,$B248)</f>
        <v>Bitumen</v>
      </c>
      <c r="H248" s="221" t="str">
        <f>INDEX(DbaseIndices!E:E,$B248)</f>
        <v>FlowIn</v>
      </c>
      <c r="I248" s="221">
        <f>IF(I247=DbaseIndices!$N$3,DbaseIndices!$N$2,I247+1)</f>
        <v>2012</v>
      </c>
      <c r="J248" s="318">
        <f ca="1">OFFSET(INDIRECT(INDEX(DbaseIndices!J:J,B248)),0,I248-2000+1)</f>
        <v>9806.8933199999992</v>
      </c>
    </row>
    <row r="249" spans="1:10" hidden="1" x14ac:dyDescent="0.25">
      <c r="A249" s="221">
        <f>IF(I248=DbaseIndices!$N$3,A248+1,A248)</f>
        <v>42</v>
      </c>
      <c r="B249" s="221">
        <f>MATCH(A249,DbaseIndices!A:A,0)</f>
        <v>63</v>
      </c>
      <c r="C249" s="221" t="str">
        <f>INDEX(DbaseIndices!F:F,$B249)</f>
        <v>1 Energy</v>
      </c>
      <c r="D249" s="221" t="str">
        <f>INDEX(DbaseIndices!G:G,$B249)</f>
        <v>1A Fuel Combustion Activities</v>
      </c>
      <c r="E249" s="221" t="str">
        <f>INDEX(DbaseIndices!H:H,$B249)</f>
        <v>1A2 Manufacturing Industries and Construction</v>
      </c>
      <c r="F249" s="221" t="str">
        <f>INDEX(DbaseIndices!I:I,$B249)</f>
        <v>1A2 Manufacturing Industries and Construction</v>
      </c>
      <c r="G249" s="221" t="str">
        <f>INDEX(DbaseIndices!D:D,$B249)</f>
        <v>Bitumen</v>
      </c>
      <c r="H249" s="221" t="str">
        <f>INDEX(DbaseIndices!E:E,$B249)</f>
        <v>FlowIn</v>
      </c>
      <c r="I249" s="221">
        <f>IF(I248=DbaseIndices!$N$3,DbaseIndices!$N$2,I248+1)</f>
        <v>2013</v>
      </c>
      <c r="J249" s="318">
        <f ca="1">OFFSET(INDIRECT(INDEX(DbaseIndices!J:J,B249)),0,I249-2000+1)</f>
        <v>9094.94</v>
      </c>
    </row>
    <row r="250" spans="1:10" hidden="1" x14ac:dyDescent="0.25">
      <c r="A250" s="221">
        <f>IF(I249=DbaseIndices!$N$3,A249+1,A249)</f>
        <v>42</v>
      </c>
      <c r="B250" s="221">
        <f>MATCH(A250,DbaseIndices!A:A,0)</f>
        <v>63</v>
      </c>
      <c r="C250" s="221" t="str">
        <f>INDEX(DbaseIndices!F:F,$B250)</f>
        <v>1 Energy</v>
      </c>
      <c r="D250" s="221" t="str">
        <f>INDEX(DbaseIndices!G:G,$B250)</f>
        <v>1A Fuel Combustion Activities</v>
      </c>
      <c r="E250" s="221" t="str">
        <f>INDEX(DbaseIndices!H:H,$B250)</f>
        <v>1A2 Manufacturing Industries and Construction</v>
      </c>
      <c r="F250" s="221" t="str">
        <f>INDEX(DbaseIndices!I:I,$B250)</f>
        <v>1A2 Manufacturing Industries and Construction</v>
      </c>
      <c r="G250" s="221" t="str">
        <f>INDEX(DbaseIndices!D:D,$B250)</f>
        <v>Bitumen</v>
      </c>
      <c r="H250" s="221" t="str">
        <f>INDEX(DbaseIndices!E:E,$B250)</f>
        <v>FlowIn</v>
      </c>
      <c r="I250" s="221">
        <f>IF(I249=DbaseIndices!$N$3,DbaseIndices!$N$2,I249+1)</f>
        <v>2014</v>
      </c>
      <c r="J250" s="318">
        <f ca="1">OFFSET(INDIRECT(INDEX(DbaseIndices!J:J,B250)),0,I250-2000+1)</f>
        <v>9384.2000000000007</v>
      </c>
    </row>
    <row r="251" spans="1:10" hidden="1" x14ac:dyDescent="0.25">
      <c r="A251" s="221">
        <f>IF(I250=DbaseIndices!$N$3,A250+1,A250)</f>
        <v>42</v>
      </c>
      <c r="B251" s="221">
        <f>MATCH(A251,DbaseIndices!A:A,0)</f>
        <v>63</v>
      </c>
      <c r="C251" s="221" t="str">
        <f>INDEX(DbaseIndices!F:F,$B251)</f>
        <v>1 Energy</v>
      </c>
      <c r="D251" s="221" t="str">
        <f>INDEX(DbaseIndices!G:G,$B251)</f>
        <v>1A Fuel Combustion Activities</v>
      </c>
      <c r="E251" s="221" t="str">
        <f>INDEX(DbaseIndices!H:H,$B251)</f>
        <v>1A2 Manufacturing Industries and Construction</v>
      </c>
      <c r="F251" s="221" t="str">
        <f>INDEX(DbaseIndices!I:I,$B251)</f>
        <v>1A2 Manufacturing Industries and Construction</v>
      </c>
      <c r="G251" s="221" t="str">
        <f>INDEX(DbaseIndices!D:D,$B251)</f>
        <v>Bitumen</v>
      </c>
      <c r="H251" s="221" t="str">
        <f>INDEX(DbaseIndices!E:E,$B251)</f>
        <v>FlowIn</v>
      </c>
      <c r="I251" s="221">
        <f>IF(I250=DbaseIndices!$N$3,DbaseIndices!$N$2,I250+1)</f>
        <v>2015</v>
      </c>
      <c r="J251" s="318">
        <f ca="1">OFFSET(INDIRECT(INDEX(DbaseIndices!J:J,B251)),0,I251-2000+1)</f>
        <v>9673.4599999999991</v>
      </c>
    </row>
    <row r="252" spans="1:10" hidden="1" x14ac:dyDescent="0.25">
      <c r="A252" s="221">
        <f>IF(I251=DbaseIndices!$N$3,A251+1,A251)</f>
        <v>42</v>
      </c>
      <c r="B252" s="221">
        <f>MATCH(A252,DbaseIndices!A:A,0)</f>
        <v>63</v>
      </c>
      <c r="C252" s="221" t="str">
        <f>INDEX(DbaseIndices!F:F,$B252)</f>
        <v>1 Energy</v>
      </c>
      <c r="D252" s="221" t="str">
        <f>INDEX(DbaseIndices!G:G,$B252)</f>
        <v>1A Fuel Combustion Activities</v>
      </c>
      <c r="E252" s="221" t="str">
        <f>INDEX(DbaseIndices!H:H,$B252)</f>
        <v>1A2 Manufacturing Industries and Construction</v>
      </c>
      <c r="F252" s="221" t="str">
        <f>INDEX(DbaseIndices!I:I,$B252)</f>
        <v>1A2 Manufacturing Industries and Construction</v>
      </c>
      <c r="G252" s="221" t="str">
        <f>INDEX(DbaseIndices!D:D,$B252)</f>
        <v>Bitumen</v>
      </c>
      <c r="H252" s="221" t="str">
        <f>INDEX(DbaseIndices!E:E,$B252)</f>
        <v>FlowIn</v>
      </c>
      <c r="I252" s="221">
        <f>IF(I251=DbaseIndices!$N$3,DbaseIndices!$N$2,I251+1)</f>
        <v>2016</v>
      </c>
      <c r="J252" s="318">
        <f ca="1">OFFSET(INDIRECT(INDEX(DbaseIndices!J:J,B252)),0,I252-2000+1)</f>
        <v>9963</v>
      </c>
    </row>
    <row r="253" spans="1:10" hidden="1" x14ac:dyDescent="0.25">
      <c r="A253" s="221">
        <f>IF(I252=DbaseIndices!$N$3,A252+1,A252)</f>
        <v>42</v>
      </c>
      <c r="B253" s="221">
        <f>MATCH(A253,DbaseIndices!A:A,0)</f>
        <v>63</v>
      </c>
      <c r="C253" s="221" t="str">
        <f>INDEX(DbaseIndices!F:F,$B253)</f>
        <v>1 Energy</v>
      </c>
      <c r="D253" s="221" t="str">
        <f>INDEX(DbaseIndices!G:G,$B253)</f>
        <v>1A Fuel Combustion Activities</v>
      </c>
      <c r="E253" s="221" t="str">
        <f>INDEX(DbaseIndices!H:H,$B253)</f>
        <v>1A2 Manufacturing Industries and Construction</v>
      </c>
      <c r="F253" s="221" t="str">
        <f>INDEX(DbaseIndices!I:I,$B253)</f>
        <v>1A2 Manufacturing Industries and Construction</v>
      </c>
      <c r="G253" s="221" t="str">
        <f>INDEX(DbaseIndices!D:D,$B253)</f>
        <v>Bitumen</v>
      </c>
      <c r="H253" s="221" t="str">
        <f>INDEX(DbaseIndices!E:E,$B253)</f>
        <v>FlowIn</v>
      </c>
      <c r="I253" s="221">
        <f>IF(I252=DbaseIndices!$N$3,DbaseIndices!$N$2,I252+1)</f>
        <v>2017</v>
      </c>
      <c r="J253" s="318">
        <f ca="1">OFFSET(INDIRECT(INDEX(DbaseIndices!J:J,B253)),0,I253-2000+1)</f>
        <v>10252</v>
      </c>
    </row>
    <row r="254" spans="1:10" hidden="1" x14ac:dyDescent="0.25">
      <c r="A254" s="221">
        <f>IF(I253=DbaseIndices!$N$3,A253+1,A253)</f>
        <v>43</v>
      </c>
      <c r="B254" s="221">
        <f>MATCH(A254,DbaseIndices!A:A,0)</f>
        <v>64</v>
      </c>
      <c r="C254" s="221" t="str">
        <f>INDEX(DbaseIndices!F:F,$B254)</f>
        <v>1 Energy</v>
      </c>
      <c r="D254" s="221" t="str">
        <f>INDEX(DbaseIndices!G:G,$B254)</f>
        <v>1A Fuel Combustion Activities</v>
      </c>
      <c r="E254" s="221" t="str">
        <f>INDEX(DbaseIndices!H:H,$B254)</f>
        <v>1A2 Manufacturing Industries and Construction</v>
      </c>
      <c r="F254" s="221" t="str">
        <f>INDEX(DbaseIndices!I:I,$B254)</f>
        <v>1A2 Manufacturing Industries and Construction</v>
      </c>
      <c r="G254" s="221" t="str">
        <f>INDEX(DbaseIndices!D:D,$B254)</f>
        <v>Coal</v>
      </c>
      <c r="H254" s="221" t="str">
        <f>INDEX(DbaseIndices!E:E,$B254)</f>
        <v>FlowIn</v>
      </c>
      <c r="I254" s="221">
        <f>IF(I253=DbaseIndices!$N$3,DbaseIndices!$N$2,I253+1)</f>
        <v>2012</v>
      </c>
      <c r="J254" s="318">
        <f ca="1">OFFSET(INDIRECT(INDEX(DbaseIndices!J:J,B254)),0,I254-2000+1)</f>
        <v>254262.35100000002</v>
      </c>
    </row>
    <row r="255" spans="1:10" hidden="1" x14ac:dyDescent="0.25">
      <c r="A255" s="221">
        <f>IF(I254=DbaseIndices!$N$3,A254+1,A254)</f>
        <v>43</v>
      </c>
      <c r="B255" s="221">
        <f>MATCH(A255,DbaseIndices!A:A,0)</f>
        <v>64</v>
      </c>
      <c r="C255" s="221" t="str">
        <f>INDEX(DbaseIndices!F:F,$B255)</f>
        <v>1 Energy</v>
      </c>
      <c r="D255" s="221" t="str">
        <f>INDEX(DbaseIndices!G:G,$B255)</f>
        <v>1A Fuel Combustion Activities</v>
      </c>
      <c r="E255" s="221" t="str">
        <f>INDEX(DbaseIndices!H:H,$B255)</f>
        <v>1A2 Manufacturing Industries and Construction</v>
      </c>
      <c r="F255" s="221" t="str">
        <f>INDEX(DbaseIndices!I:I,$B255)</f>
        <v>1A2 Manufacturing Industries and Construction</v>
      </c>
      <c r="G255" s="221" t="str">
        <f>INDEX(DbaseIndices!D:D,$B255)</f>
        <v>Coal</v>
      </c>
      <c r="H255" s="221" t="str">
        <f>INDEX(DbaseIndices!E:E,$B255)</f>
        <v>FlowIn</v>
      </c>
      <c r="I255" s="221">
        <f>IF(I254=DbaseIndices!$N$3,DbaseIndices!$N$2,I254+1)</f>
        <v>2013</v>
      </c>
      <c r="J255" s="318">
        <f ca="1">OFFSET(INDIRECT(INDEX(DbaseIndices!J:J,B255)),0,I255-2000+1)</f>
        <v>338982</v>
      </c>
    </row>
    <row r="256" spans="1:10" hidden="1" x14ac:dyDescent="0.25">
      <c r="A256" s="221">
        <f>IF(I255=DbaseIndices!$N$3,A255+1,A255)</f>
        <v>43</v>
      </c>
      <c r="B256" s="221">
        <f>MATCH(A256,DbaseIndices!A:A,0)</f>
        <v>64</v>
      </c>
      <c r="C256" s="221" t="str">
        <f>INDEX(DbaseIndices!F:F,$B256)</f>
        <v>1 Energy</v>
      </c>
      <c r="D256" s="221" t="str">
        <f>INDEX(DbaseIndices!G:G,$B256)</f>
        <v>1A Fuel Combustion Activities</v>
      </c>
      <c r="E256" s="221" t="str">
        <f>INDEX(DbaseIndices!H:H,$B256)</f>
        <v>1A2 Manufacturing Industries and Construction</v>
      </c>
      <c r="F256" s="221" t="str">
        <f>INDEX(DbaseIndices!I:I,$B256)</f>
        <v>1A2 Manufacturing Industries and Construction</v>
      </c>
      <c r="G256" s="221" t="str">
        <f>INDEX(DbaseIndices!D:D,$B256)</f>
        <v>Coal</v>
      </c>
      <c r="H256" s="221" t="str">
        <f>INDEX(DbaseIndices!E:E,$B256)</f>
        <v>FlowIn</v>
      </c>
      <c r="I256" s="221">
        <f>IF(I255=DbaseIndices!$N$3,DbaseIndices!$N$2,I255+1)</f>
        <v>2014</v>
      </c>
      <c r="J256" s="318">
        <f ca="1">OFFSET(INDIRECT(INDEX(DbaseIndices!J:J,B256)),0,I256-2000+1)</f>
        <v>322743</v>
      </c>
    </row>
    <row r="257" spans="1:10" hidden="1" x14ac:dyDescent="0.25">
      <c r="A257" s="221">
        <f>IF(I256=DbaseIndices!$N$3,A256+1,A256)</f>
        <v>43</v>
      </c>
      <c r="B257" s="221">
        <f>MATCH(A257,DbaseIndices!A:A,0)</f>
        <v>64</v>
      </c>
      <c r="C257" s="221" t="str">
        <f>INDEX(DbaseIndices!F:F,$B257)</f>
        <v>1 Energy</v>
      </c>
      <c r="D257" s="221" t="str">
        <f>INDEX(DbaseIndices!G:G,$B257)</f>
        <v>1A Fuel Combustion Activities</v>
      </c>
      <c r="E257" s="221" t="str">
        <f>INDEX(DbaseIndices!H:H,$B257)</f>
        <v>1A2 Manufacturing Industries and Construction</v>
      </c>
      <c r="F257" s="221" t="str">
        <f>INDEX(DbaseIndices!I:I,$B257)</f>
        <v>1A2 Manufacturing Industries and Construction</v>
      </c>
      <c r="G257" s="221" t="str">
        <f>INDEX(DbaseIndices!D:D,$B257)</f>
        <v>Coal</v>
      </c>
      <c r="H257" s="221" t="str">
        <f>INDEX(DbaseIndices!E:E,$B257)</f>
        <v>FlowIn</v>
      </c>
      <c r="I257" s="221">
        <f>IF(I256=DbaseIndices!$N$3,DbaseIndices!$N$2,I256+1)</f>
        <v>2015</v>
      </c>
      <c r="J257" s="318">
        <f ca="1">OFFSET(INDIRECT(INDEX(DbaseIndices!J:J,B257)),0,I257-2000+1)</f>
        <v>319709</v>
      </c>
    </row>
    <row r="258" spans="1:10" hidden="1" x14ac:dyDescent="0.25">
      <c r="A258" s="221">
        <f>IF(I257=DbaseIndices!$N$3,A257+1,A257)</f>
        <v>43</v>
      </c>
      <c r="B258" s="221">
        <f>MATCH(A258,DbaseIndices!A:A,0)</f>
        <v>64</v>
      </c>
      <c r="C258" s="221" t="str">
        <f>INDEX(DbaseIndices!F:F,$B258)</f>
        <v>1 Energy</v>
      </c>
      <c r="D258" s="221" t="str">
        <f>INDEX(DbaseIndices!G:G,$B258)</f>
        <v>1A Fuel Combustion Activities</v>
      </c>
      <c r="E258" s="221" t="str">
        <f>INDEX(DbaseIndices!H:H,$B258)</f>
        <v>1A2 Manufacturing Industries and Construction</v>
      </c>
      <c r="F258" s="221" t="str">
        <f>INDEX(DbaseIndices!I:I,$B258)</f>
        <v>1A2 Manufacturing Industries and Construction</v>
      </c>
      <c r="G258" s="221" t="str">
        <f>INDEX(DbaseIndices!D:D,$B258)</f>
        <v>Coal</v>
      </c>
      <c r="H258" s="221" t="str">
        <f>INDEX(DbaseIndices!E:E,$B258)</f>
        <v>FlowIn</v>
      </c>
      <c r="I258" s="221">
        <f>IF(I257=DbaseIndices!$N$3,DbaseIndices!$N$2,I257+1)</f>
        <v>2016</v>
      </c>
      <c r="J258" s="318">
        <f ca="1">OFFSET(INDIRECT(INDEX(DbaseIndices!J:J,B258)),0,I258-2000+1)</f>
        <v>322672</v>
      </c>
    </row>
    <row r="259" spans="1:10" hidden="1" x14ac:dyDescent="0.25">
      <c r="A259" s="221">
        <f>IF(I258=DbaseIndices!$N$3,A258+1,A258)</f>
        <v>43</v>
      </c>
      <c r="B259" s="221">
        <f>MATCH(A259,DbaseIndices!A:A,0)</f>
        <v>64</v>
      </c>
      <c r="C259" s="221" t="str">
        <f>INDEX(DbaseIndices!F:F,$B259)</f>
        <v>1 Energy</v>
      </c>
      <c r="D259" s="221" t="str">
        <f>INDEX(DbaseIndices!G:G,$B259)</f>
        <v>1A Fuel Combustion Activities</v>
      </c>
      <c r="E259" s="221" t="str">
        <f>INDEX(DbaseIndices!H:H,$B259)</f>
        <v>1A2 Manufacturing Industries and Construction</v>
      </c>
      <c r="F259" s="221" t="str">
        <f>INDEX(DbaseIndices!I:I,$B259)</f>
        <v>1A2 Manufacturing Industries and Construction</v>
      </c>
      <c r="G259" s="221" t="str">
        <f>INDEX(DbaseIndices!D:D,$B259)</f>
        <v>Coal</v>
      </c>
      <c r="H259" s="221" t="str">
        <f>INDEX(DbaseIndices!E:E,$B259)</f>
        <v>FlowIn</v>
      </c>
      <c r="I259" s="221">
        <f>IF(I258=DbaseIndices!$N$3,DbaseIndices!$N$2,I258+1)</f>
        <v>2017</v>
      </c>
      <c r="J259" s="318">
        <f ca="1">OFFSET(INDIRECT(INDEX(DbaseIndices!J:J,B259)),0,I259-2000+1)</f>
        <v>322366</v>
      </c>
    </row>
    <row r="260" spans="1:10" hidden="1" x14ac:dyDescent="0.25">
      <c r="A260" s="221">
        <f>IF(I259=DbaseIndices!$N$3,A259+1,A259)</f>
        <v>44</v>
      </c>
      <c r="B260" s="221">
        <f>MATCH(A260,DbaseIndices!A:A,0)</f>
        <v>65</v>
      </c>
      <c r="C260" s="221" t="str">
        <f>INDEX(DbaseIndices!F:F,$B260)</f>
        <v>1 Energy</v>
      </c>
      <c r="D260" s="221" t="str">
        <f>INDEX(DbaseIndices!G:G,$B260)</f>
        <v>1A Fuel Combustion Activities</v>
      </c>
      <c r="E260" s="221" t="str">
        <f>INDEX(DbaseIndices!H:H,$B260)</f>
        <v>1A2 Manufacturing Industries and Construction</v>
      </c>
      <c r="F260" s="221" t="str">
        <f>INDEX(DbaseIndices!I:I,$B260)</f>
        <v>1A2 Manufacturing Industries and Construction</v>
      </c>
      <c r="G260" s="221" t="str">
        <f>INDEX(DbaseIndices!D:D,$B260)</f>
        <v>Gas</v>
      </c>
      <c r="H260" s="221" t="str">
        <f>INDEX(DbaseIndices!E:E,$B260)</f>
        <v>FlowIn</v>
      </c>
      <c r="I260" s="221">
        <f>IF(I259=DbaseIndices!$N$3,DbaseIndices!$N$2,I259+1)</f>
        <v>2012</v>
      </c>
      <c r="J260" s="318">
        <f ca="1">OFFSET(INDIRECT(INDEX(DbaseIndices!J:J,B260)),0,I260-2000+1)</f>
        <v>44518.175999999999</v>
      </c>
    </row>
    <row r="261" spans="1:10" hidden="1" x14ac:dyDescent="0.25">
      <c r="A261" s="221">
        <f>IF(I260=DbaseIndices!$N$3,A260+1,A260)</f>
        <v>44</v>
      </c>
      <c r="B261" s="221">
        <f>MATCH(A261,DbaseIndices!A:A,0)</f>
        <v>65</v>
      </c>
      <c r="C261" s="221" t="str">
        <f>INDEX(DbaseIndices!F:F,$B261)</f>
        <v>1 Energy</v>
      </c>
      <c r="D261" s="221" t="str">
        <f>INDEX(DbaseIndices!G:G,$B261)</f>
        <v>1A Fuel Combustion Activities</v>
      </c>
      <c r="E261" s="221" t="str">
        <f>INDEX(DbaseIndices!H:H,$B261)</f>
        <v>1A2 Manufacturing Industries and Construction</v>
      </c>
      <c r="F261" s="221" t="str">
        <f>INDEX(DbaseIndices!I:I,$B261)</f>
        <v>1A2 Manufacturing Industries and Construction</v>
      </c>
      <c r="G261" s="221" t="str">
        <f>INDEX(DbaseIndices!D:D,$B261)</f>
        <v>Gas</v>
      </c>
      <c r="H261" s="221" t="str">
        <f>INDEX(DbaseIndices!E:E,$B261)</f>
        <v>FlowIn</v>
      </c>
      <c r="I261" s="221">
        <f>IF(I260=DbaseIndices!$N$3,DbaseIndices!$N$2,I260+1)</f>
        <v>2013</v>
      </c>
      <c r="J261" s="318">
        <f ca="1">OFFSET(INDIRECT(INDEX(DbaseIndices!J:J,B261)),0,I261-2000+1)</f>
        <v>62379.199999999997</v>
      </c>
    </row>
    <row r="262" spans="1:10" hidden="1" x14ac:dyDescent="0.25">
      <c r="A262" s="221">
        <f>IF(I261=DbaseIndices!$N$3,A261+1,A261)</f>
        <v>44</v>
      </c>
      <c r="B262" s="221">
        <f>MATCH(A262,DbaseIndices!A:A,0)</f>
        <v>65</v>
      </c>
      <c r="C262" s="221" t="str">
        <f>INDEX(DbaseIndices!F:F,$B262)</f>
        <v>1 Energy</v>
      </c>
      <c r="D262" s="221" t="str">
        <f>INDEX(DbaseIndices!G:G,$B262)</f>
        <v>1A Fuel Combustion Activities</v>
      </c>
      <c r="E262" s="221" t="str">
        <f>INDEX(DbaseIndices!H:H,$B262)</f>
        <v>1A2 Manufacturing Industries and Construction</v>
      </c>
      <c r="F262" s="221" t="str">
        <f>INDEX(DbaseIndices!I:I,$B262)</f>
        <v>1A2 Manufacturing Industries and Construction</v>
      </c>
      <c r="G262" s="221" t="str">
        <f>INDEX(DbaseIndices!D:D,$B262)</f>
        <v>Gas</v>
      </c>
      <c r="H262" s="221" t="str">
        <f>INDEX(DbaseIndices!E:E,$B262)</f>
        <v>FlowIn</v>
      </c>
      <c r="I262" s="221">
        <f>IF(I261=DbaseIndices!$N$3,DbaseIndices!$N$2,I261+1)</f>
        <v>2014</v>
      </c>
      <c r="J262" s="318">
        <f ca="1">OFFSET(INDIRECT(INDEX(DbaseIndices!J:J,B262)),0,I262-2000+1)</f>
        <v>63798.5</v>
      </c>
    </row>
    <row r="263" spans="1:10" hidden="1" x14ac:dyDescent="0.25">
      <c r="A263" s="221">
        <f>IF(I262=DbaseIndices!$N$3,A262+1,A262)</f>
        <v>44</v>
      </c>
      <c r="B263" s="221">
        <f>MATCH(A263,DbaseIndices!A:A,0)</f>
        <v>65</v>
      </c>
      <c r="C263" s="221" t="str">
        <f>INDEX(DbaseIndices!F:F,$B263)</f>
        <v>1 Energy</v>
      </c>
      <c r="D263" s="221" t="str">
        <f>INDEX(DbaseIndices!G:G,$B263)</f>
        <v>1A Fuel Combustion Activities</v>
      </c>
      <c r="E263" s="221" t="str">
        <f>INDEX(DbaseIndices!H:H,$B263)</f>
        <v>1A2 Manufacturing Industries and Construction</v>
      </c>
      <c r="F263" s="221" t="str">
        <f>INDEX(DbaseIndices!I:I,$B263)</f>
        <v>1A2 Manufacturing Industries and Construction</v>
      </c>
      <c r="G263" s="221" t="str">
        <f>INDEX(DbaseIndices!D:D,$B263)</f>
        <v>Gas</v>
      </c>
      <c r="H263" s="221" t="str">
        <f>INDEX(DbaseIndices!E:E,$B263)</f>
        <v>FlowIn</v>
      </c>
      <c r="I263" s="221">
        <f>IF(I262=DbaseIndices!$N$3,DbaseIndices!$N$2,I262+1)</f>
        <v>2015</v>
      </c>
      <c r="J263" s="318">
        <f ca="1">OFFSET(INDIRECT(INDEX(DbaseIndices!J:J,B263)),0,I263-2000+1)</f>
        <v>65217.8</v>
      </c>
    </row>
    <row r="264" spans="1:10" hidden="1" x14ac:dyDescent="0.25">
      <c r="A264" s="221">
        <f>IF(I263=DbaseIndices!$N$3,A263+1,A263)</f>
        <v>44</v>
      </c>
      <c r="B264" s="221">
        <f>MATCH(A264,DbaseIndices!A:A,0)</f>
        <v>65</v>
      </c>
      <c r="C264" s="221" t="str">
        <f>INDEX(DbaseIndices!F:F,$B264)</f>
        <v>1 Energy</v>
      </c>
      <c r="D264" s="221" t="str">
        <f>INDEX(DbaseIndices!G:G,$B264)</f>
        <v>1A Fuel Combustion Activities</v>
      </c>
      <c r="E264" s="221" t="str">
        <f>INDEX(DbaseIndices!H:H,$B264)</f>
        <v>1A2 Manufacturing Industries and Construction</v>
      </c>
      <c r="F264" s="221" t="str">
        <f>INDEX(DbaseIndices!I:I,$B264)</f>
        <v>1A2 Manufacturing Industries and Construction</v>
      </c>
      <c r="G264" s="221" t="str">
        <f>INDEX(DbaseIndices!D:D,$B264)</f>
        <v>Gas</v>
      </c>
      <c r="H264" s="221" t="str">
        <f>INDEX(DbaseIndices!E:E,$B264)</f>
        <v>FlowIn</v>
      </c>
      <c r="I264" s="221">
        <f>IF(I263=DbaseIndices!$N$3,DbaseIndices!$N$2,I263+1)</f>
        <v>2016</v>
      </c>
      <c r="J264" s="318">
        <f ca="1">OFFSET(INDIRECT(INDEX(DbaseIndices!J:J,B264)),0,I264-2000+1)</f>
        <v>66637</v>
      </c>
    </row>
    <row r="265" spans="1:10" hidden="1" x14ac:dyDescent="0.25">
      <c r="A265" s="221">
        <f>IF(I264=DbaseIndices!$N$3,A264+1,A264)</f>
        <v>44</v>
      </c>
      <c r="B265" s="221">
        <f>MATCH(A265,DbaseIndices!A:A,0)</f>
        <v>65</v>
      </c>
      <c r="C265" s="221" t="str">
        <f>INDEX(DbaseIndices!F:F,$B265)</f>
        <v>1 Energy</v>
      </c>
      <c r="D265" s="221" t="str">
        <f>INDEX(DbaseIndices!G:G,$B265)</f>
        <v>1A Fuel Combustion Activities</v>
      </c>
      <c r="E265" s="221" t="str">
        <f>INDEX(DbaseIndices!H:H,$B265)</f>
        <v>1A2 Manufacturing Industries and Construction</v>
      </c>
      <c r="F265" s="221" t="str">
        <f>INDEX(DbaseIndices!I:I,$B265)</f>
        <v>1A2 Manufacturing Industries and Construction</v>
      </c>
      <c r="G265" s="221" t="str">
        <f>INDEX(DbaseIndices!D:D,$B265)</f>
        <v>Gas</v>
      </c>
      <c r="H265" s="221" t="str">
        <f>INDEX(DbaseIndices!E:E,$B265)</f>
        <v>FlowIn</v>
      </c>
      <c r="I265" s="221">
        <f>IF(I264=DbaseIndices!$N$3,DbaseIndices!$N$2,I264+1)</f>
        <v>2017</v>
      </c>
      <c r="J265" s="318">
        <f ca="1">OFFSET(INDIRECT(INDEX(DbaseIndices!J:J,B265)),0,I265-2000+1)</f>
        <v>68056</v>
      </c>
    </row>
    <row r="266" spans="1:10" hidden="1" x14ac:dyDescent="0.25">
      <c r="A266" s="221">
        <f>IF(I265=DbaseIndices!$N$3,A265+1,A265)</f>
        <v>45</v>
      </c>
      <c r="B266" s="221">
        <f>MATCH(A266,DbaseIndices!A:A,0)</f>
        <v>67</v>
      </c>
      <c r="C266" s="221" t="str">
        <f>INDEX(DbaseIndices!F:F,$B266)</f>
        <v>1 Energy</v>
      </c>
      <c r="D266" s="221" t="str">
        <f>INDEX(DbaseIndices!G:G,$B266)</f>
        <v>1A Fuel Combustion Activities</v>
      </c>
      <c r="E266" s="221" t="str">
        <f>INDEX(DbaseIndices!H:H,$B266)</f>
        <v>1A2 Manufacturing Industries and Construction</v>
      </c>
      <c r="F266" s="221" t="str">
        <f>INDEX(DbaseIndices!I:I,$B266)</f>
        <v>1A2 Manufacturing Industries and Construction</v>
      </c>
      <c r="G266" s="221" t="str">
        <f>INDEX(DbaseIndices!D:D,$B266)</f>
        <v>Kerosene</v>
      </c>
      <c r="H266" s="221" t="str">
        <f>INDEX(DbaseIndices!E:E,$B266)</f>
        <v>CO2</v>
      </c>
      <c r="I266" s="221">
        <f>IF(I265=DbaseIndices!$N$3,DbaseIndices!$N$2,I265+1)</f>
        <v>2012</v>
      </c>
      <c r="J266" s="318">
        <f ca="1">OFFSET(INDIRECT(INDEX(DbaseIndices!J:J,B266)),0,I266-2000+1)</f>
        <v>27.507501999999999</v>
      </c>
    </row>
    <row r="267" spans="1:10" hidden="1" x14ac:dyDescent="0.25">
      <c r="A267" s="221">
        <f>IF(I266=DbaseIndices!$N$3,A266+1,A266)</f>
        <v>45</v>
      </c>
      <c r="B267" s="221">
        <f>MATCH(A267,DbaseIndices!A:A,0)</f>
        <v>67</v>
      </c>
      <c r="C267" s="221" t="str">
        <f>INDEX(DbaseIndices!F:F,$B267)</f>
        <v>1 Energy</v>
      </c>
      <c r="D267" s="221" t="str">
        <f>INDEX(DbaseIndices!G:G,$B267)</f>
        <v>1A Fuel Combustion Activities</v>
      </c>
      <c r="E267" s="221" t="str">
        <f>INDEX(DbaseIndices!H:H,$B267)</f>
        <v>1A2 Manufacturing Industries and Construction</v>
      </c>
      <c r="F267" s="221" t="str">
        <f>INDEX(DbaseIndices!I:I,$B267)</f>
        <v>1A2 Manufacturing Industries and Construction</v>
      </c>
      <c r="G267" s="221" t="str">
        <f>INDEX(DbaseIndices!D:D,$B267)</f>
        <v>Kerosene</v>
      </c>
      <c r="H267" s="221" t="str">
        <f>INDEX(DbaseIndices!E:E,$B267)</f>
        <v>CO2</v>
      </c>
      <c r="I267" s="221">
        <f>IF(I266=DbaseIndices!$N$3,DbaseIndices!$N$2,I266+1)</f>
        <v>2013</v>
      </c>
      <c r="J267" s="318">
        <f ca="1">OFFSET(INDIRECT(INDEX(DbaseIndices!J:J,B267)),0,I267-2000+1)</f>
        <v>27.965217400000004</v>
      </c>
    </row>
    <row r="268" spans="1:10" hidden="1" x14ac:dyDescent="0.25">
      <c r="A268" s="221">
        <f>IF(I267=DbaseIndices!$N$3,A267+1,A267)</f>
        <v>45</v>
      </c>
      <c r="B268" s="221">
        <f>MATCH(A268,DbaseIndices!A:A,0)</f>
        <v>67</v>
      </c>
      <c r="C268" s="221" t="str">
        <f>INDEX(DbaseIndices!F:F,$B268)</f>
        <v>1 Energy</v>
      </c>
      <c r="D268" s="221" t="str">
        <f>INDEX(DbaseIndices!G:G,$B268)</f>
        <v>1A Fuel Combustion Activities</v>
      </c>
      <c r="E268" s="221" t="str">
        <f>INDEX(DbaseIndices!H:H,$B268)</f>
        <v>1A2 Manufacturing Industries and Construction</v>
      </c>
      <c r="F268" s="221" t="str">
        <f>INDEX(DbaseIndices!I:I,$B268)</f>
        <v>1A2 Manufacturing Industries and Construction</v>
      </c>
      <c r="G268" s="221" t="str">
        <f>INDEX(DbaseIndices!D:D,$B268)</f>
        <v>Kerosene</v>
      </c>
      <c r="H268" s="221" t="str">
        <f>INDEX(DbaseIndices!E:E,$B268)</f>
        <v>CO2</v>
      </c>
      <c r="I268" s="221">
        <f>IF(I267=DbaseIndices!$N$3,DbaseIndices!$N$2,I267+1)</f>
        <v>2014</v>
      </c>
      <c r="J268" s="318">
        <f ca="1">OFFSET(INDIRECT(INDEX(DbaseIndices!J:J,B268)),0,I268-2000+1)</f>
        <v>26.265070000000001</v>
      </c>
    </row>
    <row r="269" spans="1:10" hidden="1" x14ac:dyDescent="0.25">
      <c r="A269" s="221">
        <f>IF(I268=DbaseIndices!$N$3,A268+1,A268)</f>
        <v>45</v>
      </c>
      <c r="B269" s="221">
        <f>MATCH(A269,DbaseIndices!A:A,0)</f>
        <v>67</v>
      </c>
      <c r="C269" s="221" t="str">
        <f>INDEX(DbaseIndices!F:F,$B269)</f>
        <v>1 Energy</v>
      </c>
      <c r="D269" s="221" t="str">
        <f>INDEX(DbaseIndices!G:G,$B269)</f>
        <v>1A Fuel Combustion Activities</v>
      </c>
      <c r="E269" s="221" t="str">
        <f>INDEX(DbaseIndices!H:H,$B269)</f>
        <v>1A2 Manufacturing Industries and Construction</v>
      </c>
      <c r="F269" s="221" t="str">
        <f>INDEX(DbaseIndices!I:I,$B269)</f>
        <v>1A2 Manufacturing Industries and Construction</v>
      </c>
      <c r="G269" s="221" t="str">
        <f>INDEX(DbaseIndices!D:D,$B269)</f>
        <v>Kerosene</v>
      </c>
      <c r="H269" s="221" t="str">
        <f>INDEX(DbaseIndices!E:E,$B269)</f>
        <v>CO2</v>
      </c>
      <c r="I269" s="221">
        <f>IF(I268=DbaseIndices!$N$3,DbaseIndices!$N$2,I268+1)</f>
        <v>2015</v>
      </c>
      <c r="J269" s="318">
        <f ca="1">OFFSET(INDIRECT(INDEX(DbaseIndices!J:J,B269)),0,I269-2000+1)</f>
        <v>24.564922600000003</v>
      </c>
    </row>
    <row r="270" spans="1:10" hidden="1" x14ac:dyDescent="0.25">
      <c r="A270" s="221">
        <f>IF(I269=DbaseIndices!$N$3,A269+1,A269)</f>
        <v>45</v>
      </c>
      <c r="B270" s="221">
        <f>MATCH(A270,DbaseIndices!A:A,0)</f>
        <v>67</v>
      </c>
      <c r="C270" s="221" t="str">
        <f>INDEX(DbaseIndices!F:F,$B270)</f>
        <v>1 Energy</v>
      </c>
      <c r="D270" s="221" t="str">
        <f>INDEX(DbaseIndices!G:G,$B270)</f>
        <v>1A Fuel Combustion Activities</v>
      </c>
      <c r="E270" s="221" t="str">
        <f>INDEX(DbaseIndices!H:H,$B270)</f>
        <v>1A2 Manufacturing Industries and Construction</v>
      </c>
      <c r="F270" s="221" t="str">
        <f>INDEX(DbaseIndices!I:I,$B270)</f>
        <v>1A2 Manufacturing Industries and Construction</v>
      </c>
      <c r="G270" s="221" t="str">
        <f>INDEX(DbaseIndices!D:D,$B270)</f>
        <v>Kerosene</v>
      </c>
      <c r="H270" s="221" t="str">
        <f>INDEX(DbaseIndices!E:E,$B270)</f>
        <v>CO2</v>
      </c>
      <c r="I270" s="221">
        <f>IF(I269=DbaseIndices!$N$3,DbaseIndices!$N$2,I269+1)</f>
        <v>2016</v>
      </c>
      <c r="J270" s="318">
        <f ca="1">OFFSET(INDIRECT(INDEX(DbaseIndices!J:J,B270)),0,I270-2000+1)</f>
        <v>22.8642</v>
      </c>
    </row>
    <row r="271" spans="1:10" hidden="1" x14ac:dyDescent="0.25">
      <c r="A271" s="221">
        <f>IF(I270=DbaseIndices!$N$3,A270+1,A270)</f>
        <v>45</v>
      </c>
      <c r="B271" s="221">
        <f>MATCH(A271,DbaseIndices!A:A,0)</f>
        <v>67</v>
      </c>
      <c r="C271" s="221" t="str">
        <f>INDEX(DbaseIndices!F:F,$B271)</f>
        <v>1 Energy</v>
      </c>
      <c r="D271" s="221" t="str">
        <f>INDEX(DbaseIndices!G:G,$B271)</f>
        <v>1A Fuel Combustion Activities</v>
      </c>
      <c r="E271" s="221" t="str">
        <f>INDEX(DbaseIndices!H:H,$B271)</f>
        <v>1A2 Manufacturing Industries and Construction</v>
      </c>
      <c r="F271" s="221" t="str">
        <f>INDEX(DbaseIndices!I:I,$B271)</f>
        <v>1A2 Manufacturing Industries and Construction</v>
      </c>
      <c r="G271" s="221" t="str">
        <f>INDEX(DbaseIndices!D:D,$B271)</f>
        <v>Kerosene</v>
      </c>
      <c r="H271" s="221" t="str">
        <f>INDEX(DbaseIndices!E:E,$B271)</f>
        <v>CO2</v>
      </c>
      <c r="I271" s="221">
        <f>IF(I270=DbaseIndices!$N$3,DbaseIndices!$N$2,I270+1)</f>
        <v>2017</v>
      </c>
      <c r="J271" s="318">
        <f ca="1">OFFSET(INDIRECT(INDEX(DbaseIndices!J:J,B271)),0,I271-2000+1)</f>
        <v>21.1386</v>
      </c>
    </row>
    <row r="272" spans="1:10" hidden="1" x14ac:dyDescent="0.25">
      <c r="A272" s="221">
        <f>IF(I271=DbaseIndices!$N$3,A271+1,A271)</f>
        <v>46</v>
      </c>
      <c r="B272" s="221">
        <f>MATCH(A272,DbaseIndices!A:A,0)</f>
        <v>68</v>
      </c>
      <c r="C272" s="221" t="str">
        <f>INDEX(DbaseIndices!F:F,$B272)</f>
        <v>1 Energy</v>
      </c>
      <c r="D272" s="221" t="str">
        <f>INDEX(DbaseIndices!G:G,$B272)</f>
        <v>1A Fuel Combustion Activities</v>
      </c>
      <c r="E272" s="221" t="str">
        <f>INDEX(DbaseIndices!H:H,$B272)</f>
        <v>1A2 Manufacturing Industries and Construction</v>
      </c>
      <c r="F272" s="221" t="str">
        <f>INDEX(DbaseIndices!I:I,$B272)</f>
        <v>1A2 Manufacturing Industries and Construction</v>
      </c>
      <c r="G272" s="221" t="str">
        <f>INDEX(DbaseIndices!D:D,$B272)</f>
        <v>Diesel</v>
      </c>
      <c r="H272" s="221" t="str">
        <f>INDEX(DbaseIndices!E:E,$B272)</f>
        <v>CO2</v>
      </c>
      <c r="I272" s="221">
        <f>IF(I271=DbaseIndices!$N$3,DbaseIndices!$N$2,I271+1)</f>
        <v>2012</v>
      </c>
      <c r="J272" s="318">
        <f ca="1">OFFSET(INDIRECT(INDEX(DbaseIndices!J:J,B272)),0,I272-2000+1)</f>
        <v>1271.7996407999999</v>
      </c>
    </row>
    <row r="273" spans="1:10" hidden="1" x14ac:dyDescent="0.25">
      <c r="A273" s="221">
        <f>IF(I272=DbaseIndices!$N$3,A272+1,A272)</f>
        <v>46</v>
      </c>
      <c r="B273" s="221">
        <f>MATCH(A273,DbaseIndices!A:A,0)</f>
        <v>68</v>
      </c>
      <c r="C273" s="221" t="str">
        <f>INDEX(DbaseIndices!F:F,$B273)</f>
        <v>1 Energy</v>
      </c>
      <c r="D273" s="221" t="str">
        <f>INDEX(DbaseIndices!G:G,$B273)</f>
        <v>1A Fuel Combustion Activities</v>
      </c>
      <c r="E273" s="221" t="str">
        <f>INDEX(DbaseIndices!H:H,$B273)</f>
        <v>1A2 Manufacturing Industries and Construction</v>
      </c>
      <c r="F273" s="221" t="str">
        <f>INDEX(DbaseIndices!I:I,$B273)</f>
        <v>1A2 Manufacturing Industries and Construction</v>
      </c>
      <c r="G273" s="221" t="str">
        <f>INDEX(DbaseIndices!D:D,$B273)</f>
        <v>Diesel</v>
      </c>
      <c r="H273" s="221" t="str">
        <f>INDEX(DbaseIndices!E:E,$B273)</f>
        <v>CO2</v>
      </c>
      <c r="I273" s="221">
        <f>IF(I272=DbaseIndices!$N$3,DbaseIndices!$N$2,I272+1)</f>
        <v>2013</v>
      </c>
      <c r="J273" s="318">
        <f ca="1">OFFSET(INDIRECT(INDEX(DbaseIndices!J:J,B273)),0,I273-2000+1)</f>
        <v>1343.9635559999999</v>
      </c>
    </row>
    <row r="274" spans="1:10" hidden="1" x14ac:dyDescent="0.25">
      <c r="A274" s="221">
        <f>IF(I273=DbaseIndices!$N$3,A273+1,A273)</f>
        <v>46</v>
      </c>
      <c r="B274" s="221">
        <f>MATCH(A274,DbaseIndices!A:A,0)</f>
        <v>68</v>
      </c>
      <c r="C274" s="221" t="str">
        <f>INDEX(DbaseIndices!F:F,$B274)</f>
        <v>1 Energy</v>
      </c>
      <c r="D274" s="221" t="str">
        <f>INDEX(DbaseIndices!G:G,$B274)</f>
        <v>1A Fuel Combustion Activities</v>
      </c>
      <c r="E274" s="221" t="str">
        <f>INDEX(DbaseIndices!H:H,$B274)</f>
        <v>1A2 Manufacturing Industries and Construction</v>
      </c>
      <c r="F274" s="221" t="str">
        <f>INDEX(DbaseIndices!I:I,$B274)</f>
        <v>1A2 Manufacturing Industries and Construction</v>
      </c>
      <c r="G274" s="221" t="str">
        <f>INDEX(DbaseIndices!D:D,$B274)</f>
        <v>Diesel</v>
      </c>
      <c r="H274" s="221" t="str">
        <f>INDEX(DbaseIndices!E:E,$B274)</f>
        <v>CO2</v>
      </c>
      <c r="I274" s="221">
        <f>IF(I273=DbaseIndices!$N$3,DbaseIndices!$N$2,I273+1)</f>
        <v>2014</v>
      </c>
      <c r="J274" s="318">
        <f ca="1">OFFSET(INDIRECT(INDEX(DbaseIndices!J:J,B274)),0,I274-2000+1)</f>
        <v>1394.8732199999997</v>
      </c>
    </row>
    <row r="275" spans="1:10" hidden="1" x14ac:dyDescent="0.25">
      <c r="A275" s="221">
        <f>IF(I274=DbaseIndices!$N$3,A274+1,A274)</f>
        <v>46</v>
      </c>
      <c r="B275" s="221">
        <f>MATCH(A275,DbaseIndices!A:A,0)</f>
        <v>68</v>
      </c>
      <c r="C275" s="221" t="str">
        <f>INDEX(DbaseIndices!F:F,$B275)</f>
        <v>1 Energy</v>
      </c>
      <c r="D275" s="221" t="str">
        <f>INDEX(DbaseIndices!G:G,$B275)</f>
        <v>1A Fuel Combustion Activities</v>
      </c>
      <c r="E275" s="221" t="str">
        <f>INDEX(DbaseIndices!H:H,$B275)</f>
        <v>1A2 Manufacturing Industries and Construction</v>
      </c>
      <c r="F275" s="221" t="str">
        <f>INDEX(DbaseIndices!I:I,$B275)</f>
        <v>1A2 Manufacturing Industries and Construction</v>
      </c>
      <c r="G275" s="221" t="str">
        <f>INDEX(DbaseIndices!D:D,$B275)</f>
        <v>Diesel</v>
      </c>
      <c r="H275" s="221" t="str">
        <f>INDEX(DbaseIndices!E:E,$B275)</f>
        <v>CO2</v>
      </c>
      <c r="I275" s="221">
        <f>IF(I274=DbaseIndices!$N$3,DbaseIndices!$N$2,I274+1)</f>
        <v>2015</v>
      </c>
      <c r="J275" s="318">
        <f ca="1">OFFSET(INDIRECT(INDEX(DbaseIndices!J:J,B275)),0,I275-2000+1)</f>
        <v>1445.7828839999997</v>
      </c>
    </row>
    <row r="276" spans="1:10" hidden="1" x14ac:dyDescent="0.25">
      <c r="A276" s="221">
        <f>IF(I275=DbaseIndices!$N$3,A275+1,A275)</f>
        <v>46</v>
      </c>
      <c r="B276" s="221">
        <f>MATCH(A276,DbaseIndices!A:A,0)</f>
        <v>68</v>
      </c>
      <c r="C276" s="221" t="str">
        <f>INDEX(DbaseIndices!F:F,$B276)</f>
        <v>1 Energy</v>
      </c>
      <c r="D276" s="221" t="str">
        <f>INDEX(DbaseIndices!G:G,$B276)</f>
        <v>1A Fuel Combustion Activities</v>
      </c>
      <c r="E276" s="221" t="str">
        <f>INDEX(DbaseIndices!H:H,$B276)</f>
        <v>1A2 Manufacturing Industries and Construction</v>
      </c>
      <c r="F276" s="221" t="str">
        <f>INDEX(DbaseIndices!I:I,$B276)</f>
        <v>1A2 Manufacturing Industries and Construction</v>
      </c>
      <c r="G276" s="221" t="str">
        <f>INDEX(DbaseIndices!D:D,$B276)</f>
        <v>Diesel</v>
      </c>
      <c r="H276" s="221" t="str">
        <f>INDEX(DbaseIndices!E:E,$B276)</f>
        <v>CO2</v>
      </c>
      <c r="I276" s="221">
        <f>IF(I275=DbaseIndices!$N$3,DbaseIndices!$N$2,I275+1)</f>
        <v>2016</v>
      </c>
      <c r="J276" s="318">
        <f ca="1">OFFSET(INDIRECT(INDEX(DbaseIndices!J:J,B276)),0,I276-2000+1)</f>
        <v>1496.6718000000001</v>
      </c>
    </row>
    <row r="277" spans="1:10" hidden="1" x14ac:dyDescent="0.25">
      <c r="A277" s="221">
        <f>IF(I276=DbaseIndices!$N$3,A276+1,A276)</f>
        <v>46</v>
      </c>
      <c r="B277" s="221">
        <f>MATCH(A277,DbaseIndices!A:A,0)</f>
        <v>68</v>
      </c>
      <c r="C277" s="221" t="str">
        <f>INDEX(DbaseIndices!F:F,$B277)</f>
        <v>1 Energy</v>
      </c>
      <c r="D277" s="221" t="str">
        <f>INDEX(DbaseIndices!G:G,$B277)</f>
        <v>1A Fuel Combustion Activities</v>
      </c>
      <c r="E277" s="221" t="str">
        <f>INDEX(DbaseIndices!H:H,$B277)</f>
        <v>1A2 Manufacturing Industries and Construction</v>
      </c>
      <c r="F277" s="221" t="str">
        <f>INDEX(DbaseIndices!I:I,$B277)</f>
        <v>1A2 Manufacturing Industries and Construction</v>
      </c>
      <c r="G277" s="221" t="str">
        <f>INDEX(DbaseIndices!D:D,$B277)</f>
        <v>Diesel</v>
      </c>
      <c r="H277" s="221" t="str">
        <f>INDEX(DbaseIndices!E:E,$B277)</f>
        <v>CO2</v>
      </c>
      <c r="I277" s="221">
        <f>IF(I276=DbaseIndices!$N$3,DbaseIndices!$N$2,I276+1)</f>
        <v>2017</v>
      </c>
      <c r="J277" s="318">
        <f ca="1">OFFSET(INDIRECT(INDEX(DbaseIndices!J:J,B277)),0,I277-2000+1)</f>
        <v>1547.5785000000001</v>
      </c>
    </row>
    <row r="278" spans="1:10" hidden="1" x14ac:dyDescent="0.25">
      <c r="A278" s="221">
        <f>IF(I277=DbaseIndices!$N$3,A277+1,A277)</f>
        <v>47</v>
      </c>
      <c r="B278" s="221">
        <f>MATCH(A278,DbaseIndices!A:A,0)</f>
        <v>69</v>
      </c>
      <c r="C278" s="221" t="str">
        <f>INDEX(DbaseIndices!F:F,$B278)</f>
        <v>1 Energy</v>
      </c>
      <c r="D278" s="221" t="str">
        <f>INDEX(DbaseIndices!G:G,$B278)</f>
        <v>1A Fuel Combustion Activities</v>
      </c>
      <c r="E278" s="221" t="str">
        <f>INDEX(DbaseIndices!H:H,$B278)</f>
        <v>1A2 Manufacturing Industries and Construction</v>
      </c>
      <c r="F278" s="221" t="str">
        <f>INDEX(DbaseIndices!I:I,$B278)</f>
        <v>1A2 Manufacturing Industries and Construction</v>
      </c>
      <c r="G278" s="221" t="str">
        <f>INDEX(DbaseIndices!D:D,$B278)</f>
        <v>Residual Fuel Oil (HFO)</v>
      </c>
      <c r="H278" s="221" t="str">
        <f>INDEX(DbaseIndices!E:E,$B278)</f>
        <v>CO2</v>
      </c>
      <c r="I278" s="221">
        <f>IF(I277=DbaseIndices!$N$3,DbaseIndices!$N$2,I277+1)</f>
        <v>2012</v>
      </c>
      <c r="J278" s="318">
        <f ca="1">OFFSET(INDIRECT(INDEX(DbaseIndices!J:J,B278)),0,I278-2000+1)</f>
        <v>15.362500607999998</v>
      </c>
    </row>
    <row r="279" spans="1:10" hidden="1" x14ac:dyDescent="0.25">
      <c r="A279" s="221">
        <f>IF(I278=DbaseIndices!$N$3,A278+1,A278)</f>
        <v>47</v>
      </c>
      <c r="B279" s="221">
        <f>MATCH(A279,DbaseIndices!A:A,0)</f>
        <v>69</v>
      </c>
      <c r="C279" s="221" t="str">
        <f>INDEX(DbaseIndices!F:F,$B279)</f>
        <v>1 Energy</v>
      </c>
      <c r="D279" s="221" t="str">
        <f>INDEX(DbaseIndices!G:G,$B279)</f>
        <v>1A Fuel Combustion Activities</v>
      </c>
      <c r="E279" s="221" t="str">
        <f>INDEX(DbaseIndices!H:H,$B279)</f>
        <v>1A2 Manufacturing Industries and Construction</v>
      </c>
      <c r="F279" s="221" t="str">
        <f>INDEX(DbaseIndices!I:I,$B279)</f>
        <v>1A2 Manufacturing Industries and Construction</v>
      </c>
      <c r="G279" s="221" t="str">
        <f>INDEX(DbaseIndices!D:D,$B279)</f>
        <v>Residual Fuel Oil (HFO)</v>
      </c>
      <c r="H279" s="221" t="str">
        <f>INDEX(DbaseIndices!E:E,$B279)</f>
        <v>CO2</v>
      </c>
      <c r="I279" s="221">
        <f>IF(I278=DbaseIndices!$N$3,DbaseIndices!$N$2,I278+1)</f>
        <v>2013</v>
      </c>
      <c r="J279" s="318">
        <f ca="1">OFFSET(INDIRECT(INDEX(DbaseIndices!J:J,B279)),0,I279-2000+1)</f>
        <v>14.417174159999998</v>
      </c>
    </row>
    <row r="280" spans="1:10" hidden="1" x14ac:dyDescent="0.25">
      <c r="A280" s="221">
        <f>IF(I279=DbaseIndices!$N$3,A279+1,A279)</f>
        <v>47</v>
      </c>
      <c r="B280" s="221">
        <f>MATCH(A280,DbaseIndices!A:A,0)</f>
        <v>69</v>
      </c>
      <c r="C280" s="221" t="str">
        <f>INDEX(DbaseIndices!F:F,$B280)</f>
        <v>1 Energy</v>
      </c>
      <c r="D280" s="221" t="str">
        <f>INDEX(DbaseIndices!G:G,$B280)</f>
        <v>1A Fuel Combustion Activities</v>
      </c>
      <c r="E280" s="221" t="str">
        <f>INDEX(DbaseIndices!H:H,$B280)</f>
        <v>1A2 Manufacturing Industries and Construction</v>
      </c>
      <c r="F280" s="221" t="str">
        <f>INDEX(DbaseIndices!I:I,$B280)</f>
        <v>1A2 Manufacturing Industries and Construction</v>
      </c>
      <c r="G280" s="221" t="str">
        <f>INDEX(DbaseIndices!D:D,$B280)</f>
        <v>Residual Fuel Oil (HFO)</v>
      </c>
      <c r="H280" s="221" t="str">
        <f>INDEX(DbaseIndices!E:E,$B280)</f>
        <v>CO2</v>
      </c>
      <c r="I280" s="221">
        <f>IF(I279=DbaseIndices!$N$3,DbaseIndices!$N$2,I279+1)</f>
        <v>2014</v>
      </c>
      <c r="J280" s="318">
        <f ca="1">OFFSET(INDIRECT(INDEX(DbaseIndices!J:J,B280)),0,I280-2000+1)</f>
        <v>14.421864599999997</v>
      </c>
    </row>
    <row r="281" spans="1:10" hidden="1" x14ac:dyDescent="0.25">
      <c r="A281" s="221">
        <f>IF(I280=DbaseIndices!$N$3,A280+1,A280)</f>
        <v>47</v>
      </c>
      <c r="B281" s="221">
        <f>MATCH(A281,DbaseIndices!A:A,0)</f>
        <v>69</v>
      </c>
      <c r="C281" s="221" t="str">
        <f>INDEX(DbaseIndices!F:F,$B281)</f>
        <v>1 Energy</v>
      </c>
      <c r="D281" s="221" t="str">
        <f>INDEX(DbaseIndices!G:G,$B281)</f>
        <v>1A Fuel Combustion Activities</v>
      </c>
      <c r="E281" s="221" t="str">
        <f>INDEX(DbaseIndices!H:H,$B281)</f>
        <v>1A2 Manufacturing Industries and Construction</v>
      </c>
      <c r="F281" s="221" t="str">
        <f>INDEX(DbaseIndices!I:I,$B281)</f>
        <v>1A2 Manufacturing Industries and Construction</v>
      </c>
      <c r="G281" s="221" t="str">
        <f>INDEX(DbaseIndices!D:D,$B281)</f>
        <v>Residual Fuel Oil (HFO)</v>
      </c>
      <c r="H281" s="221" t="str">
        <f>INDEX(DbaseIndices!E:E,$B281)</f>
        <v>CO2</v>
      </c>
      <c r="I281" s="221">
        <f>IF(I280=DbaseIndices!$N$3,DbaseIndices!$N$2,I280+1)</f>
        <v>2015</v>
      </c>
      <c r="J281" s="318">
        <f ca="1">OFFSET(INDIRECT(INDEX(DbaseIndices!J:J,B281)),0,I281-2000+1)</f>
        <v>14.42655504</v>
      </c>
    </row>
    <row r="282" spans="1:10" hidden="1" x14ac:dyDescent="0.25">
      <c r="A282" s="221">
        <f>IF(I281=DbaseIndices!$N$3,A281+1,A281)</f>
        <v>47</v>
      </c>
      <c r="B282" s="221">
        <f>MATCH(A282,DbaseIndices!A:A,0)</f>
        <v>69</v>
      </c>
      <c r="C282" s="221" t="str">
        <f>INDEX(DbaseIndices!F:F,$B282)</f>
        <v>1 Energy</v>
      </c>
      <c r="D282" s="221" t="str">
        <f>INDEX(DbaseIndices!G:G,$B282)</f>
        <v>1A Fuel Combustion Activities</v>
      </c>
      <c r="E282" s="221" t="str">
        <f>INDEX(DbaseIndices!H:H,$B282)</f>
        <v>1A2 Manufacturing Industries and Construction</v>
      </c>
      <c r="F282" s="221" t="str">
        <f>INDEX(DbaseIndices!I:I,$B282)</f>
        <v>1A2 Manufacturing Industries and Construction</v>
      </c>
      <c r="G282" s="221" t="str">
        <f>INDEX(DbaseIndices!D:D,$B282)</f>
        <v>Residual Fuel Oil (HFO)</v>
      </c>
      <c r="H282" s="221" t="str">
        <f>INDEX(DbaseIndices!E:E,$B282)</f>
        <v>CO2</v>
      </c>
      <c r="I282" s="221">
        <f>IF(I281=DbaseIndices!$N$3,DbaseIndices!$N$2,I281+1)</f>
        <v>2016</v>
      </c>
      <c r="J282" s="318">
        <f ca="1">OFFSET(INDIRECT(INDEX(DbaseIndices!J:J,B282)),0,I282-2000+1)</f>
        <v>14.3964</v>
      </c>
    </row>
    <row r="283" spans="1:10" hidden="1" x14ac:dyDescent="0.25">
      <c r="A283" s="221">
        <f>IF(I282=DbaseIndices!$N$3,A282+1,A282)</f>
        <v>47</v>
      </c>
      <c r="B283" s="221">
        <f>MATCH(A283,DbaseIndices!A:A,0)</f>
        <v>69</v>
      </c>
      <c r="C283" s="221" t="str">
        <f>INDEX(DbaseIndices!F:F,$B283)</f>
        <v>1 Energy</v>
      </c>
      <c r="D283" s="221" t="str">
        <f>INDEX(DbaseIndices!G:G,$B283)</f>
        <v>1A Fuel Combustion Activities</v>
      </c>
      <c r="E283" s="221" t="str">
        <f>INDEX(DbaseIndices!H:H,$B283)</f>
        <v>1A2 Manufacturing Industries and Construction</v>
      </c>
      <c r="F283" s="221" t="str">
        <f>INDEX(DbaseIndices!I:I,$B283)</f>
        <v>1A2 Manufacturing Industries and Construction</v>
      </c>
      <c r="G283" s="221" t="str">
        <f>INDEX(DbaseIndices!D:D,$B283)</f>
        <v>Residual Fuel Oil (HFO)</v>
      </c>
      <c r="H283" s="221" t="str">
        <f>INDEX(DbaseIndices!E:E,$B283)</f>
        <v>CO2</v>
      </c>
      <c r="I283" s="221">
        <f>IF(I282=DbaseIndices!$N$3,DbaseIndices!$N$2,I282+1)</f>
        <v>2017</v>
      </c>
      <c r="J283" s="318">
        <f ca="1">OFFSET(INDIRECT(INDEX(DbaseIndices!J:J,B283)),0,I283-2000+1)</f>
        <v>14.473800000000001</v>
      </c>
    </row>
    <row r="284" spans="1:10" hidden="1" x14ac:dyDescent="0.25">
      <c r="A284" s="221">
        <f>IF(I283=DbaseIndices!$N$3,A283+1,A283)</f>
        <v>48</v>
      </c>
      <c r="B284" s="221">
        <f>MATCH(A284,DbaseIndices!A:A,0)</f>
        <v>70</v>
      </c>
      <c r="C284" s="221" t="str">
        <f>INDEX(DbaseIndices!F:F,$B284)</f>
        <v>1 Energy</v>
      </c>
      <c r="D284" s="221" t="str">
        <f>INDEX(DbaseIndices!G:G,$B284)</f>
        <v>1A Fuel Combustion Activities</v>
      </c>
      <c r="E284" s="221" t="str">
        <f>INDEX(DbaseIndices!H:H,$B284)</f>
        <v>1A2 Manufacturing Industries and Construction</v>
      </c>
      <c r="F284" s="221" t="str">
        <f>INDEX(DbaseIndices!I:I,$B284)</f>
        <v>1A2 Manufacturing Industries and Construction</v>
      </c>
      <c r="G284" s="221" t="str">
        <f>INDEX(DbaseIndices!D:D,$B284)</f>
        <v>LPG</v>
      </c>
      <c r="H284" s="221" t="str">
        <f>INDEX(DbaseIndices!E:E,$B284)</f>
        <v>CO2</v>
      </c>
      <c r="I284" s="221">
        <f>IF(I283=DbaseIndices!$N$3,DbaseIndices!$N$2,I283+1)</f>
        <v>2012</v>
      </c>
      <c r="J284" s="318">
        <f ca="1">OFFSET(INDIRECT(INDEX(DbaseIndices!J:J,B284)),0,I284-2000+1)</f>
        <v>7.957505664000001</v>
      </c>
    </row>
    <row r="285" spans="1:10" hidden="1" x14ac:dyDescent="0.25">
      <c r="A285" s="221">
        <f>IF(I284=DbaseIndices!$N$3,A284+1,A284)</f>
        <v>48</v>
      </c>
      <c r="B285" s="221">
        <f>MATCH(A285,DbaseIndices!A:A,0)</f>
        <v>70</v>
      </c>
      <c r="C285" s="221" t="str">
        <f>INDEX(DbaseIndices!F:F,$B285)</f>
        <v>1 Energy</v>
      </c>
      <c r="D285" s="221" t="str">
        <f>INDEX(DbaseIndices!G:G,$B285)</f>
        <v>1A Fuel Combustion Activities</v>
      </c>
      <c r="E285" s="221" t="str">
        <f>INDEX(DbaseIndices!H:H,$B285)</f>
        <v>1A2 Manufacturing Industries and Construction</v>
      </c>
      <c r="F285" s="221" t="str">
        <f>INDEX(DbaseIndices!I:I,$B285)</f>
        <v>1A2 Manufacturing Industries and Construction</v>
      </c>
      <c r="G285" s="221" t="str">
        <f>INDEX(DbaseIndices!D:D,$B285)</f>
        <v>LPG</v>
      </c>
      <c r="H285" s="221" t="str">
        <f>INDEX(DbaseIndices!E:E,$B285)</f>
        <v>CO2</v>
      </c>
      <c r="I285" s="221">
        <f>IF(I284=DbaseIndices!$N$3,DbaseIndices!$N$2,I284+1)</f>
        <v>2013</v>
      </c>
      <c r="J285" s="318">
        <f ca="1">OFFSET(INDIRECT(INDEX(DbaseIndices!J:J,B285)),0,I285-2000+1)</f>
        <v>7.8418029800000006</v>
      </c>
    </row>
    <row r="286" spans="1:10" hidden="1" x14ac:dyDescent="0.25">
      <c r="A286" s="221">
        <f>IF(I285=DbaseIndices!$N$3,A285+1,A285)</f>
        <v>48</v>
      </c>
      <c r="B286" s="221">
        <f>MATCH(A286,DbaseIndices!A:A,0)</f>
        <v>70</v>
      </c>
      <c r="C286" s="221" t="str">
        <f>INDEX(DbaseIndices!F:F,$B286)</f>
        <v>1 Energy</v>
      </c>
      <c r="D286" s="221" t="str">
        <f>INDEX(DbaseIndices!G:G,$B286)</f>
        <v>1A Fuel Combustion Activities</v>
      </c>
      <c r="E286" s="221" t="str">
        <f>INDEX(DbaseIndices!H:H,$B286)</f>
        <v>1A2 Manufacturing Industries and Construction</v>
      </c>
      <c r="F286" s="221" t="str">
        <f>INDEX(DbaseIndices!I:I,$B286)</f>
        <v>1A2 Manufacturing Industries and Construction</v>
      </c>
      <c r="G286" s="221" t="str">
        <f>INDEX(DbaseIndices!D:D,$B286)</f>
        <v>LPG</v>
      </c>
      <c r="H286" s="221" t="str">
        <f>INDEX(DbaseIndices!E:E,$B286)</f>
        <v>CO2</v>
      </c>
      <c r="I286" s="221">
        <f>IF(I285=DbaseIndices!$N$3,DbaseIndices!$N$2,I285+1)</f>
        <v>2014</v>
      </c>
      <c r="J286" s="318">
        <f ca="1">OFFSET(INDIRECT(INDEX(DbaseIndices!J:J,B286)),0,I286-2000+1)</f>
        <v>7.9253915500000005</v>
      </c>
    </row>
    <row r="287" spans="1:10" hidden="1" x14ac:dyDescent="0.25">
      <c r="A287" s="221">
        <f>IF(I286=DbaseIndices!$N$3,A286+1,A286)</f>
        <v>48</v>
      </c>
      <c r="B287" s="221">
        <f>MATCH(A287,DbaseIndices!A:A,0)</f>
        <v>70</v>
      </c>
      <c r="C287" s="221" t="str">
        <f>INDEX(DbaseIndices!F:F,$B287)</f>
        <v>1 Energy</v>
      </c>
      <c r="D287" s="221" t="str">
        <f>INDEX(DbaseIndices!G:G,$B287)</f>
        <v>1A Fuel Combustion Activities</v>
      </c>
      <c r="E287" s="221" t="str">
        <f>INDEX(DbaseIndices!H:H,$B287)</f>
        <v>1A2 Manufacturing Industries and Construction</v>
      </c>
      <c r="F287" s="221" t="str">
        <f>INDEX(DbaseIndices!I:I,$B287)</f>
        <v>1A2 Manufacturing Industries and Construction</v>
      </c>
      <c r="G287" s="221" t="str">
        <f>INDEX(DbaseIndices!D:D,$B287)</f>
        <v>LPG</v>
      </c>
      <c r="H287" s="221" t="str">
        <f>INDEX(DbaseIndices!E:E,$B287)</f>
        <v>CO2</v>
      </c>
      <c r="I287" s="221">
        <f>IF(I286=DbaseIndices!$N$3,DbaseIndices!$N$2,I286+1)</f>
        <v>2015</v>
      </c>
      <c r="J287" s="318">
        <f ca="1">OFFSET(INDIRECT(INDEX(DbaseIndices!J:J,B287)),0,I287-2000+1)</f>
        <v>8.0089801200000004</v>
      </c>
    </row>
    <row r="288" spans="1:10" hidden="1" x14ac:dyDescent="0.25">
      <c r="A288" s="221">
        <f>IF(I287=DbaseIndices!$N$3,A287+1,A287)</f>
        <v>48</v>
      </c>
      <c r="B288" s="221">
        <f>MATCH(A288,DbaseIndices!A:A,0)</f>
        <v>70</v>
      </c>
      <c r="C288" s="221" t="str">
        <f>INDEX(DbaseIndices!F:F,$B288)</f>
        <v>1 Energy</v>
      </c>
      <c r="D288" s="221" t="str">
        <f>INDEX(DbaseIndices!G:G,$B288)</f>
        <v>1A Fuel Combustion Activities</v>
      </c>
      <c r="E288" s="221" t="str">
        <f>INDEX(DbaseIndices!H:H,$B288)</f>
        <v>1A2 Manufacturing Industries and Construction</v>
      </c>
      <c r="F288" s="221" t="str">
        <f>INDEX(DbaseIndices!I:I,$B288)</f>
        <v>1A2 Manufacturing Industries and Construction</v>
      </c>
      <c r="G288" s="221" t="str">
        <f>INDEX(DbaseIndices!D:D,$B288)</f>
        <v>LPG</v>
      </c>
      <c r="H288" s="221" t="str">
        <f>INDEX(DbaseIndices!E:E,$B288)</f>
        <v>CO2</v>
      </c>
      <c r="I288" s="221">
        <f>IF(I287=DbaseIndices!$N$3,DbaseIndices!$N$2,I287+1)</f>
        <v>2016</v>
      </c>
      <c r="J288" s="318">
        <f ca="1">OFFSET(INDIRECT(INDEX(DbaseIndices!J:J,B288)),0,I288-2000+1)</f>
        <v>8.0768000000000004</v>
      </c>
    </row>
    <row r="289" spans="1:10" hidden="1" x14ac:dyDescent="0.25">
      <c r="A289" s="221">
        <f>IF(I288=DbaseIndices!$N$3,A288+1,A288)</f>
        <v>48</v>
      </c>
      <c r="B289" s="221">
        <f>MATCH(A289,DbaseIndices!A:A,0)</f>
        <v>70</v>
      </c>
      <c r="C289" s="221" t="str">
        <f>INDEX(DbaseIndices!F:F,$B289)</f>
        <v>1 Energy</v>
      </c>
      <c r="D289" s="221" t="str">
        <f>INDEX(DbaseIndices!G:G,$B289)</f>
        <v>1A Fuel Combustion Activities</v>
      </c>
      <c r="E289" s="221" t="str">
        <f>INDEX(DbaseIndices!H:H,$B289)</f>
        <v>1A2 Manufacturing Industries and Construction</v>
      </c>
      <c r="F289" s="221" t="str">
        <f>INDEX(DbaseIndices!I:I,$B289)</f>
        <v>1A2 Manufacturing Industries and Construction</v>
      </c>
      <c r="G289" s="221" t="str">
        <f>INDEX(DbaseIndices!D:D,$B289)</f>
        <v>LPG</v>
      </c>
      <c r="H289" s="221" t="str">
        <f>INDEX(DbaseIndices!E:E,$B289)</f>
        <v>CO2</v>
      </c>
      <c r="I289" s="221">
        <f>IF(I288=DbaseIndices!$N$3,DbaseIndices!$N$2,I288+1)</f>
        <v>2017</v>
      </c>
      <c r="J289" s="318">
        <f ca="1">OFFSET(INDIRECT(INDEX(DbaseIndices!J:J,B289)),0,I289-2000+1)</f>
        <v>8.2029999999999994</v>
      </c>
    </row>
    <row r="290" spans="1:10" hidden="1" x14ac:dyDescent="0.25">
      <c r="A290" s="221">
        <f>IF(I289=DbaseIndices!$N$3,A289+1,A289)</f>
        <v>49</v>
      </c>
      <c r="B290" s="221">
        <f>MATCH(A290,DbaseIndices!A:A,0)</f>
        <v>71</v>
      </c>
      <c r="C290" s="221" t="str">
        <f>INDEX(DbaseIndices!F:F,$B290)</f>
        <v>1 Energy</v>
      </c>
      <c r="D290" s="221" t="str">
        <f>INDEX(DbaseIndices!G:G,$B290)</f>
        <v>1A Fuel Combustion Activities</v>
      </c>
      <c r="E290" s="221" t="str">
        <f>INDEX(DbaseIndices!H:H,$B290)</f>
        <v>1A2 Manufacturing Industries and Construction</v>
      </c>
      <c r="F290" s="221" t="str">
        <f>INDEX(DbaseIndices!I:I,$B290)</f>
        <v>1A2 Manufacturing Industries and Construction</v>
      </c>
      <c r="G290" s="221" t="str">
        <f>INDEX(DbaseIndices!D:D,$B290)</f>
        <v>Bitumen</v>
      </c>
      <c r="H290" s="221" t="str">
        <f>INDEX(DbaseIndices!E:E,$B290)</f>
        <v>CO2</v>
      </c>
      <c r="I290" s="221">
        <f>IF(I289=DbaseIndices!$N$3,DbaseIndices!$N$2,I289+1)</f>
        <v>2012</v>
      </c>
      <c r="J290" s="318">
        <f ca="1">OFFSET(INDIRECT(INDEX(DbaseIndices!J:J,B290)),0,I290-2000+1)</f>
        <v>791.4162909239999</v>
      </c>
    </row>
    <row r="291" spans="1:10" hidden="1" x14ac:dyDescent="0.25">
      <c r="A291" s="221">
        <f>IF(I290=DbaseIndices!$N$3,A290+1,A290)</f>
        <v>49</v>
      </c>
      <c r="B291" s="221">
        <f>MATCH(A291,DbaseIndices!A:A,0)</f>
        <v>71</v>
      </c>
      <c r="C291" s="221" t="str">
        <f>INDEX(DbaseIndices!F:F,$B291)</f>
        <v>1 Energy</v>
      </c>
      <c r="D291" s="221" t="str">
        <f>INDEX(DbaseIndices!G:G,$B291)</f>
        <v>1A Fuel Combustion Activities</v>
      </c>
      <c r="E291" s="221" t="str">
        <f>INDEX(DbaseIndices!H:H,$B291)</f>
        <v>1A2 Manufacturing Industries and Construction</v>
      </c>
      <c r="F291" s="221" t="str">
        <f>INDEX(DbaseIndices!I:I,$B291)</f>
        <v>1A2 Manufacturing Industries and Construction</v>
      </c>
      <c r="G291" s="221" t="str">
        <f>INDEX(DbaseIndices!D:D,$B291)</f>
        <v>Bitumen</v>
      </c>
      <c r="H291" s="221" t="str">
        <f>INDEX(DbaseIndices!E:E,$B291)</f>
        <v>CO2</v>
      </c>
      <c r="I291" s="221">
        <f>IF(I290=DbaseIndices!$N$3,DbaseIndices!$N$2,I290+1)</f>
        <v>2013</v>
      </c>
      <c r="J291" s="318">
        <f ca="1">OFFSET(INDIRECT(INDEX(DbaseIndices!J:J,B291)),0,I291-2000+1)</f>
        <v>733.96165800000006</v>
      </c>
    </row>
    <row r="292" spans="1:10" hidden="1" x14ac:dyDescent="0.25">
      <c r="A292" s="221">
        <f>IF(I291=DbaseIndices!$N$3,A291+1,A291)</f>
        <v>49</v>
      </c>
      <c r="B292" s="221">
        <f>MATCH(A292,DbaseIndices!A:A,0)</f>
        <v>71</v>
      </c>
      <c r="C292" s="221" t="str">
        <f>INDEX(DbaseIndices!F:F,$B292)</f>
        <v>1 Energy</v>
      </c>
      <c r="D292" s="221" t="str">
        <f>INDEX(DbaseIndices!G:G,$B292)</f>
        <v>1A Fuel Combustion Activities</v>
      </c>
      <c r="E292" s="221" t="str">
        <f>INDEX(DbaseIndices!H:H,$B292)</f>
        <v>1A2 Manufacturing Industries and Construction</v>
      </c>
      <c r="F292" s="221" t="str">
        <f>INDEX(DbaseIndices!I:I,$B292)</f>
        <v>1A2 Manufacturing Industries and Construction</v>
      </c>
      <c r="G292" s="221" t="str">
        <f>INDEX(DbaseIndices!D:D,$B292)</f>
        <v>Bitumen</v>
      </c>
      <c r="H292" s="221" t="str">
        <f>INDEX(DbaseIndices!E:E,$B292)</f>
        <v>CO2</v>
      </c>
      <c r="I292" s="221">
        <f>IF(I291=DbaseIndices!$N$3,DbaseIndices!$N$2,I291+1)</f>
        <v>2014</v>
      </c>
      <c r="J292" s="318">
        <f ca="1">OFFSET(INDIRECT(INDEX(DbaseIndices!J:J,B292)),0,I292-2000+1)</f>
        <v>757.30493999999999</v>
      </c>
    </row>
    <row r="293" spans="1:10" hidden="1" x14ac:dyDescent="0.25">
      <c r="A293" s="221">
        <f>IF(I292=DbaseIndices!$N$3,A292+1,A292)</f>
        <v>49</v>
      </c>
      <c r="B293" s="221">
        <f>MATCH(A293,DbaseIndices!A:A,0)</f>
        <v>71</v>
      </c>
      <c r="C293" s="221" t="str">
        <f>INDEX(DbaseIndices!F:F,$B293)</f>
        <v>1 Energy</v>
      </c>
      <c r="D293" s="221" t="str">
        <f>INDEX(DbaseIndices!G:G,$B293)</f>
        <v>1A Fuel Combustion Activities</v>
      </c>
      <c r="E293" s="221" t="str">
        <f>INDEX(DbaseIndices!H:H,$B293)</f>
        <v>1A2 Manufacturing Industries and Construction</v>
      </c>
      <c r="F293" s="221" t="str">
        <f>INDEX(DbaseIndices!I:I,$B293)</f>
        <v>1A2 Manufacturing Industries and Construction</v>
      </c>
      <c r="G293" s="221" t="str">
        <f>INDEX(DbaseIndices!D:D,$B293)</f>
        <v>Bitumen</v>
      </c>
      <c r="H293" s="221" t="str">
        <f>INDEX(DbaseIndices!E:E,$B293)</f>
        <v>CO2</v>
      </c>
      <c r="I293" s="221">
        <f>IF(I292=DbaseIndices!$N$3,DbaseIndices!$N$2,I292+1)</f>
        <v>2015</v>
      </c>
      <c r="J293" s="318">
        <f ca="1">OFFSET(INDIRECT(INDEX(DbaseIndices!J:J,B293)),0,I293-2000+1)</f>
        <v>780.64822199999992</v>
      </c>
    </row>
    <row r="294" spans="1:10" hidden="1" x14ac:dyDescent="0.25">
      <c r="A294" s="221">
        <f>IF(I293=DbaseIndices!$N$3,A293+1,A293)</f>
        <v>49</v>
      </c>
      <c r="B294" s="221">
        <f>MATCH(A294,DbaseIndices!A:A,0)</f>
        <v>71</v>
      </c>
      <c r="C294" s="221" t="str">
        <f>INDEX(DbaseIndices!F:F,$B294)</f>
        <v>1 Energy</v>
      </c>
      <c r="D294" s="221" t="str">
        <f>INDEX(DbaseIndices!G:G,$B294)</f>
        <v>1A Fuel Combustion Activities</v>
      </c>
      <c r="E294" s="221" t="str">
        <f>INDEX(DbaseIndices!H:H,$B294)</f>
        <v>1A2 Manufacturing Industries and Construction</v>
      </c>
      <c r="F294" s="221" t="str">
        <f>INDEX(DbaseIndices!I:I,$B294)</f>
        <v>1A2 Manufacturing Industries and Construction</v>
      </c>
      <c r="G294" s="221" t="str">
        <f>INDEX(DbaseIndices!D:D,$B294)</f>
        <v>Bitumen</v>
      </c>
      <c r="H294" s="221" t="str">
        <f>INDEX(DbaseIndices!E:E,$B294)</f>
        <v>CO2</v>
      </c>
      <c r="I294" s="221">
        <f>IF(I293=DbaseIndices!$N$3,DbaseIndices!$N$2,I293+1)</f>
        <v>2016</v>
      </c>
      <c r="J294" s="318">
        <f ca="1">OFFSET(INDIRECT(INDEX(DbaseIndices!J:J,B294)),0,I294-2000+1)</f>
        <v>804.01409999999998</v>
      </c>
    </row>
    <row r="295" spans="1:10" hidden="1" x14ac:dyDescent="0.25">
      <c r="A295" s="221">
        <f>IF(I294=DbaseIndices!$N$3,A294+1,A294)</f>
        <v>49</v>
      </c>
      <c r="B295" s="221">
        <f>MATCH(A295,DbaseIndices!A:A,0)</f>
        <v>71</v>
      </c>
      <c r="C295" s="221" t="str">
        <f>INDEX(DbaseIndices!F:F,$B295)</f>
        <v>1 Energy</v>
      </c>
      <c r="D295" s="221" t="str">
        <f>INDEX(DbaseIndices!G:G,$B295)</f>
        <v>1A Fuel Combustion Activities</v>
      </c>
      <c r="E295" s="221" t="str">
        <f>INDEX(DbaseIndices!H:H,$B295)</f>
        <v>1A2 Manufacturing Industries and Construction</v>
      </c>
      <c r="F295" s="221" t="str">
        <f>INDEX(DbaseIndices!I:I,$B295)</f>
        <v>1A2 Manufacturing Industries and Construction</v>
      </c>
      <c r="G295" s="221" t="str">
        <f>INDEX(DbaseIndices!D:D,$B295)</f>
        <v>Bitumen</v>
      </c>
      <c r="H295" s="221" t="str">
        <f>INDEX(DbaseIndices!E:E,$B295)</f>
        <v>CO2</v>
      </c>
      <c r="I295" s="221">
        <f>IF(I294=DbaseIndices!$N$3,DbaseIndices!$N$2,I294+1)</f>
        <v>2017</v>
      </c>
      <c r="J295" s="318">
        <f ca="1">OFFSET(INDIRECT(INDEX(DbaseIndices!J:J,B295)),0,I295-2000+1)</f>
        <v>827.33640000000003</v>
      </c>
    </row>
    <row r="296" spans="1:10" hidden="1" x14ac:dyDescent="0.25">
      <c r="A296" s="221">
        <f>IF(I295=DbaseIndices!$N$3,A295+1,A295)</f>
        <v>50</v>
      </c>
      <c r="B296" s="221">
        <f>MATCH(A296,DbaseIndices!A:A,0)</f>
        <v>72</v>
      </c>
      <c r="C296" s="221" t="str">
        <f>INDEX(DbaseIndices!F:F,$B296)</f>
        <v>1 Energy</v>
      </c>
      <c r="D296" s="221" t="str">
        <f>INDEX(DbaseIndices!G:G,$B296)</f>
        <v>1A Fuel Combustion Activities</v>
      </c>
      <c r="E296" s="221" t="str">
        <f>INDEX(DbaseIndices!H:H,$B296)</f>
        <v>1A2 Manufacturing Industries and Construction</v>
      </c>
      <c r="F296" s="221" t="str">
        <f>INDEX(DbaseIndices!I:I,$B296)</f>
        <v>1A2 Manufacturing Industries and Construction</v>
      </c>
      <c r="G296" s="221" t="str">
        <f>INDEX(DbaseIndices!D:D,$B296)</f>
        <v>Coal</v>
      </c>
      <c r="H296" s="221" t="str">
        <f>INDEX(DbaseIndices!E:E,$B296)</f>
        <v>CO2</v>
      </c>
      <c r="I296" s="221">
        <f>IF(I295=DbaseIndices!$N$3,DbaseIndices!$N$2,I295+1)</f>
        <v>2012</v>
      </c>
      <c r="J296" s="318">
        <f ca="1">OFFSET(INDIRECT(INDEX(DbaseIndices!J:J,B296)),0,I296-2000+1)</f>
        <v>24472.751283750003</v>
      </c>
    </row>
    <row r="297" spans="1:10" hidden="1" x14ac:dyDescent="0.25">
      <c r="A297" s="221">
        <f>IF(I296=DbaseIndices!$N$3,A296+1,A296)</f>
        <v>50</v>
      </c>
      <c r="B297" s="221">
        <f>MATCH(A297,DbaseIndices!A:A,0)</f>
        <v>72</v>
      </c>
      <c r="C297" s="221" t="str">
        <f>INDEX(DbaseIndices!F:F,$B297)</f>
        <v>1 Energy</v>
      </c>
      <c r="D297" s="221" t="str">
        <f>INDEX(DbaseIndices!G:G,$B297)</f>
        <v>1A Fuel Combustion Activities</v>
      </c>
      <c r="E297" s="221" t="str">
        <f>INDEX(DbaseIndices!H:H,$B297)</f>
        <v>1A2 Manufacturing Industries and Construction</v>
      </c>
      <c r="F297" s="221" t="str">
        <f>INDEX(DbaseIndices!I:I,$B297)</f>
        <v>1A2 Manufacturing Industries and Construction</v>
      </c>
      <c r="G297" s="221" t="str">
        <f>INDEX(DbaseIndices!D:D,$B297)</f>
        <v>Coal</v>
      </c>
      <c r="H297" s="221" t="str">
        <f>INDEX(DbaseIndices!E:E,$B297)</f>
        <v>CO2</v>
      </c>
      <c r="I297" s="221">
        <f>IF(I296=DbaseIndices!$N$3,DbaseIndices!$N$2,I296+1)</f>
        <v>2013</v>
      </c>
      <c r="J297" s="318">
        <f ca="1">OFFSET(INDIRECT(INDEX(DbaseIndices!J:J,B297)),0,I297-2000+1)</f>
        <v>32627.017500000002</v>
      </c>
    </row>
    <row r="298" spans="1:10" hidden="1" x14ac:dyDescent="0.25">
      <c r="A298" s="221">
        <f>IF(I297=DbaseIndices!$N$3,A297+1,A297)</f>
        <v>50</v>
      </c>
      <c r="B298" s="221">
        <f>MATCH(A298,DbaseIndices!A:A,0)</f>
        <v>72</v>
      </c>
      <c r="C298" s="221" t="str">
        <f>INDEX(DbaseIndices!F:F,$B298)</f>
        <v>1 Energy</v>
      </c>
      <c r="D298" s="221" t="str">
        <f>INDEX(DbaseIndices!G:G,$B298)</f>
        <v>1A Fuel Combustion Activities</v>
      </c>
      <c r="E298" s="221" t="str">
        <f>INDEX(DbaseIndices!H:H,$B298)</f>
        <v>1A2 Manufacturing Industries and Construction</v>
      </c>
      <c r="F298" s="221" t="str">
        <f>INDEX(DbaseIndices!I:I,$B298)</f>
        <v>1A2 Manufacturing Industries and Construction</v>
      </c>
      <c r="G298" s="221" t="str">
        <f>INDEX(DbaseIndices!D:D,$B298)</f>
        <v>Coal</v>
      </c>
      <c r="H298" s="221" t="str">
        <f>INDEX(DbaseIndices!E:E,$B298)</f>
        <v>CO2</v>
      </c>
      <c r="I298" s="221">
        <f>IF(I297=DbaseIndices!$N$3,DbaseIndices!$N$2,I297+1)</f>
        <v>2014</v>
      </c>
      <c r="J298" s="318">
        <f ca="1">OFFSET(INDIRECT(INDEX(DbaseIndices!J:J,B298)),0,I298-2000+1)</f>
        <v>31064.013749999998</v>
      </c>
    </row>
    <row r="299" spans="1:10" hidden="1" x14ac:dyDescent="0.25">
      <c r="A299" s="221">
        <f>IF(I298=DbaseIndices!$N$3,A298+1,A298)</f>
        <v>50</v>
      </c>
      <c r="B299" s="221">
        <f>MATCH(A299,DbaseIndices!A:A,0)</f>
        <v>72</v>
      </c>
      <c r="C299" s="221" t="str">
        <f>INDEX(DbaseIndices!F:F,$B299)</f>
        <v>1 Energy</v>
      </c>
      <c r="D299" s="221" t="str">
        <f>INDEX(DbaseIndices!G:G,$B299)</f>
        <v>1A Fuel Combustion Activities</v>
      </c>
      <c r="E299" s="221" t="str">
        <f>INDEX(DbaseIndices!H:H,$B299)</f>
        <v>1A2 Manufacturing Industries and Construction</v>
      </c>
      <c r="F299" s="221" t="str">
        <f>INDEX(DbaseIndices!I:I,$B299)</f>
        <v>1A2 Manufacturing Industries and Construction</v>
      </c>
      <c r="G299" s="221" t="str">
        <f>INDEX(DbaseIndices!D:D,$B299)</f>
        <v>Coal</v>
      </c>
      <c r="H299" s="221" t="str">
        <f>INDEX(DbaseIndices!E:E,$B299)</f>
        <v>CO2</v>
      </c>
      <c r="I299" s="221">
        <f>IF(I298=DbaseIndices!$N$3,DbaseIndices!$N$2,I298+1)</f>
        <v>2015</v>
      </c>
      <c r="J299" s="318">
        <f ca="1">OFFSET(INDIRECT(INDEX(DbaseIndices!J:J,B299)),0,I299-2000+1)</f>
        <v>30771.991249999999</v>
      </c>
    </row>
    <row r="300" spans="1:10" hidden="1" x14ac:dyDescent="0.25">
      <c r="A300" s="221">
        <f>IF(I299=DbaseIndices!$N$3,A299+1,A299)</f>
        <v>50</v>
      </c>
      <c r="B300" s="221">
        <f>MATCH(A300,DbaseIndices!A:A,0)</f>
        <v>72</v>
      </c>
      <c r="C300" s="221" t="str">
        <f>INDEX(DbaseIndices!F:F,$B300)</f>
        <v>1 Energy</v>
      </c>
      <c r="D300" s="221" t="str">
        <f>INDEX(DbaseIndices!G:G,$B300)</f>
        <v>1A Fuel Combustion Activities</v>
      </c>
      <c r="E300" s="221" t="str">
        <f>INDEX(DbaseIndices!H:H,$B300)</f>
        <v>1A2 Manufacturing Industries and Construction</v>
      </c>
      <c r="F300" s="221" t="str">
        <f>INDEX(DbaseIndices!I:I,$B300)</f>
        <v>1A2 Manufacturing Industries and Construction</v>
      </c>
      <c r="G300" s="221" t="str">
        <f>INDEX(DbaseIndices!D:D,$B300)</f>
        <v>Coal</v>
      </c>
      <c r="H300" s="221" t="str">
        <f>INDEX(DbaseIndices!E:E,$B300)</f>
        <v>CO2</v>
      </c>
      <c r="I300" s="221">
        <f>IF(I299=DbaseIndices!$N$3,DbaseIndices!$N$2,I299+1)</f>
        <v>2016</v>
      </c>
      <c r="J300" s="318">
        <f ca="1">OFFSET(INDIRECT(INDEX(DbaseIndices!J:J,B300)),0,I300-2000+1)</f>
        <v>31057.18</v>
      </c>
    </row>
    <row r="301" spans="1:10" hidden="1" x14ac:dyDescent="0.25">
      <c r="A301" s="221">
        <f>IF(I300=DbaseIndices!$N$3,A300+1,A300)</f>
        <v>50</v>
      </c>
      <c r="B301" s="221">
        <f>MATCH(A301,DbaseIndices!A:A,0)</f>
        <v>72</v>
      </c>
      <c r="C301" s="221" t="str">
        <f>INDEX(DbaseIndices!F:F,$B301)</f>
        <v>1 Energy</v>
      </c>
      <c r="D301" s="221" t="str">
        <f>INDEX(DbaseIndices!G:G,$B301)</f>
        <v>1A Fuel Combustion Activities</v>
      </c>
      <c r="E301" s="221" t="str">
        <f>INDEX(DbaseIndices!H:H,$B301)</f>
        <v>1A2 Manufacturing Industries and Construction</v>
      </c>
      <c r="F301" s="221" t="str">
        <f>INDEX(DbaseIndices!I:I,$B301)</f>
        <v>1A2 Manufacturing Industries and Construction</v>
      </c>
      <c r="G301" s="221" t="str">
        <f>INDEX(DbaseIndices!D:D,$B301)</f>
        <v>Coal</v>
      </c>
      <c r="H301" s="221" t="str">
        <f>INDEX(DbaseIndices!E:E,$B301)</f>
        <v>CO2</v>
      </c>
      <c r="I301" s="221">
        <f>IF(I300=DbaseIndices!$N$3,DbaseIndices!$N$2,I300+1)</f>
        <v>2017</v>
      </c>
      <c r="J301" s="318">
        <f ca="1">OFFSET(INDIRECT(INDEX(DbaseIndices!J:J,B301)),0,I301-2000+1)</f>
        <v>31027.727500000001</v>
      </c>
    </row>
    <row r="302" spans="1:10" hidden="1" x14ac:dyDescent="0.25">
      <c r="A302" s="221">
        <f>IF(I301=DbaseIndices!$N$3,A301+1,A301)</f>
        <v>51</v>
      </c>
      <c r="B302" s="221">
        <f>MATCH(A302,DbaseIndices!A:A,0)</f>
        <v>73</v>
      </c>
      <c r="C302" s="221" t="str">
        <f>INDEX(DbaseIndices!F:F,$B302)</f>
        <v>1 Energy</v>
      </c>
      <c r="D302" s="221" t="str">
        <f>INDEX(DbaseIndices!G:G,$B302)</f>
        <v>1A Fuel Combustion Activities</v>
      </c>
      <c r="E302" s="221" t="str">
        <f>INDEX(DbaseIndices!H:H,$B302)</f>
        <v>1A2 Manufacturing Industries and Construction</v>
      </c>
      <c r="F302" s="221" t="str">
        <f>INDEX(DbaseIndices!I:I,$B302)</f>
        <v>1A2 Manufacturing Industries and Construction</v>
      </c>
      <c r="G302" s="221" t="str">
        <f>INDEX(DbaseIndices!D:D,$B302)</f>
        <v>Gas</v>
      </c>
      <c r="H302" s="221" t="str">
        <f>INDEX(DbaseIndices!E:E,$B302)</f>
        <v>CO2</v>
      </c>
      <c r="I302" s="221">
        <f>IF(I301=DbaseIndices!$N$3,DbaseIndices!$N$2,I301+1)</f>
        <v>2012</v>
      </c>
      <c r="J302" s="318">
        <f ca="1">OFFSET(INDIRECT(INDEX(DbaseIndices!J:J,B302)),0,I302-2000+1)</f>
        <v>2497.4696736000001</v>
      </c>
    </row>
    <row r="303" spans="1:10" hidden="1" x14ac:dyDescent="0.25">
      <c r="A303" s="221">
        <f>IF(I302=DbaseIndices!$N$3,A302+1,A302)</f>
        <v>51</v>
      </c>
      <c r="B303" s="221">
        <f>MATCH(A303,DbaseIndices!A:A,0)</f>
        <v>73</v>
      </c>
      <c r="C303" s="221" t="str">
        <f>INDEX(DbaseIndices!F:F,$B303)</f>
        <v>1 Energy</v>
      </c>
      <c r="D303" s="221" t="str">
        <f>INDEX(DbaseIndices!G:G,$B303)</f>
        <v>1A Fuel Combustion Activities</v>
      </c>
      <c r="E303" s="221" t="str">
        <f>INDEX(DbaseIndices!H:H,$B303)</f>
        <v>1A2 Manufacturing Industries and Construction</v>
      </c>
      <c r="F303" s="221" t="str">
        <f>INDEX(DbaseIndices!I:I,$B303)</f>
        <v>1A2 Manufacturing Industries and Construction</v>
      </c>
      <c r="G303" s="221" t="str">
        <f>INDEX(DbaseIndices!D:D,$B303)</f>
        <v>Gas</v>
      </c>
      <c r="H303" s="221" t="str">
        <f>INDEX(DbaseIndices!E:E,$B303)</f>
        <v>CO2</v>
      </c>
      <c r="I303" s="221">
        <f>IF(I302=DbaseIndices!$N$3,DbaseIndices!$N$2,I302+1)</f>
        <v>2013</v>
      </c>
      <c r="J303" s="318">
        <f ca="1">OFFSET(INDIRECT(INDEX(DbaseIndices!J:J,B303)),0,I303-2000+1)</f>
        <v>3499.4731200000001</v>
      </c>
    </row>
    <row r="304" spans="1:10" hidden="1" x14ac:dyDescent="0.25">
      <c r="A304" s="221">
        <f>IF(I303=DbaseIndices!$N$3,A303+1,A303)</f>
        <v>51</v>
      </c>
      <c r="B304" s="221">
        <f>MATCH(A304,DbaseIndices!A:A,0)</f>
        <v>73</v>
      </c>
      <c r="C304" s="221" t="str">
        <f>INDEX(DbaseIndices!F:F,$B304)</f>
        <v>1 Energy</v>
      </c>
      <c r="D304" s="221" t="str">
        <f>INDEX(DbaseIndices!G:G,$B304)</f>
        <v>1A Fuel Combustion Activities</v>
      </c>
      <c r="E304" s="221" t="str">
        <f>INDEX(DbaseIndices!H:H,$B304)</f>
        <v>1A2 Manufacturing Industries and Construction</v>
      </c>
      <c r="F304" s="221" t="str">
        <f>INDEX(DbaseIndices!I:I,$B304)</f>
        <v>1A2 Manufacturing Industries and Construction</v>
      </c>
      <c r="G304" s="221" t="str">
        <f>INDEX(DbaseIndices!D:D,$B304)</f>
        <v>Gas</v>
      </c>
      <c r="H304" s="221" t="str">
        <f>INDEX(DbaseIndices!E:E,$B304)</f>
        <v>CO2</v>
      </c>
      <c r="I304" s="221">
        <f>IF(I303=DbaseIndices!$N$3,DbaseIndices!$N$2,I303+1)</f>
        <v>2014</v>
      </c>
      <c r="J304" s="318">
        <f ca="1">OFFSET(INDIRECT(INDEX(DbaseIndices!J:J,B304)),0,I304-2000+1)</f>
        <v>3579.0958500000002</v>
      </c>
    </row>
    <row r="305" spans="1:10" hidden="1" x14ac:dyDescent="0.25">
      <c r="A305" s="221">
        <f>IF(I304=DbaseIndices!$N$3,A304+1,A304)</f>
        <v>51</v>
      </c>
      <c r="B305" s="221">
        <f>MATCH(A305,DbaseIndices!A:A,0)</f>
        <v>73</v>
      </c>
      <c r="C305" s="221" t="str">
        <f>INDEX(DbaseIndices!F:F,$B305)</f>
        <v>1 Energy</v>
      </c>
      <c r="D305" s="221" t="str">
        <f>INDEX(DbaseIndices!G:G,$B305)</f>
        <v>1A Fuel Combustion Activities</v>
      </c>
      <c r="E305" s="221" t="str">
        <f>INDEX(DbaseIndices!H:H,$B305)</f>
        <v>1A2 Manufacturing Industries and Construction</v>
      </c>
      <c r="F305" s="221" t="str">
        <f>INDEX(DbaseIndices!I:I,$B305)</f>
        <v>1A2 Manufacturing Industries and Construction</v>
      </c>
      <c r="G305" s="221" t="str">
        <f>INDEX(DbaseIndices!D:D,$B305)</f>
        <v>Gas</v>
      </c>
      <c r="H305" s="221" t="str">
        <f>INDEX(DbaseIndices!E:E,$B305)</f>
        <v>CO2</v>
      </c>
      <c r="I305" s="221">
        <f>IF(I304=DbaseIndices!$N$3,DbaseIndices!$N$2,I304+1)</f>
        <v>2015</v>
      </c>
      <c r="J305" s="318">
        <f ca="1">OFFSET(INDIRECT(INDEX(DbaseIndices!J:J,B305)),0,I305-2000+1)</f>
        <v>3658.7185800000002</v>
      </c>
    </row>
    <row r="306" spans="1:10" hidden="1" x14ac:dyDescent="0.25">
      <c r="A306" s="221">
        <f>IF(I305=DbaseIndices!$N$3,A305+1,A305)</f>
        <v>51</v>
      </c>
      <c r="B306" s="221">
        <f>MATCH(A306,DbaseIndices!A:A,0)</f>
        <v>73</v>
      </c>
      <c r="C306" s="221" t="str">
        <f>INDEX(DbaseIndices!F:F,$B306)</f>
        <v>1 Energy</v>
      </c>
      <c r="D306" s="221" t="str">
        <f>INDEX(DbaseIndices!G:G,$B306)</f>
        <v>1A Fuel Combustion Activities</v>
      </c>
      <c r="E306" s="221" t="str">
        <f>INDEX(DbaseIndices!H:H,$B306)</f>
        <v>1A2 Manufacturing Industries and Construction</v>
      </c>
      <c r="F306" s="221" t="str">
        <f>INDEX(DbaseIndices!I:I,$B306)</f>
        <v>1A2 Manufacturing Industries and Construction</v>
      </c>
      <c r="G306" s="221" t="str">
        <f>INDEX(DbaseIndices!D:D,$B306)</f>
        <v>Gas</v>
      </c>
      <c r="H306" s="221" t="str">
        <f>INDEX(DbaseIndices!E:E,$B306)</f>
        <v>CO2</v>
      </c>
      <c r="I306" s="221">
        <f>IF(I305=DbaseIndices!$N$3,DbaseIndices!$N$2,I305+1)</f>
        <v>2016</v>
      </c>
      <c r="J306" s="318">
        <f ca="1">OFFSET(INDIRECT(INDEX(DbaseIndices!J:J,B306)),0,I306-2000+1)</f>
        <v>3738.3357000000001</v>
      </c>
    </row>
    <row r="307" spans="1:10" hidden="1" x14ac:dyDescent="0.25">
      <c r="A307" s="221">
        <f>IF(I306=DbaseIndices!$N$3,A306+1,A306)</f>
        <v>51</v>
      </c>
      <c r="B307" s="221">
        <f>MATCH(A307,DbaseIndices!A:A,0)</f>
        <v>73</v>
      </c>
      <c r="C307" s="221" t="str">
        <f>INDEX(DbaseIndices!F:F,$B307)</f>
        <v>1 Energy</v>
      </c>
      <c r="D307" s="221" t="str">
        <f>INDEX(DbaseIndices!G:G,$B307)</f>
        <v>1A Fuel Combustion Activities</v>
      </c>
      <c r="E307" s="221" t="str">
        <f>INDEX(DbaseIndices!H:H,$B307)</f>
        <v>1A2 Manufacturing Industries and Construction</v>
      </c>
      <c r="F307" s="221" t="str">
        <f>INDEX(DbaseIndices!I:I,$B307)</f>
        <v>1A2 Manufacturing Industries and Construction</v>
      </c>
      <c r="G307" s="221" t="str">
        <f>INDEX(DbaseIndices!D:D,$B307)</f>
        <v>Gas</v>
      </c>
      <c r="H307" s="221" t="str">
        <f>INDEX(DbaseIndices!E:E,$B307)</f>
        <v>CO2</v>
      </c>
      <c r="I307" s="221">
        <f>IF(I306=DbaseIndices!$N$3,DbaseIndices!$N$2,I306+1)</f>
        <v>2017</v>
      </c>
      <c r="J307" s="318">
        <f ca="1">OFFSET(INDIRECT(INDEX(DbaseIndices!J:J,B307)),0,I307-2000+1)</f>
        <v>3817.9416000000001</v>
      </c>
    </row>
    <row r="308" spans="1:10" hidden="1" x14ac:dyDescent="0.25">
      <c r="A308" s="221">
        <f>IF(I307=DbaseIndices!$N$3,A307+1,A307)</f>
        <v>52</v>
      </c>
      <c r="B308" s="221">
        <f>MATCH(A308,DbaseIndices!A:A,0)</f>
        <v>77</v>
      </c>
      <c r="C308" s="221" t="str">
        <f>INDEX(DbaseIndices!F:F,$B308)</f>
        <v>1 Energy</v>
      </c>
      <c r="D308" s="221" t="str">
        <f>INDEX(DbaseIndices!G:G,$B308)</f>
        <v>1A Fuel Combustion Activities</v>
      </c>
      <c r="E308" s="221" t="str">
        <f>INDEX(DbaseIndices!H:H,$B308)</f>
        <v>1A2 Manufacturing Industries and Construction</v>
      </c>
      <c r="F308" s="221" t="str">
        <f>INDEX(DbaseIndices!I:I,$B308)</f>
        <v>1A2 Manufacturing Industries and Construction</v>
      </c>
      <c r="G308" s="221" t="str">
        <f>INDEX(DbaseIndices!D:D,$B308)</f>
        <v>Kerosene</v>
      </c>
      <c r="H308" s="221" t="str">
        <f>INDEX(DbaseIndices!E:E,$B308)</f>
        <v>CH4</v>
      </c>
      <c r="I308" s="221">
        <f>IF(I307=DbaseIndices!$N$3,DbaseIndices!$N$2,I307+1)</f>
        <v>2012</v>
      </c>
      <c r="J308" s="318">
        <f ca="1">OFFSET(INDIRECT(INDEX(DbaseIndices!J:J,B308)),0,I308-2000+1)</f>
        <v>1.14774E-3</v>
      </c>
    </row>
    <row r="309" spans="1:10" hidden="1" x14ac:dyDescent="0.25">
      <c r="A309" s="221">
        <f>IF(I308=DbaseIndices!$N$3,A308+1,A308)</f>
        <v>52</v>
      </c>
      <c r="B309" s="221">
        <f>MATCH(A309,DbaseIndices!A:A,0)</f>
        <v>77</v>
      </c>
      <c r="C309" s="221" t="str">
        <f>INDEX(DbaseIndices!F:F,$B309)</f>
        <v>1 Energy</v>
      </c>
      <c r="D309" s="221" t="str">
        <f>INDEX(DbaseIndices!G:G,$B309)</f>
        <v>1A Fuel Combustion Activities</v>
      </c>
      <c r="E309" s="221" t="str">
        <f>INDEX(DbaseIndices!H:H,$B309)</f>
        <v>1A2 Manufacturing Industries and Construction</v>
      </c>
      <c r="F309" s="221" t="str">
        <f>INDEX(DbaseIndices!I:I,$B309)</f>
        <v>1A2 Manufacturing Industries and Construction</v>
      </c>
      <c r="G309" s="221" t="str">
        <f>INDEX(DbaseIndices!D:D,$B309)</f>
        <v>Kerosene</v>
      </c>
      <c r="H309" s="221" t="str">
        <f>INDEX(DbaseIndices!E:E,$B309)</f>
        <v>CH4</v>
      </c>
      <c r="I309" s="221">
        <f>IF(I308=DbaseIndices!$N$3,DbaseIndices!$N$2,I308+1)</f>
        <v>2013</v>
      </c>
      <c r="J309" s="318">
        <f ca="1">OFFSET(INDIRECT(INDEX(DbaseIndices!J:J,B309)),0,I309-2000+1)</f>
        <v>1.1668380000000001E-3</v>
      </c>
    </row>
    <row r="310" spans="1:10" hidden="1" x14ac:dyDescent="0.25">
      <c r="A310" s="221">
        <f>IF(I309=DbaseIndices!$N$3,A309+1,A309)</f>
        <v>52</v>
      </c>
      <c r="B310" s="221">
        <f>MATCH(A310,DbaseIndices!A:A,0)</f>
        <v>77</v>
      </c>
      <c r="C310" s="221" t="str">
        <f>INDEX(DbaseIndices!F:F,$B310)</f>
        <v>1 Energy</v>
      </c>
      <c r="D310" s="221" t="str">
        <f>INDEX(DbaseIndices!G:G,$B310)</f>
        <v>1A Fuel Combustion Activities</v>
      </c>
      <c r="E310" s="221" t="str">
        <f>INDEX(DbaseIndices!H:H,$B310)</f>
        <v>1A2 Manufacturing Industries and Construction</v>
      </c>
      <c r="F310" s="221" t="str">
        <f>INDEX(DbaseIndices!I:I,$B310)</f>
        <v>1A2 Manufacturing Industries and Construction</v>
      </c>
      <c r="G310" s="221" t="str">
        <f>INDEX(DbaseIndices!D:D,$B310)</f>
        <v>Kerosene</v>
      </c>
      <c r="H310" s="221" t="str">
        <f>INDEX(DbaseIndices!E:E,$B310)</f>
        <v>CH4</v>
      </c>
      <c r="I310" s="221">
        <f>IF(I309=DbaseIndices!$N$3,DbaseIndices!$N$2,I309+1)</f>
        <v>2014</v>
      </c>
      <c r="J310" s="318">
        <f ca="1">OFFSET(INDIRECT(INDEX(DbaseIndices!J:J,B310)),0,I310-2000+1)</f>
        <v>1.0959000000000001E-3</v>
      </c>
    </row>
    <row r="311" spans="1:10" hidden="1" x14ac:dyDescent="0.25">
      <c r="A311" s="221">
        <f>IF(I310=DbaseIndices!$N$3,A310+1,A310)</f>
        <v>52</v>
      </c>
      <c r="B311" s="221">
        <f>MATCH(A311,DbaseIndices!A:A,0)</f>
        <v>77</v>
      </c>
      <c r="C311" s="221" t="str">
        <f>INDEX(DbaseIndices!F:F,$B311)</f>
        <v>1 Energy</v>
      </c>
      <c r="D311" s="221" t="str">
        <f>INDEX(DbaseIndices!G:G,$B311)</f>
        <v>1A Fuel Combustion Activities</v>
      </c>
      <c r="E311" s="221" t="str">
        <f>INDEX(DbaseIndices!H:H,$B311)</f>
        <v>1A2 Manufacturing Industries and Construction</v>
      </c>
      <c r="F311" s="221" t="str">
        <f>INDEX(DbaseIndices!I:I,$B311)</f>
        <v>1A2 Manufacturing Industries and Construction</v>
      </c>
      <c r="G311" s="221" t="str">
        <f>INDEX(DbaseIndices!D:D,$B311)</f>
        <v>Kerosene</v>
      </c>
      <c r="H311" s="221" t="str">
        <f>INDEX(DbaseIndices!E:E,$B311)</f>
        <v>CH4</v>
      </c>
      <c r="I311" s="221">
        <f>IF(I310=DbaseIndices!$N$3,DbaseIndices!$N$2,I310+1)</f>
        <v>2015</v>
      </c>
      <c r="J311" s="318">
        <f ca="1">OFFSET(INDIRECT(INDEX(DbaseIndices!J:J,B311)),0,I311-2000+1)</f>
        <v>1.0249619999999999E-3</v>
      </c>
    </row>
    <row r="312" spans="1:10" hidden="1" x14ac:dyDescent="0.25">
      <c r="A312" s="221">
        <f>IF(I311=DbaseIndices!$N$3,A311+1,A311)</f>
        <v>52</v>
      </c>
      <c r="B312" s="221">
        <f>MATCH(A312,DbaseIndices!A:A,0)</f>
        <v>77</v>
      </c>
      <c r="C312" s="221" t="str">
        <f>INDEX(DbaseIndices!F:F,$B312)</f>
        <v>1 Energy</v>
      </c>
      <c r="D312" s="221" t="str">
        <f>INDEX(DbaseIndices!G:G,$B312)</f>
        <v>1A Fuel Combustion Activities</v>
      </c>
      <c r="E312" s="221" t="str">
        <f>INDEX(DbaseIndices!H:H,$B312)</f>
        <v>1A2 Manufacturing Industries and Construction</v>
      </c>
      <c r="F312" s="221" t="str">
        <f>INDEX(DbaseIndices!I:I,$B312)</f>
        <v>1A2 Manufacturing Industries and Construction</v>
      </c>
      <c r="G312" s="221" t="str">
        <f>INDEX(DbaseIndices!D:D,$B312)</f>
        <v>Kerosene</v>
      </c>
      <c r="H312" s="221" t="str">
        <f>INDEX(DbaseIndices!E:E,$B312)</f>
        <v>CH4</v>
      </c>
      <c r="I312" s="221">
        <f>IF(I311=DbaseIndices!$N$3,DbaseIndices!$N$2,I311+1)</f>
        <v>2016</v>
      </c>
      <c r="J312" s="318">
        <f ca="1">OFFSET(INDIRECT(INDEX(DbaseIndices!J:J,B312)),0,I312-2000+1)</f>
        <v>9.5399999999999999E-4</v>
      </c>
    </row>
    <row r="313" spans="1:10" hidden="1" x14ac:dyDescent="0.25">
      <c r="A313" s="221">
        <f>IF(I312=DbaseIndices!$N$3,A312+1,A312)</f>
        <v>52</v>
      </c>
      <c r="B313" s="221">
        <f>MATCH(A313,DbaseIndices!A:A,0)</f>
        <v>77</v>
      </c>
      <c r="C313" s="221" t="str">
        <f>INDEX(DbaseIndices!F:F,$B313)</f>
        <v>1 Energy</v>
      </c>
      <c r="D313" s="221" t="str">
        <f>INDEX(DbaseIndices!G:G,$B313)</f>
        <v>1A Fuel Combustion Activities</v>
      </c>
      <c r="E313" s="221" t="str">
        <f>INDEX(DbaseIndices!H:H,$B313)</f>
        <v>1A2 Manufacturing Industries and Construction</v>
      </c>
      <c r="F313" s="221" t="str">
        <f>INDEX(DbaseIndices!I:I,$B313)</f>
        <v>1A2 Manufacturing Industries and Construction</v>
      </c>
      <c r="G313" s="221" t="str">
        <f>INDEX(DbaseIndices!D:D,$B313)</f>
        <v>Kerosene</v>
      </c>
      <c r="H313" s="221" t="str">
        <f>INDEX(DbaseIndices!E:E,$B313)</f>
        <v>CH4</v>
      </c>
      <c r="I313" s="221">
        <f>IF(I312=DbaseIndices!$N$3,DbaseIndices!$N$2,I312+1)</f>
        <v>2017</v>
      </c>
      <c r="J313" s="318">
        <f ca="1">OFFSET(INDIRECT(INDEX(DbaseIndices!J:J,B313)),0,I313-2000+1)</f>
        <v>8.8199999999999997E-4</v>
      </c>
    </row>
    <row r="314" spans="1:10" hidden="1" x14ac:dyDescent="0.25">
      <c r="A314" s="221">
        <f>IF(I313=DbaseIndices!$N$3,A313+1,A313)</f>
        <v>53</v>
      </c>
      <c r="B314" s="221">
        <f>MATCH(A314,DbaseIndices!A:A,0)</f>
        <v>78</v>
      </c>
      <c r="C314" s="221" t="str">
        <f>INDEX(DbaseIndices!F:F,$B314)</f>
        <v>1 Energy</v>
      </c>
      <c r="D314" s="221" t="str">
        <f>INDEX(DbaseIndices!G:G,$B314)</f>
        <v>1A Fuel Combustion Activities</v>
      </c>
      <c r="E314" s="221" t="str">
        <f>INDEX(DbaseIndices!H:H,$B314)</f>
        <v>1A2 Manufacturing Industries and Construction</v>
      </c>
      <c r="F314" s="221" t="str">
        <f>INDEX(DbaseIndices!I:I,$B314)</f>
        <v>1A2 Manufacturing Industries and Construction</v>
      </c>
      <c r="G314" s="221" t="str">
        <f>INDEX(DbaseIndices!D:D,$B314)</f>
        <v>Diesel</v>
      </c>
      <c r="H314" s="221" t="str">
        <f>INDEX(DbaseIndices!E:E,$B314)</f>
        <v>CH4</v>
      </c>
      <c r="I314" s="221">
        <f>IF(I313=DbaseIndices!$N$3,DbaseIndices!$N$2,I313+1)</f>
        <v>2012</v>
      </c>
      <c r="J314" s="318">
        <f ca="1">OFFSET(INDIRECT(INDEX(DbaseIndices!J:J,B314)),0,I314-2000+1)</f>
        <v>5.1489864000000003E-2</v>
      </c>
    </row>
    <row r="315" spans="1:10" hidden="1" x14ac:dyDescent="0.25">
      <c r="A315" s="221">
        <f>IF(I314=DbaseIndices!$N$3,A314+1,A314)</f>
        <v>53</v>
      </c>
      <c r="B315" s="221">
        <f>MATCH(A315,DbaseIndices!A:A,0)</f>
        <v>78</v>
      </c>
      <c r="C315" s="221" t="str">
        <f>INDEX(DbaseIndices!F:F,$B315)</f>
        <v>1 Energy</v>
      </c>
      <c r="D315" s="221" t="str">
        <f>INDEX(DbaseIndices!G:G,$B315)</f>
        <v>1A Fuel Combustion Activities</v>
      </c>
      <c r="E315" s="221" t="str">
        <f>INDEX(DbaseIndices!H:H,$B315)</f>
        <v>1A2 Manufacturing Industries and Construction</v>
      </c>
      <c r="F315" s="221" t="str">
        <f>INDEX(DbaseIndices!I:I,$B315)</f>
        <v>1A2 Manufacturing Industries and Construction</v>
      </c>
      <c r="G315" s="221" t="str">
        <f>INDEX(DbaseIndices!D:D,$B315)</f>
        <v>Diesel</v>
      </c>
      <c r="H315" s="221" t="str">
        <f>INDEX(DbaseIndices!E:E,$B315)</f>
        <v>CH4</v>
      </c>
      <c r="I315" s="221">
        <f>IF(I314=DbaseIndices!$N$3,DbaseIndices!$N$2,I314+1)</f>
        <v>2013</v>
      </c>
      <c r="J315" s="318">
        <f ca="1">OFFSET(INDIRECT(INDEX(DbaseIndices!J:J,B315)),0,I315-2000+1)</f>
        <v>5.4411479999999998E-2</v>
      </c>
    </row>
    <row r="316" spans="1:10" hidden="1" x14ac:dyDescent="0.25">
      <c r="A316" s="221">
        <f>IF(I315=DbaseIndices!$N$3,A315+1,A315)</f>
        <v>53</v>
      </c>
      <c r="B316" s="221">
        <f>MATCH(A316,DbaseIndices!A:A,0)</f>
        <v>78</v>
      </c>
      <c r="C316" s="221" t="str">
        <f>INDEX(DbaseIndices!F:F,$B316)</f>
        <v>1 Energy</v>
      </c>
      <c r="D316" s="221" t="str">
        <f>INDEX(DbaseIndices!G:G,$B316)</f>
        <v>1A Fuel Combustion Activities</v>
      </c>
      <c r="E316" s="221" t="str">
        <f>INDEX(DbaseIndices!H:H,$B316)</f>
        <v>1A2 Manufacturing Industries and Construction</v>
      </c>
      <c r="F316" s="221" t="str">
        <f>INDEX(DbaseIndices!I:I,$B316)</f>
        <v>1A2 Manufacturing Industries and Construction</v>
      </c>
      <c r="G316" s="221" t="str">
        <f>INDEX(DbaseIndices!D:D,$B316)</f>
        <v>Diesel</v>
      </c>
      <c r="H316" s="221" t="str">
        <f>INDEX(DbaseIndices!E:E,$B316)</f>
        <v>CH4</v>
      </c>
      <c r="I316" s="221">
        <f>IF(I315=DbaseIndices!$N$3,DbaseIndices!$N$2,I315+1)</f>
        <v>2014</v>
      </c>
      <c r="J316" s="318">
        <f ca="1">OFFSET(INDIRECT(INDEX(DbaseIndices!J:J,B316)),0,I316-2000+1)</f>
        <v>5.6472599999999991E-2</v>
      </c>
    </row>
    <row r="317" spans="1:10" hidden="1" x14ac:dyDescent="0.25">
      <c r="A317" s="221">
        <f>IF(I316=DbaseIndices!$N$3,A316+1,A316)</f>
        <v>53</v>
      </c>
      <c r="B317" s="221">
        <f>MATCH(A317,DbaseIndices!A:A,0)</f>
        <v>78</v>
      </c>
      <c r="C317" s="221" t="str">
        <f>INDEX(DbaseIndices!F:F,$B317)</f>
        <v>1 Energy</v>
      </c>
      <c r="D317" s="221" t="str">
        <f>INDEX(DbaseIndices!G:G,$B317)</f>
        <v>1A Fuel Combustion Activities</v>
      </c>
      <c r="E317" s="221" t="str">
        <f>INDEX(DbaseIndices!H:H,$B317)</f>
        <v>1A2 Manufacturing Industries and Construction</v>
      </c>
      <c r="F317" s="221" t="str">
        <f>INDEX(DbaseIndices!I:I,$B317)</f>
        <v>1A2 Manufacturing Industries and Construction</v>
      </c>
      <c r="G317" s="221" t="str">
        <f>INDEX(DbaseIndices!D:D,$B317)</f>
        <v>Diesel</v>
      </c>
      <c r="H317" s="221" t="str">
        <f>INDEX(DbaseIndices!E:E,$B317)</f>
        <v>CH4</v>
      </c>
      <c r="I317" s="221">
        <f>IF(I316=DbaseIndices!$N$3,DbaseIndices!$N$2,I316+1)</f>
        <v>2015</v>
      </c>
      <c r="J317" s="318">
        <f ca="1">OFFSET(INDIRECT(INDEX(DbaseIndices!J:J,B317)),0,I317-2000+1)</f>
        <v>5.853371999999999E-2</v>
      </c>
    </row>
    <row r="318" spans="1:10" hidden="1" x14ac:dyDescent="0.25">
      <c r="A318" s="221">
        <f>IF(I317=DbaseIndices!$N$3,A317+1,A317)</f>
        <v>53</v>
      </c>
      <c r="B318" s="221">
        <f>MATCH(A318,DbaseIndices!A:A,0)</f>
        <v>78</v>
      </c>
      <c r="C318" s="221" t="str">
        <f>INDEX(DbaseIndices!F:F,$B318)</f>
        <v>1 Energy</v>
      </c>
      <c r="D318" s="221" t="str">
        <f>INDEX(DbaseIndices!G:G,$B318)</f>
        <v>1A Fuel Combustion Activities</v>
      </c>
      <c r="E318" s="221" t="str">
        <f>INDEX(DbaseIndices!H:H,$B318)</f>
        <v>1A2 Manufacturing Industries and Construction</v>
      </c>
      <c r="F318" s="221" t="str">
        <f>INDEX(DbaseIndices!I:I,$B318)</f>
        <v>1A2 Manufacturing Industries and Construction</v>
      </c>
      <c r="G318" s="221" t="str">
        <f>INDEX(DbaseIndices!D:D,$B318)</f>
        <v>Diesel</v>
      </c>
      <c r="H318" s="221" t="str">
        <f>INDEX(DbaseIndices!E:E,$B318)</f>
        <v>CH4</v>
      </c>
      <c r="I318" s="221">
        <f>IF(I317=DbaseIndices!$N$3,DbaseIndices!$N$2,I317+1)</f>
        <v>2016</v>
      </c>
      <c r="J318" s="318">
        <f ca="1">OFFSET(INDIRECT(INDEX(DbaseIndices!J:J,B318)),0,I318-2000+1)</f>
        <v>6.0594000000000002E-2</v>
      </c>
    </row>
    <row r="319" spans="1:10" hidden="1" x14ac:dyDescent="0.25">
      <c r="A319" s="221">
        <f>IF(I318=DbaseIndices!$N$3,A318+1,A318)</f>
        <v>53</v>
      </c>
      <c r="B319" s="221">
        <f>MATCH(A319,DbaseIndices!A:A,0)</f>
        <v>78</v>
      </c>
      <c r="C319" s="221" t="str">
        <f>INDEX(DbaseIndices!F:F,$B319)</f>
        <v>1 Energy</v>
      </c>
      <c r="D319" s="221" t="str">
        <f>INDEX(DbaseIndices!G:G,$B319)</f>
        <v>1A Fuel Combustion Activities</v>
      </c>
      <c r="E319" s="221" t="str">
        <f>INDEX(DbaseIndices!H:H,$B319)</f>
        <v>1A2 Manufacturing Industries and Construction</v>
      </c>
      <c r="F319" s="221" t="str">
        <f>INDEX(DbaseIndices!I:I,$B319)</f>
        <v>1A2 Manufacturing Industries and Construction</v>
      </c>
      <c r="G319" s="221" t="str">
        <f>INDEX(DbaseIndices!D:D,$B319)</f>
        <v>Diesel</v>
      </c>
      <c r="H319" s="221" t="str">
        <f>INDEX(DbaseIndices!E:E,$B319)</f>
        <v>CH4</v>
      </c>
      <c r="I319" s="221">
        <f>IF(I318=DbaseIndices!$N$3,DbaseIndices!$N$2,I318+1)</f>
        <v>2017</v>
      </c>
      <c r="J319" s="318">
        <f ca="1">OFFSET(INDIRECT(INDEX(DbaseIndices!J:J,B319)),0,I319-2000+1)</f>
        <v>6.2655000000000002E-2</v>
      </c>
    </row>
    <row r="320" spans="1:10" hidden="1" x14ac:dyDescent="0.25">
      <c r="A320" s="221">
        <f>IF(I319=DbaseIndices!$N$3,A319+1,A319)</f>
        <v>54</v>
      </c>
      <c r="B320" s="221">
        <f>MATCH(A320,DbaseIndices!A:A,0)</f>
        <v>79</v>
      </c>
      <c r="C320" s="221" t="str">
        <f>INDEX(DbaseIndices!F:F,$B320)</f>
        <v>1 Energy</v>
      </c>
      <c r="D320" s="221" t="str">
        <f>INDEX(DbaseIndices!G:G,$B320)</f>
        <v>1A Fuel Combustion Activities</v>
      </c>
      <c r="E320" s="221" t="str">
        <f>INDEX(DbaseIndices!H:H,$B320)</f>
        <v>1A2 Manufacturing Industries and Construction</v>
      </c>
      <c r="F320" s="221" t="str">
        <f>INDEX(DbaseIndices!I:I,$B320)</f>
        <v>1A2 Manufacturing Industries and Construction</v>
      </c>
      <c r="G320" s="221" t="str">
        <f>INDEX(DbaseIndices!D:D,$B320)</f>
        <v>Residual Fuel Oil (HFO)</v>
      </c>
      <c r="H320" s="221" t="str">
        <f>INDEX(DbaseIndices!E:E,$B320)</f>
        <v>CH4</v>
      </c>
      <c r="I320" s="221">
        <f>IF(I319=DbaseIndices!$N$3,DbaseIndices!$N$2,I319+1)</f>
        <v>2012</v>
      </c>
      <c r="J320" s="318">
        <f ca="1">OFFSET(INDIRECT(INDEX(DbaseIndices!J:J,B320)),0,I320-2000+1)</f>
        <v>5.9544576E-4</v>
      </c>
    </row>
    <row r="321" spans="1:10" hidden="1" x14ac:dyDescent="0.25">
      <c r="A321" s="221">
        <f>IF(I320=DbaseIndices!$N$3,A320+1,A320)</f>
        <v>54</v>
      </c>
      <c r="B321" s="221">
        <f>MATCH(A321,DbaseIndices!A:A,0)</f>
        <v>79</v>
      </c>
      <c r="C321" s="221" t="str">
        <f>INDEX(DbaseIndices!F:F,$B321)</f>
        <v>1 Energy</v>
      </c>
      <c r="D321" s="221" t="str">
        <f>INDEX(DbaseIndices!G:G,$B321)</f>
        <v>1A Fuel Combustion Activities</v>
      </c>
      <c r="E321" s="221" t="str">
        <f>INDEX(DbaseIndices!H:H,$B321)</f>
        <v>1A2 Manufacturing Industries and Construction</v>
      </c>
      <c r="F321" s="221" t="str">
        <f>INDEX(DbaseIndices!I:I,$B321)</f>
        <v>1A2 Manufacturing Industries and Construction</v>
      </c>
      <c r="G321" s="221" t="str">
        <f>INDEX(DbaseIndices!D:D,$B321)</f>
        <v>Residual Fuel Oil (HFO)</v>
      </c>
      <c r="H321" s="221" t="str">
        <f>INDEX(DbaseIndices!E:E,$B321)</f>
        <v>CH4</v>
      </c>
      <c r="I321" s="221">
        <f>IF(I320=DbaseIndices!$N$3,DbaseIndices!$N$2,I320+1)</f>
        <v>2013</v>
      </c>
      <c r="J321" s="318">
        <f ca="1">OFFSET(INDIRECT(INDEX(DbaseIndices!J:J,B321)),0,I321-2000+1)</f>
        <v>5.5880519999999996E-4</v>
      </c>
    </row>
    <row r="322" spans="1:10" hidden="1" x14ac:dyDescent="0.25">
      <c r="A322" s="221">
        <f>IF(I321=DbaseIndices!$N$3,A321+1,A321)</f>
        <v>54</v>
      </c>
      <c r="B322" s="221">
        <f>MATCH(A322,DbaseIndices!A:A,0)</f>
        <v>79</v>
      </c>
      <c r="C322" s="221" t="str">
        <f>INDEX(DbaseIndices!F:F,$B322)</f>
        <v>1 Energy</v>
      </c>
      <c r="D322" s="221" t="str">
        <f>INDEX(DbaseIndices!G:G,$B322)</f>
        <v>1A Fuel Combustion Activities</v>
      </c>
      <c r="E322" s="221" t="str">
        <f>INDEX(DbaseIndices!H:H,$B322)</f>
        <v>1A2 Manufacturing Industries and Construction</v>
      </c>
      <c r="F322" s="221" t="str">
        <f>INDEX(DbaseIndices!I:I,$B322)</f>
        <v>1A2 Manufacturing Industries and Construction</v>
      </c>
      <c r="G322" s="221" t="str">
        <f>INDEX(DbaseIndices!D:D,$B322)</f>
        <v>Residual Fuel Oil (HFO)</v>
      </c>
      <c r="H322" s="221" t="str">
        <f>INDEX(DbaseIndices!E:E,$B322)</f>
        <v>CH4</v>
      </c>
      <c r="I322" s="221">
        <f>IF(I321=DbaseIndices!$N$3,DbaseIndices!$N$2,I321+1)</f>
        <v>2014</v>
      </c>
      <c r="J322" s="318">
        <f ca="1">OFFSET(INDIRECT(INDEX(DbaseIndices!J:J,B322)),0,I322-2000+1)</f>
        <v>5.5898699999999994E-4</v>
      </c>
    </row>
    <row r="323" spans="1:10" hidden="1" x14ac:dyDescent="0.25">
      <c r="A323" s="221">
        <f>IF(I322=DbaseIndices!$N$3,A322+1,A322)</f>
        <v>54</v>
      </c>
      <c r="B323" s="221">
        <f>MATCH(A323,DbaseIndices!A:A,0)</f>
        <v>79</v>
      </c>
      <c r="C323" s="221" t="str">
        <f>INDEX(DbaseIndices!F:F,$B323)</f>
        <v>1 Energy</v>
      </c>
      <c r="D323" s="221" t="str">
        <f>INDEX(DbaseIndices!G:G,$B323)</f>
        <v>1A Fuel Combustion Activities</v>
      </c>
      <c r="E323" s="221" t="str">
        <f>INDEX(DbaseIndices!H:H,$B323)</f>
        <v>1A2 Manufacturing Industries and Construction</v>
      </c>
      <c r="F323" s="221" t="str">
        <f>INDEX(DbaseIndices!I:I,$B323)</f>
        <v>1A2 Manufacturing Industries and Construction</v>
      </c>
      <c r="G323" s="221" t="str">
        <f>INDEX(DbaseIndices!D:D,$B323)</f>
        <v>Residual Fuel Oil (HFO)</v>
      </c>
      <c r="H323" s="221" t="str">
        <f>INDEX(DbaseIndices!E:E,$B323)</f>
        <v>CH4</v>
      </c>
      <c r="I323" s="221">
        <f>IF(I322=DbaseIndices!$N$3,DbaseIndices!$N$2,I322+1)</f>
        <v>2015</v>
      </c>
      <c r="J323" s="318">
        <f ca="1">OFFSET(INDIRECT(INDEX(DbaseIndices!J:J,B323)),0,I323-2000+1)</f>
        <v>5.5916880000000003E-4</v>
      </c>
    </row>
    <row r="324" spans="1:10" hidden="1" x14ac:dyDescent="0.25">
      <c r="A324" s="221">
        <f>IF(I323=DbaseIndices!$N$3,A323+1,A323)</f>
        <v>54</v>
      </c>
      <c r="B324" s="221">
        <f>MATCH(A324,DbaseIndices!A:A,0)</f>
        <v>79</v>
      </c>
      <c r="C324" s="221" t="str">
        <f>INDEX(DbaseIndices!F:F,$B324)</f>
        <v>1 Energy</v>
      </c>
      <c r="D324" s="221" t="str">
        <f>INDEX(DbaseIndices!G:G,$B324)</f>
        <v>1A Fuel Combustion Activities</v>
      </c>
      <c r="E324" s="221" t="str">
        <f>INDEX(DbaseIndices!H:H,$B324)</f>
        <v>1A2 Manufacturing Industries and Construction</v>
      </c>
      <c r="F324" s="221" t="str">
        <f>INDEX(DbaseIndices!I:I,$B324)</f>
        <v>1A2 Manufacturing Industries and Construction</v>
      </c>
      <c r="G324" s="221" t="str">
        <f>INDEX(DbaseIndices!D:D,$B324)</f>
        <v>Residual Fuel Oil (HFO)</v>
      </c>
      <c r="H324" s="221" t="str">
        <f>INDEX(DbaseIndices!E:E,$B324)</f>
        <v>CH4</v>
      </c>
      <c r="I324" s="221">
        <f>IF(I323=DbaseIndices!$N$3,DbaseIndices!$N$2,I323+1)</f>
        <v>2016</v>
      </c>
      <c r="J324" s="318">
        <f ca="1">OFFSET(INDIRECT(INDEX(DbaseIndices!J:J,B324)),0,I324-2000+1)</f>
        <v>5.5800000000000001E-4</v>
      </c>
    </row>
    <row r="325" spans="1:10" hidden="1" x14ac:dyDescent="0.25">
      <c r="A325" s="221">
        <f>IF(I324=DbaseIndices!$N$3,A324+1,A324)</f>
        <v>54</v>
      </c>
      <c r="B325" s="221">
        <f>MATCH(A325,DbaseIndices!A:A,0)</f>
        <v>79</v>
      </c>
      <c r="C325" s="221" t="str">
        <f>INDEX(DbaseIndices!F:F,$B325)</f>
        <v>1 Energy</v>
      </c>
      <c r="D325" s="221" t="str">
        <f>INDEX(DbaseIndices!G:G,$B325)</f>
        <v>1A Fuel Combustion Activities</v>
      </c>
      <c r="E325" s="221" t="str">
        <f>INDEX(DbaseIndices!H:H,$B325)</f>
        <v>1A2 Manufacturing Industries and Construction</v>
      </c>
      <c r="F325" s="221" t="str">
        <f>INDEX(DbaseIndices!I:I,$B325)</f>
        <v>1A2 Manufacturing Industries and Construction</v>
      </c>
      <c r="G325" s="221" t="str">
        <f>INDEX(DbaseIndices!D:D,$B325)</f>
        <v>Residual Fuel Oil (HFO)</v>
      </c>
      <c r="H325" s="221" t="str">
        <f>INDEX(DbaseIndices!E:E,$B325)</f>
        <v>CH4</v>
      </c>
      <c r="I325" s="221">
        <f>IF(I324=DbaseIndices!$N$3,DbaseIndices!$N$2,I324+1)</f>
        <v>2017</v>
      </c>
      <c r="J325" s="318">
        <f ca="1">OFFSET(INDIRECT(INDEX(DbaseIndices!J:J,B325)),0,I325-2000+1)</f>
        <v>5.6099999999999998E-4</v>
      </c>
    </row>
    <row r="326" spans="1:10" hidden="1" x14ac:dyDescent="0.25">
      <c r="A326" s="221">
        <f>IF(I325=DbaseIndices!$N$3,A325+1,A325)</f>
        <v>55</v>
      </c>
      <c r="B326" s="221">
        <f>MATCH(A326,DbaseIndices!A:A,0)</f>
        <v>80</v>
      </c>
      <c r="C326" s="221" t="str">
        <f>INDEX(DbaseIndices!F:F,$B326)</f>
        <v>1 Energy</v>
      </c>
      <c r="D326" s="221" t="str">
        <f>INDEX(DbaseIndices!G:G,$B326)</f>
        <v>1A Fuel Combustion Activities</v>
      </c>
      <c r="E326" s="221" t="str">
        <f>INDEX(DbaseIndices!H:H,$B326)</f>
        <v>1A2 Manufacturing Industries and Construction</v>
      </c>
      <c r="F326" s="221" t="str">
        <f>INDEX(DbaseIndices!I:I,$B326)</f>
        <v>1A2 Manufacturing Industries and Construction</v>
      </c>
      <c r="G326" s="221" t="str">
        <f>INDEX(DbaseIndices!D:D,$B326)</f>
        <v>LPG</v>
      </c>
      <c r="H326" s="221" t="str">
        <f>INDEX(DbaseIndices!E:E,$B326)</f>
        <v>CH4</v>
      </c>
      <c r="I326" s="221">
        <f>IF(I325=DbaseIndices!$N$3,DbaseIndices!$N$2,I325+1)</f>
        <v>2012</v>
      </c>
      <c r="J326" s="318">
        <f ca="1">OFFSET(INDIRECT(INDEX(DbaseIndices!J:J,B326)),0,I326-2000+1)</f>
        <v>1.2610944000000001E-4</v>
      </c>
    </row>
    <row r="327" spans="1:10" hidden="1" x14ac:dyDescent="0.25">
      <c r="A327" s="221">
        <f>IF(I326=DbaseIndices!$N$3,A326+1,A326)</f>
        <v>55</v>
      </c>
      <c r="B327" s="221">
        <f>MATCH(A327,DbaseIndices!A:A,0)</f>
        <v>80</v>
      </c>
      <c r="C327" s="221" t="str">
        <f>INDEX(DbaseIndices!F:F,$B327)</f>
        <v>1 Energy</v>
      </c>
      <c r="D327" s="221" t="str">
        <f>INDEX(DbaseIndices!G:G,$B327)</f>
        <v>1A Fuel Combustion Activities</v>
      </c>
      <c r="E327" s="221" t="str">
        <f>INDEX(DbaseIndices!H:H,$B327)</f>
        <v>1A2 Manufacturing Industries and Construction</v>
      </c>
      <c r="F327" s="221" t="str">
        <f>INDEX(DbaseIndices!I:I,$B327)</f>
        <v>1A2 Manufacturing Industries and Construction</v>
      </c>
      <c r="G327" s="221" t="str">
        <f>INDEX(DbaseIndices!D:D,$B327)</f>
        <v>LPG</v>
      </c>
      <c r="H327" s="221" t="str">
        <f>INDEX(DbaseIndices!E:E,$B327)</f>
        <v>CH4</v>
      </c>
      <c r="I327" s="221">
        <f>IF(I326=DbaseIndices!$N$3,DbaseIndices!$N$2,I326+1)</f>
        <v>2013</v>
      </c>
      <c r="J327" s="318">
        <f ca="1">OFFSET(INDIRECT(INDEX(DbaseIndices!J:J,B327)),0,I327-2000+1)</f>
        <v>1.242758E-4</v>
      </c>
    </row>
    <row r="328" spans="1:10" hidden="1" x14ac:dyDescent="0.25">
      <c r="A328" s="221">
        <f>IF(I327=DbaseIndices!$N$3,A327+1,A327)</f>
        <v>55</v>
      </c>
      <c r="B328" s="221">
        <f>MATCH(A328,DbaseIndices!A:A,0)</f>
        <v>80</v>
      </c>
      <c r="C328" s="221" t="str">
        <f>INDEX(DbaseIndices!F:F,$B328)</f>
        <v>1 Energy</v>
      </c>
      <c r="D328" s="221" t="str">
        <f>INDEX(DbaseIndices!G:G,$B328)</f>
        <v>1A Fuel Combustion Activities</v>
      </c>
      <c r="E328" s="221" t="str">
        <f>INDEX(DbaseIndices!H:H,$B328)</f>
        <v>1A2 Manufacturing Industries and Construction</v>
      </c>
      <c r="F328" s="221" t="str">
        <f>INDEX(DbaseIndices!I:I,$B328)</f>
        <v>1A2 Manufacturing Industries and Construction</v>
      </c>
      <c r="G328" s="221" t="str">
        <f>INDEX(DbaseIndices!D:D,$B328)</f>
        <v>LPG</v>
      </c>
      <c r="H328" s="221" t="str">
        <f>INDEX(DbaseIndices!E:E,$B328)</f>
        <v>CH4</v>
      </c>
      <c r="I328" s="221">
        <f>IF(I327=DbaseIndices!$N$3,DbaseIndices!$N$2,I327+1)</f>
        <v>2014</v>
      </c>
      <c r="J328" s="318">
        <f ca="1">OFFSET(INDIRECT(INDEX(DbaseIndices!J:J,B328)),0,I328-2000+1)</f>
        <v>1.256005E-4</v>
      </c>
    </row>
    <row r="329" spans="1:10" hidden="1" x14ac:dyDescent="0.25">
      <c r="A329" s="221">
        <f>IF(I328=DbaseIndices!$N$3,A328+1,A328)</f>
        <v>55</v>
      </c>
      <c r="B329" s="221">
        <f>MATCH(A329,DbaseIndices!A:A,0)</f>
        <v>80</v>
      </c>
      <c r="C329" s="221" t="str">
        <f>INDEX(DbaseIndices!F:F,$B329)</f>
        <v>1 Energy</v>
      </c>
      <c r="D329" s="221" t="str">
        <f>INDEX(DbaseIndices!G:G,$B329)</f>
        <v>1A Fuel Combustion Activities</v>
      </c>
      <c r="E329" s="221" t="str">
        <f>INDEX(DbaseIndices!H:H,$B329)</f>
        <v>1A2 Manufacturing Industries and Construction</v>
      </c>
      <c r="F329" s="221" t="str">
        <f>INDEX(DbaseIndices!I:I,$B329)</f>
        <v>1A2 Manufacturing Industries and Construction</v>
      </c>
      <c r="G329" s="221" t="str">
        <f>INDEX(DbaseIndices!D:D,$B329)</f>
        <v>LPG</v>
      </c>
      <c r="H329" s="221" t="str">
        <f>INDEX(DbaseIndices!E:E,$B329)</f>
        <v>CH4</v>
      </c>
      <c r="I329" s="221">
        <f>IF(I328=DbaseIndices!$N$3,DbaseIndices!$N$2,I328+1)</f>
        <v>2015</v>
      </c>
      <c r="J329" s="318">
        <f ca="1">OFFSET(INDIRECT(INDEX(DbaseIndices!J:J,B329)),0,I329-2000+1)</f>
        <v>1.269252E-4</v>
      </c>
    </row>
    <row r="330" spans="1:10" hidden="1" x14ac:dyDescent="0.25">
      <c r="A330" s="221">
        <f>IF(I329=DbaseIndices!$N$3,A329+1,A329)</f>
        <v>55</v>
      </c>
      <c r="B330" s="221">
        <f>MATCH(A330,DbaseIndices!A:A,0)</f>
        <v>80</v>
      </c>
      <c r="C330" s="221" t="str">
        <f>INDEX(DbaseIndices!F:F,$B330)</f>
        <v>1 Energy</v>
      </c>
      <c r="D330" s="221" t="str">
        <f>INDEX(DbaseIndices!G:G,$B330)</f>
        <v>1A Fuel Combustion Activities</v>
      </c>
      <c r="E330" s="221" t="str">
        <f>INDEX(DbaseIndices!H:H,$B330)</f>
        <v>1A2 Manufacturing Industries and Construction</v>
      </c>
      <c r="F330" s="221" t="str">
        <f>INDEX(DbaseIndices!I:I,$B330)</f>
        <v>1A2 Manufacturing Industries and Construction</v>
      </c>
      <c r="G330" s="221" t="str">
        <f>INDEX(DbaseIndices!D:D,$B330)</f>
        <v>LPG</v>
      </c>
      <c r="H330" s="221" t="str">
        <f>INDEX(DbaseIndices!E:E,$B330)</f>
        <v>CH4</v>
      </c>
      <c r="I330" s="221">
        <f>IF(I329=DbaseIndices!$N$3,DbaseIndices!$N$2,I329+1)</f>
        <v>2016</v>
      </c>
      <c r="J330" s="318">
        <f ca="1">OFFSET(INDIRECT(INDEX(DbaseIndices!J:J,B330)),0,I330-2000+1)</f>
        <v>1.2799999999999999E-4</v>
      </c>
    </row>
    <row r="331" spans="1:10" hidden="1" x14ac:dyDescent="0.25">
      <c r="A331" s="221">
        <f>IF(I330=DbaseIndices!$N$3,A330+1,A330)</f>
        <v>55</v>
      </c>
      <c r="B331" s="221">
        <f>MATCH(A331,DbaseIndices!A:A,0)</f>
        <v>80</v>
      </c>
      <c r="C331" s="221" t="str">
        <f>INDEX(DbaseIndices!F:F,$B331)</f>
        <v>1 Energy</v>
      </c>
      <c r="D331" s="221" t="str">
        <f>INDEX(DbaseIndices!G:G,$B331)</f>
        <v>1A Fuel Combustion Activities</v>
      </c>
      <c r="E331" s="221" t="str">
        <f>INDEX(DbaseIndices!H:H,$B331)</f>
        <v>1A2 Manufacturing Industries and Construction</v>
      </c>
      <c r="F331" s="221" t="str">
        <f>INDEX(DbaseIndices!I:I,$B331)</f>
        <v>1A2 Manufacturing Industries and Construction</v>
      </c>
      <c r="G331" s="221" t="str">
        <f>INDEX(DbaseIndices!D:D,$B331)</f>
        <v>LPG</v>
      </c>
      <c r="H331" s="221" t="str">
        <f>INDEX(DbaseIndices!E:E,$B331)</f>
        <v>CH4</v>
      </c>
      <c r="I331" s="221">
        <f>IF(I330=DbaseIndices!$N$3,DbaseIndices!$N$2,I330+1)</f>
        <v>2017</v>
      </c>
      <c r="J331" s="318">
        <f ca="1">OFFSET(INDIRECT(INDEX(DbaseIndices!J:J,B331)),0,I331-2000+1)</f>
        <v>1.2999999999999999E-4</v>
      </c>
    </row>
    <row r="332" spans="1:10" hidden="1" x14ac:dyDescent="0.25">
      <c r="A332" s="221">
        <f>IF(I331=DbaseIndices!$N$3,A331+1,A331)</f>
        <v>56</v>
      </c>
      <c r="B332" s="221">
        <f>MATCH(A332,DbaseIndices!A:A,0)</f>
        <v>81</v>
      </c>
      <c r="C332" s="221" t="str">
        <f>INDEX(DbaseIndices!F:F,$B332)</f>
        <v>1 Energy</v>
      </c>
      <c r="D332" s="221" t="str">
        <f>INDEX(DbaseIndices!G:G,$B332)</f>
        <v>1A Fuel Combustion Activities</v>
      </c>
      <c r="E332" s="221" t="str">
        <f>INDEX(DbaseIndices!H:H,$B332)</f>
        <v>1A2 Manufacturing Industries and Construction</v>
      </c>
      <c r="F332" s="221" t="str">
        <f>INDEX(DbaseIndices!I:I,$B332)</f>
        <v>1A2 Manufacturing Industries and Construction</v>
      </c>
      <c r="G332" s="221" t="str">
        <f>INDEX(DbaseIndices!D:D,$B332)</f>
        <v>Bitumen</v>
      </c>
      <c r="H332" s="221" t="str">
        <f>INDEX(DbaseIndices!E:E,$B332)</f>
        <v>CH4</v>
      </c>
      <c r="I332" s="221">
        <f>IF(I331=DbaseIndices!$N$3,DbaseIndices!$N$2,I331+1)</f>
        <v>2012</v>
      </c>
      <c r="J332" s="318">
        <f ca="1">OFFSET(INDIRECT(INDEX(DbaseIndices!J:J,B332)),0,I332-2000+1)</f>
        <v>2.9420679959999998E-2</v>
      </c>
    </row>
    <row r="333" spans="1:10" hidden="1" x14ac:dyDescent="0.25">
      <c r="A333" s="221">
        <f>IF(I332=DbaseIndices!$N$3,A332+1,A332)</f>
        <v>56</v>
      </c>
      <c r="B333" s="221">
        <f>MATCH(A333,DbaseIndices!A:A,0)</f>
        <v>81</v>
      </c>
      <c r="C333" s="221" t="str">
        <f>INDEX(DbaseIndices!F:F,$B333)</f>
        <v>1 Energy</v>
      </c>
      <c r="D333" s="221" t="str">
        <f>INDEX(DbaseIndices!G:G,$B333)</f>
        <v>1A Fuel Combustion Activities</v>
      </c>
      <c r="E333" s="221" t="str">
        <f>INDEX(DbaseIndices!H:H,$B333)</f>
        <v>1A2 Manufacturing Industries and Construction</v>
      </c>
      <c r="F333" s="221" t="str">
        <f>INDEX(DbaseIndices!I:I,$B333)</f>
        <v>1A2 Manufacturing Industries and Construction</v>
      </c>
      <c r="G333" s="221" t="str">
        <f>INDEX(DbaseIndices!D:D,$B333)</f>
        <v>Bitumen</v>
      </c>
      <c r="H333" s="221" t="str">
        <f>INDEX(DbaseIndices!E:E,$B333)</f>
        <v>CH4</v>
      </c>
      <c r="I333" s="221">
        <f>IF(I332=DbaseIndices!$N$3,DbaseIndices!$N$2,I332+1)</f>
        <v>2013</v>
      </c>
      <c r="J333" s="318">
        <f ca="1">OFFSET(INDIRECT(INDEX(DbaseIndices!J:J,B333)),0,I333-2000+1)</f>
        <v>2.7284820000000001E-2</v>
      </c>
    </row>
    <row r="334" spans="1:10" hidden="1" x14ac:dyDescent="0.25">
      <c r="A334" s="221">
        <f>IF(I333=DbaseIndices!$N$3,A333+1,A333)</f>
        <v>56</v>
      </c>
      <c r="B334" s="221">
        <f>MATCH(A334,DbaseIndices!A:A,0)</f>
        <v>81</v>
      </c>
      <c r="C334" s="221" t="str">
        <f>INDEX(DbaseIndices!F:F,$B334)</f>
        <v>1 Energy</v>
      </c>
      <c r="D334" s="221" t="str">
        <f>INDEX(DbaseIndices!G:G,$B334)</f>
        <v>1A Fuel Combustion Activities</v>
      </c>
      <c r="E334" s="221" t="str">
        <f>INDEX(DbaseIndices!H:H,$B334)</f>
        <v>1A2 Manufacturing Industries and Construction</v>
      </c>
      <c r="F334" s="221" t="str">
        <f>INDEX(DbaseIndices!I:I,$B334)</f>
        <v>1A2 Manufacturing Industries and Construction</v>
      </c>
      <c r="G334" s="221" t="str">
        <f>INDEX(DbaseIndices!D:D,$B334)</f>
        <v>Bitumen</v>
      </c>
      <c r="H334" s="221" t="str">
        <f>INDEX(DbaseIndices!E:E,$B334)</f>
        <v>CH4</v>
      </c>
      <c r="I334" s="221">
        <f>IF(I333=DbaseIndices!$N$3,DbaseIndices!$N$2,I333+1)</f>
        <v>2014</v>
      </c>
      <c r="J334" s="318">
        <f ca="1">OFFSET(INDIRECT(INDEX(DbaseIndices!J:J,B334)),0,I334-2000+1)</f>
        <v>2.8152600000000003E-2</v>
      </c>
    </row>
    <row r="335" spans="1:10" hidden="1" x14ac:dyDescent="0.25">
      <c r="A335" s="221">
        <f>IF(I334=DbaseIndices!$N$3,A334+1,A334)</f>
        <v>56</v>
      </c>
      <c r="B335" s="221">
        <f>MATCH(A335,DbaseIndices!A:A,0)</f>
        <v>81</v>
      </c>
      <c r="C335" s="221" t="str">
        <f>INDEX(DbaseIndices!F:F,$B335)</f>
        <v>1 Energy</v>
      </c>
      <c r="D335" s="221" t="str">
        <f>INDEX(DbaseIndices!G:G,$B335)</f>
        <v>1A Fuel Combustion Activities</v>
      </c>
      <c r="E335" s="221" t="str">
        <f>INDEX(DbaseIndices!H:H,$B335)</f>
        <v>1A2 Manufacturing Industries and Construction</v>
      </c>
      <c r="F335" s="221" t="str">
        <f>INDEX(DbaseIndices!I:I,$B335)</f>
        <v>1A2 Manufacturing Industries and Construction</v>
      </c>
      <c r="G335" s="221" t="str">
        <f>INDEX(DbaseIndices!D:D,$B335)</f>
        <v>Bitumen</v>
      </c>
      <c r="H335" s="221" t="str">
        <f>INDEX(DbaseIndices!E:E,$B335)</f>
        <v>CH4</v>
      </c>
      <c r="I335" s="221">
        <f>IF(I334=DbaseIndices!$N$3,DbaseIndices!$N$2,I334+1)</f>
        <v>2015</v>
      </c>
      <c r="J335" s="318">
        <f ca="1">OFFSET(INDIRECT(INDEX(DbaseIndices!J:J,B335)),0,I335-2000+1)</f>
        <v>2.9020379999999998E-2</v>
      </c>
    </row>
    <row r="336" spans="1:10" hidden="1" x14ac:dyDescent="0.25">
      <c r="A336" s="221">
        <f>IF(I335=DbaseIndices!$N$3,A335+1,A335)</f>
        <v>56</v>
      </c>
      <c r="B336" s="221">
        <f>MATCH(A336,DbaseIndices!A:A,0)</f>
        <v>81</v>
      </c>
      <c r="C336" s="221" t="str">
        <f>INDEX(DbaseIndices!F:F,$B336)</f>
        <v>1 Energy</v>
      </c>
      <c r="D336" s="221" t="str">
        <f>INDEX(DbaseIndices!G:G,$B336)</f>
        <v>1A Fuel Combustion Activities</v>
      </c>
      <c r="E336" s="221" t="str">
        <f>INDEX(DbaseIndices!H:H,$B336)</f>
        <v>1A2 Manufacturing Industries and Construction</v>
      </c>
      <c r="F336" s="221" t="str">
        <f>INDEX(DbaseIndices!I:I,$B336)</f>
        <v>1A2 Manufacturing Industries and Construction</v>
      </c>
      <c r="G336" s="221" t="str">
        <f>INDEX(DbaseIndices!D:D,$B336)</f>
        <v>Bitumen</v>
      </c>
      <c r="H336" s="221" t="str">
        <f>INDEX(DbaseIndices!E:E,$B336)</f>
        <v>CH4</v>
      </c>
      <c r="I336" s="221">
        <f>IF(I335=DbaseIndices!$N$3,DbaseIndices!$N$2,I335+1)</f>
        <v>2016</v>
      </c>
      <c r="J336" s="318">
        <f ca="1">OFFSET(INDIRECT(INDEX(DbaseIndices!J:J,B336)),0,I336-2000+1)</f>
        <v>2.9888999999999999E-2</v>
      </c>
    </row>
    <row r="337" spans="1:10" hidden="1" x14ac:dyDescent="0.25">
      <c r="A337" s="221">
        <f>IF(I336=DbaseIndices!$N$3,A336+1,A336)</f>
        <v>56</v>
      </c>
      <c r="B337" s="221">
        <f>MATCH(A337,DbaseIndices!A:A,0)</f>
        <v>81</v>
      </c>
      <c r="C337" s="221" t="str">
        <f>INDEX(DbaseIndices!F:F,$B337)</f>
        <v>1 Energy</v>
      </c>
      <c r="D337" s="221" t="str">
        <f>INDEX(DbaseIndices!G:G,$B337)</f>
        <v>1A Fuel Combustion Activities</v>
      </c>
      <c r="E337" s="221" t="str">
        <f>INDEX(DbaseIndices!H:H,$B337)</f>
        <v>1A2 Manufacturing Industries and Construction</v>
      </c>
      <c r="F337" s="221" t="str">
        <f>INDEX(DbaseIndices!I:I,$B337)</f>
        <v>1A2 Manufacturing Industries and Construction</v>
      </c>
      <c r="G337" s="221" t="str">
        <f>INDEX(DbaseIndices!D:D,$B337)</f>
        <v>Bitumen</v>
      </c>
      <c r="H337" s="221" t="str">
        <f>INDEX(DbaseIndices!E:E,$B337)</f>
        <v>CH4</v>
      </c>
      <c r="I337" s="221">
        <f>IF(I336=DbaseIndices!$N$3,DbaseIndices!$N$2,I336+1)</f>
        <v>2017</v>
      </c>
      <c r="J337" s="318">
        <f ca="1">OFFSET(INDIRECT(INDEX(DbaseIndices!J:J,B337)),0,I337-2000+1)</f>
        <v>3.0755999999999999E-2</v>
      </c>
    </row>
    <row r="338" spans="1:10" hidden="1" x14ac:dyDescent="0.25">
      <c r="A338" s="221">
        <f>IF(I337=DbaseIndices!$N$3,A337+1,A337)</f>
        <v>57</v>
      </c>
      <c r="B338" s="221">
        <f>MATCH(A338,DbaseIndices!A:A,0)</f>
        <v>82</v>
      </c>
      <c r="C338" s="221" t="str">
        <f>INDEX(DbaseIndices!F:F,$B338)</f>
        <v>1 Energy</v>
      </c>
      <c r="D338" s="221" t="str">
        <f>INDEX(DbaseIndices!G:G,$B338)</f>
        <v>1A Fuel Combustion Activities</v>
      </c>
      <c r="E338" s="221" t="str">
        <f>INDEX(DbaseIndices!H:H,$B338)</f>
        <v>1A2 Manufacturing Industries and Construction</v>
      </c>
      <c r="F338" s="221" t="str">
        <f>INDEX(DbaseIndices!I:I,$B338)</f>
        <v>1A2 Manufacturing Industries and Construction</v>
      </c>
      <c r="G338" s="221" t="str">
        <f>INDEX(DbaseIndices!D:D,$B338)</f>
        <v>Coal</v>
      </c>
      <c r="H338" s="221" t="str">
        <f>INDEX(DbaseIndices!E:E,$B338)</f>
        <v>CH4</v>
      </c>
      <c r="I338" s="221">
        <f>IF(I337=DbaseIndices!$N$3,DbaseIndices!$N$2,I337+1)</f>
        <v>2012</v>
      </c>
      <c r="J338" s="318">
        <f ca="1">OFFSET(INDIRECT(INDEX(DbaseIndices!J:J,B338)),0,I338-2000+1)</f>
        <v>0.254262351</v>
      </c>
    </row>
    <row r="339" spans="1:10" hidden="1" x14ac:dyDescent="0.25">
      <c r="A339" s="221">
        <f>IF(I338=DbaseIndices!$N$3,A338+1,A338)</f>
        <v>57</v>
      </c>
      <c r="B339" s="221">
        <f>MATCH(A339,DbaseIndices!A:A,0)</f>
        <v>82</v>
      </c>
      <c r="C339" s="221" t="str">
        <f>INDEX(DbaseIndices!F:F,$B339)</f>
        <v>1 Energy</v>
      </c>
      <c r="D339" s="221" t="str">
        <f>INDEX(DbaseIndices!G:G,$B339)</f>
        <v>1A Fuel Combustion Activities</v>
      </c>
      <c r="E339" s="221" t="str">
        <f>INDEX(DbaseIndices!H:H,$B339)</f>
        <v>1A2 Manufacturing Industries and Construction</v>
      </c>
      <c r="F339" s="221" t="str">
        <f>INDEX(DbaseIndices!I:I,$B339)</f>
        <v>1A2 Manufacturing Industries and Construction</v>
      </c>
      <c r="G339" s="221" t="str">
        <f>INDEX(DbaseIndices!D:D,$B339)</f>
        <v>Coal</v>
      </c>
      <c r="H339" s="221" t="str">
        <f>INDEX(DbaseIndices!E:E,$B339)</f>
        <v>CH4</v>
      </c>
      <c r="I339" s="221">
        <f>IF(I338=DbaseIndices!$N$3,DbaseIndices!$N$2,I338+1)</f>
        <v>2013</v>
      </c>
      <c r="J339" s="318">
        <f ca="1">OFFSET(INDIRECT(INDEX(DbaseIndices!J:J,B339)),0,I339-2000+1)</f>
        <v>0.33898200000000001</v>
      </c>
    </row>
    <row r="340" spans="1:10" hidden="1" x14ac:dyDescent="0.25">
      <c r="A340" s="221">
        <f>IF(I339=DbaseIndices!$N$3,A339+1,A339)</f>
        <v>57</v>
      </c>
      <c r="B340" s="221">
        <f>MATCH(A340,DbaseIndices!A:A,0)</f>
        <v>82</v>
      </c>
      <c r="C340" s="221" t="str">
        <f>INDEX(DbaseIndices!F:F,$B340)</f>
        <v>1 Energy</v>
      </c>
      <c r="D340" s="221" t="str">
        <f>INDEX(DbaseIndices!G:G,$B340)</f>
        <v>1A Fuel Combustion Activities</v>
      </c>
      <c r="E340" s="221" t="str">
        <f>INDEX(DbaseIndices!H:H,$B340)</f>
        <v>1A2 Manufacturing Industries and Construction</v>
      </c>
      <c r="F340" s="221" t="str">
        <f>INDEX(DbaseIndices!I:I,$B340)</f>
        <v>1A2 Manufacturing Industries and Construction</v>
      </c>
      <c r="G340" s="221" t="str">
        <f>INDEX(DbaseIndices!D:D,$B340)</f>
        <v>Coal</v>
      </c>
      <c r="H340" s="221" t="str">
        <f>INDEX(DbaseIndices!E:E,$B340)</f>
        <v>CH4</v>
      </c>
      <c r="I340" s="221">
        <f>IF(I339=DbaseIndices!$N$3,DbaseIndices!$N$2,I339+1)</f>
        <v>2014</v>
      </c>
      <c r="J340" s="318">
        <f ca="1">OFFSET(INDIRECT(INDEX(DbaseIndices!J:J,B340)),0,I340-2000+1)</f>
        <v>0.322743</v>
      </c>
    </row>
    <row r="341" spans="1:10" hidden="1" x14ac:dyDescent="0.25">
      <c r="A341" s="221">
        <f>IF(I340=DbaseIndices!$N$3,A340+1,A340)</f>
        <v>57</v>
      </c>
      <c r="B341" s="221">
        <f>MATCH(A341,DbaseIndices!A:A,0)</f>
        <v>82</v>
      </c>
      <c r="C341" s="221" t="str">
        <f>INDEX(DbaseIndices!F:F,$B341)</f>
        <v>1 Energy</v>
      </c>
      <c r="D341" s="221" t="str">
        <f>INDEX(DbaseIndices!G:G,$B341)</f>
        <v>1A Fuel Combustion Activities</v>
      </c>
      <c r="E341" s="221" t="str">
        <f>INDEX(DbaseIndices!H:H,$B341)</f>
        <v>1A2 Manufacturing Industries and Construction</v>
      </c>
      <c r="F341" s="221" t="str">
        <f>INDEX(DbaseIndices!I:I,$B341)</f>
        <v>1A2 Manufacturing Industries and Construction</v>
      </c>
      <c r="G341" s="221" t="str">
        <f>INDEX(DbaseIndices!D:D,$B341)</f>
        <v>Coal</v>
      </c>
      <c r="H341" s="221" t="str">
        <f>INDEX(DbaseIndices!E:E,$B341)</f>
        <v>CH4</v>
      </c>
      <c r="I341" s="221">
        <f>IF(I340=DbaseIndices!$N$3,DbaseIndices!$N$2,I340+1)</f>
        <v>2015</v>
      </c>
      <c r="J341" s="318">
        <f ca="1">OFFSET(INDIRECT(INDEX(DbaseIndices!J:J,B341)),0,I341-2000+1)</f>
        <v>0.31970900000000002</v>
      </c>
    </row>
    <row r="342" spans="1:10" hidden="1" x14ac:dyDescent="0.25">
      <c r="A342" s="221">
        <f>IF(I341=DbaseIndices!$N$3,A341+1,A341)</f>
        <v>57</v>
      </c>
      <c r="B342" s="221">
        <f>MATCH(A342,DbaseIndices!A:A,0)</f>
        <v>82</v>
      </c>
      <c r="C342" s="221" t="str">
        <f>INDEX(DbaseIndices!F:F,$B342)</f>
        <v>1 Energy</v>
      </c>
      <c r="D342" s="221" t="str">
        <f>INDEX(DbaseIndices!G:G,$B342)</f>
        <v>1A Fuel Combustion Activities</v>
      </c>
      <c r="E342" s="221" t="str">
        <f>INDEX(DbaseIndices!H:H,$B342)</f>
        <v>1A2 Manufacturing Industries and Construction</v>
      </c>
      <c r="F342" s="221" t="str">
        <f>INDEX(DbaseIndices!I:I,$B342)</f>
        <v>1A2 Manufacturing Industries and Construction</v>
      </c>
      <c r="G342" s="221" t="str">
        <f>INDEX(DbaseIndices!D:D,$B342)</f>
        <v>Coal</v>
      </c>
      <c r="H342" s="221" t="str">
        <f>INDEX(DbaseIndices!E:E,$B342)</f>
        <v>CH4</v>
      </c>
      <c r="I342" s="221">
        <f>IF(I341=DbaseIndices!$N$3,DbaseIndices!$N$2,I341+1)</f>
        <v>2016</v>
      </c>
      <c r="J342" s="318">
        <f ca="1">OFFSET(INDIRECT(INDEX(DbaseIndices!J:J,B342)),0,I342-2000+1)</f>
        <v>0.32267200000000001</v>
      </c>
    </row>
    <row r="343" spans="1:10" hidden="1" x14ac:dyDescent="0.25">
      <c r="A343" s="221">
        <f>IF(I342=DbaseIndices!$N$3,A342+1,A342)</f>
        <v>57</v>
      </c>
      <c r="B343" s="221">
        <f>MATCH(A343,DbaseIndices!A:A,0)</f>
        <v>82</v>
      </c>
      <c r="C343" s="221" t="str">
        <f>INDEX(DbaseIndices!F:F,$B343)</f>
        <v>1 Energy</v>
      </c>
      <c r="D343" s="221" t="str">
        <f>INDEX(DbaseIndices!G:G,$B343)</f>
        <v>1A Fuel Combustion Activities</v>
      </c>
      <c r="E343" s="221" t="str">
        <f>INDEX(DbaseIndices!H:H,$B343)</f>
        <v>1A2 Manufacturing Industries and Construction</v>
      </c>
      <c r="F343" s="221" t="str">
        <f>INDEX(DbaseIndices!I:I,$B343)</f>
        <v>1A2 Manufacturing Industries and Construction</v>
      </c>
      <c r="G343" s="221" t="str">
        <f>INDEX(DbaseIndices!D:D,$B343)</f>
        <v>Coal</v>
      </c>
      <c r="H343" s="221" t="str">
        <f>INDEX(DbaseIndices!E:E,$B343)</f>
        <v>CH4</v>
      </c>
      <c r="I343" s="221">
        <f>IF(I342=DbaseIndices!$N$3,DbaseIndices!$N$2,I342+1)</f>
        <v>2017</v>
      </c>
      <c r="J343" s="318">
        <f ca="1">OFFSET(INDIRECT(INDEX(DbaseIndices!J:J,B343)),0,I343-2000+1)</f>
        <v>0.32236599999999999</v>
      </c>
    </row>
    <row r="344" spans="1:10" hidden="1" x14ac:dyDescent="0.25">
      <c r="A344" s="221">
        <f>IF(I343=DbaseIndices!$N$3,A343+1,A343)</f>
        <v>58</v>
      </c>
      <c r="B344" s="221">
        <f>MATCH(A344,DbaseIndices!A:A,0)</f>
        <v>83</v>
      </c>
      <c r="C344" s="221" t="str">
        <f>INDEX(DbaseIndices!F:F,$B344)</f>
        <v>1 Energy</v>
      </c>
      <c r="D344" s="221" t="str">
        <f>INDEX(DbaseIndices!G:G,$B344)</f>
        <v>1A Fuel Combustion Activities</v>
      </c>
      <c r="E344" s="221" t="str">
        <f>INDEX(DbaseIndices!H:H,$B344)</f>
        <v>1A2 Manufacturing Industries and Construction</v>
      </c>
      <c r="F344" s="221" t="str">
        <f>INDEX(DbaseIndices!I:I,$B344)</f>
        <v>1A2 Manufacturing Industries and Construction</v>
      </c>
      <c r="G344" s="221" t="str">
        <f>INDEX(DbaseIndices!D:D,$B344)</f>
        <v>Gas</v>
      </c>
      <c r="H344" s="221" t="str">
        <f>INDEX(DbaseIndices!E:E,$B344)</f>
        <v>CH4</v>
      </c>
      <c r="I344" s="221">
        <f>IF(I343=DbaseIndices!$N$3,DbaseIndices!$N$2,I343+1)</f>
        <v>2012</v>
      </c>
      <c r="J344" s="318">
        <f ca="1">OFFSET(INDIRECT(INDEX(DbaseIndices!J:J,B344)),0,I344-2000+1)</f>
        <v>4.4518176E-2</v>
      </c>
    </row>
    <row r="345" spans="1:10" hidden="1" x14ac:dyDescent="0.25">
      <c r="A345" s="221">
        <f>IF(I344=DbaseIndices!$N$3,A344+1,A344)</f>
        <v>58</v>
      </c>
      <c r="B345" s="221">
        <f>MATCH(A345,DbaseIndices!A:A,0)</f>
        <v>83</v>
      </c>
      <c r="C345" s="221" t="str">
        <f>INDEX(DbaseIndices!F:F,$B345)</f>
        <v>1 Energy</v>
      </c>
      <c r="D345" s="221" t="str">
        <f>INDEX(DbaseIndices!G:G,$B345)</f>
        <v>1A Fuel Combustion Activities</v>
      </c>
      <c r="E345" s="221" t="str">
        <f>INDEX(DbaseIndices!H:H,$B345)</f>
        <v>1A2 Manufacturing Industries and Construction</v>
      </c>
      <c r="F345" s="221" t="str">
        <f>INDEX(DbaseIndices!I:I,$B345)</f>
        <v>1A2 Manufacturing Industries and Construction</v>
      </c>
      <c r="G345" s="221" t="str">
        <f>INDEX(DbaseIndices!D:D,$B345)</f>
        <v>Gas</v>
      </c>
      <c r="H345" s="221" t="str">
        <f>INDEX(DbaseIndices!E:E,$B345)</f>
        <v>CH4</v>
      </c>
      <c r="I345" s="221">
        <f>IF(I344=DbaseIndices!$N$3,DbaseIndices!$N$2,I344+1)</f>
        <v>2013</v>
      </c>
      <c r="J345" s="318">
        <f ca="1">OFFSET(INDIRECT(INDEX(DbaseIndices!J:J,B345)),0,I345-2000+1)</f>
        <v>6.2379199999999996E-2</v>
      </c>
    </row>
    <row r="346" spans="1:10" hidden="1" x14ac:dyDescent="0.25">
      <c r="A346" s="221">
        <f>IF(I345=DbaseIndices!$N$3,A345+1,A345)</f>
        <v>58</v>
      </c>
      <c r="B346" s="221">
        <f>MATCH(A346,DbaseIndices!A:A,0)</f>
        <v>83</v>
      </c>
      <c r="C346" s="221" t="str">
        <f>INDEX(DbaseIndices!F:F,$B346)</f>
        <v>1 Energy</v>
      </c>
      <c r="D346" s="221" t="str">
        <f>INDEX(DbaseIndices!G:G,$B346)</f>
        <v>1A Fuel Combustion Activities</v>
      </c>
      <c r="E346" s="221" t="str">
        <f>INDEX(DbaseIndices!H:H,$B346)</f>
        <v>1A2 Manufacturing Industries and Construction</v>
      </c>
      <c r="F346" s="221" t="str">
        <f>INDEX(DbaseIndices!I:I,$B346)</f>
        <v>1A2 Manufacturing Industries and Construction</v>
      </c>
      <c r="G346" s="221" t="str">
        <f>INDEX(DbaseIndices!D:D,$B346)</f>
        <v>Gas</v>
      </c>
      <c r="H346" s="221" t="str">
        <f>INDEX(DbaseIndices!E:E,$B346)</f>
        <v>CH4</v>
      </c>
      <c r="I346" s="221">
        <f>IF(I345=DbaseIndices!$N$3,DbaseIndices!$N$2,I345+1)</f>
        <v>2014</v>
      </c>
      <c r="J346" s="318">
        <f ca="1">OFFSET(INDIRECT(INDEX(DbaseIndices!J:J,B346)),0,I346-2000+1)</f>
        <v>6.3798499999999994E-2</v>
      </c>
    </row>
    <row r="347" spans="1:10" hidden="1" x14ac:dyDescent="0.25">
      <c r="A347" s="221">
        <f>IF(I346=DbaseIndices!$N$3,A346+1,A346)</f>
        <v>58</v>
      </c>
      <c r="B347" s="221">
        <f>MATCH(A347,DbaseIndices!A:A,0)</f>
        <v>83</v>
      </c>
      <c r="C347" s="221" t="str">
        <f>INDEX(DbaseIndices!F:F,$B347)</f>
        <v>1 Energy</v>
      </c>
      <c r="D347" s="221" t="str">
        <f>INDEX(DbaseIndices!G:G,$B347)</f>
        <v>1A Fuel Combustion Activities</v>
      </c>
      <c r="E347" s="221" t="str">
        <f>INDEX(DbaseIndices!H:H,$B347)</f>
        <v>1A2 Manufacturing Industries and Construction</v>
      </c>
      <c r="F347" s="221" t="str">
        <f>INDEX(DbaseIndices!I:I,$B347)</f>
        <v>1A2 Manufacturing Industries and Construction</v>
      </c>
      <c r="G347" s="221" t="str">
        <f>INDEX(DbaseIndices!D:D,$B347)</f>
        <v>Gas</v>
      </c>
      <c r="H347" s="221" t="str">
        <f>INDEX(DbaseIndices!E:E,$B347)</f>
        <v>CH4</v>
      </c>
      <c r="I347" s="221">
        <f>IF(I346=DbaseIndices!$N$3,DbaseIndices!$N$2,I346+1)</f>
        <v>2015</v>
      </c>
      <c r="J347" s="318">
        <f ca="1">OFFSET(INDIRECT(INDEX(DbaseIndices!J:J,B347)),0,I347-2000+1)</f>
        <v>6.5217800000000006E-2</v>
      </c>
    </row>
    <row r="348" spans="1:10" hidden="1" x14ac:dyDescent="0.25">
      <c r="A348" s="221">
        <f>IF(I347=DbaseIndices!$N$3,A347+1,A347)</f>
        <v>58</v>
      </c>
      <c r="B348" s="221">
        <f>MATCH(A348,DbaseIndices!A:A,0)</f>
        <v>83</v>
      </c>
      <c r="C348" s="221" t="str">
        <f>INDEX(DbaseIndices!F:F,$B348)</f>
        <v>1 Energy</v>
      </c>
      <c r="D348" s="221" t="str">
        <f>INDEX(DbaseIndices!G:G,$B348)</f>
        <v>1A Fuel Combustion Activities</v>
      </c>
      <c r="E348" s="221" t="str">
        <f>INDEX(DbaseIndices!H:H,$B348)</f>
        <v>1A2 Manufacturing Industries and Construction</v>
      </c>
      <c r="F348" s="221" t="str">
        <f>INDEX(DbaseIndices!I:I,$B348)</f>
        <v>1A2 Manufacturing Industries and Construction</v>
      </c>
      <c r="G348" s="221" t="str">
        <f>INDEX(DbaseIndices!D:D,$B348)</f>
        <v>Gas</v>
      </c>
      <c r="H348" s="221" t="str">
        <f>INDEX(DbaseIndices!E:E,$B348)</f>
        <v>CH4</v>
      </c>
      <c r="I348" s="221">
        <f>IF(I347=DbaseIndices!$N$3,DbaseIndices!$N$2,I347+1)</f>
        <v>2016</v>
      </c>
      <c r="J348" s="318">
        <f ca="1">OFFSET(INDIRECT(INDEX(DbaseIndices!J:J,B348)),0,I348-2000+1)</f>
        <v>6.6637000000000002E-2</v>
      </c>
    </row>
    <row r="349" spans="1:10" hidden="1" x14ac:dyDescent="0.25">
      <c r="A349" s="221">
        <f>IF(I348=DbaseIndices!$N$3,A348+1,A348)</f>
        <v>58</v>
      </c>
      <c r="B349" s="221">
        <f>MATCH(A349,DbaseIndices!A:A,0)</f>
        <v>83</v>
      </c>
      <c r="C349" s="221" t="str">
        <f>INDEX(DbaseIndices!F:F,$B349)</f>
        <v>1 Energy</v>
      </c>
      <c r="D349" s="221" t="str">
        <f>INDEX(DbaseIndices!G:G,$B349)</f>
        <v>1A Fuel Combustion Activities</v>
      </c>
      <c r="E349" s="221" t="str">
        <f>INDEX(DbaseIndices!H:H,$B349)</f>
        <v>1A2 Manufacturing Industries and Construction</v>
      </c>
      <c r="F349" s="221" t="str">
        <f>INDEX(DbaseIndices!I:I,$B349)</f>
        <v>1A2 Manufacturing Industries and Construction</v>
      </c>
      <c r="G349" s="221" t="str">
        <f>INDEX(DbaseIndices!D:D,$B349)</f>
        <v>Gas</v>
      </c>
      <c r="H349" s="221" t="str">
        <f>INDEX(DbaseIndices!E:E,$B349)</f>
        <v>CH4</v>
      </c>
      <c r="I349" s="221">
        <f>IF(I348=DbaseIndices!$N$3,DbaseIndices!$N$2,I348+1)</f>
        <v>2017</v>
      </c>
      <c r="J349" s="318">
        <f ca="1">OFFSET(INDIRECT(INDEX(DbaseIndices!J:J,B349)),0,I349-2000+1)</f>
        <v>6.8056000000000005E-2</v>
      </c>
    </row>
    <row r="350" spans="1:10" hidden="1" x14ac:dyDescent="0.25">
      <c r="A350" s="221">
        <f>IF(I349=DbaseIndices!$N$3,A349+1,A349)</f>
        <v>59</v>
      </c>
      <c r="B350" s="221">
        <f>MATCH(A350,DbaseIndices!A:A,0)</f>
        <v>88</v>
      </c>
      <c r="C350" s="221" t="str">
        <f>INDEX(DbaseIndices!F:F,$B350)</f>
        <v>1 Energy</v>
      </c>
      <c r="D350" s="221" t="str">
        <f>INDEX(DbaseIndices!G:G,$B350)</f>
        <v>1A Fuel Combustion Activities</v>
      </c>
      <c r="E350" s="221" t="str">
        <f>INDEX(DbaseIndices!H:H,$B350)</f>
        <v>1A2 Manufacturing Industries and Construction</v>
      </c>
      <c r="F350" s="221" t="str">
        <f>INDEX(DbaseIndices!I:I,$B350)</f>
        <v>1A2 Manufacturing Industries and Construction</v>
      </c>
      <c r="G350" s="221" t="str">
        <f>INDEX(DbaseIndices!D:D,$B350)</f>
        <v>Kerosene</v>
      </c>
      <c r="H350" s="221" t="str">
        <f>INDEX(DbaseIndices!E:E,$B350)</f>
        <v>N2O</v>
      </c>
      <c r="I350" s="221">
        <f>IF(I349=DbaseIndices!$N$3,DbaseIndices!$N$2,I349+1)</f>
        <v>2012</v>
      </c>
      <c r="J350" s="318">
        <f ca="1">OFFSET(INDIRECT(INDEX(DbaseIndices!J:J,B350)),0,I350-2000+1)</f>
        <v>2.2954799999999996E-4</v>
      </c>
    </row>
    <row r="351" spans="1:10" hidden="1" x14ac:dyDescent="0.25">
      <c r="A351" s="221">
        <f>IF(I350=DbaseIndices!$N$3,A350+1,A350)</f>
        <v>59</v>
      </c>
      <c r="B351" s="221">
        <f>MATCH(A351,DbaseIndices!A:A,0)</f>
        <v>88</v>
      </c>
      <c r="C351" s="221" t="str">
        <f>INDEX(DbaseIndices!F:F,$B351)</f>
        <v>1 Energy</v>
      </c>
      <c r="D351" s="221" t="str">
        <f>INDEX(DbaseIndices!G:G,$B351)</f>
        <v>1A Fuel Combustion Activities</v>
      </c>
      <c r="E351" s="221" t="str">
        <f>INDEX(DbaseIndices!H:H,$B351)</f>
        <v>1A2 Manufacturing Industries and Construction</v>
      </c>
      <c r="F351" s="221" t="str">
        <f>INDEX(DbaseIndices!I:I,$B351)</f>
        <v>1A2 Manufacturing Industries and Construction</v>
      </c>
      <c r="G351" s="221" t="str">
        <f>INDEX(DbaseIndices!D:D,$B351)</f>
        <v>Kerosene</v>
      </c>
      <c r="H351" s="221" t="str">
        <f>INDEX(DbaseIndices!E:E,$B351)</f>
        <v>N2O</v>
      </c>
      <c r="I351" s="221">
        <f>IF(I350=DbaseIndices!$N$3,DbaseIndices!$N$2,I350+1)</f>
        <v>2013</v>
      </c>
      <c r="J351" s="318">
        <f ca="1">OFFSET(INDIRECT(INDEX(DbaseIndices!J:J,B351)),0,I351-2000+1)</f>
        <v>2.3336760000000002E-4</v>
      </c>
    </row>
    <row r="352" spans="1:10" hidden="1" x14ac:dyDescent="0.25">
      <c r="A352" s="221">
        <f>IF(I351=DbaseIndices!$N$3,A351+1,A351)</f>
        <v>59</v>
      </c>
      <c r="B352" s="221">
        <f>MATCH(A352,DbaseIndices!A:A,0)</f>
        <v>88</v>
      </c>
      <c r="C352" s="221" t="str">
        <f>INDEX(DbaseIndices!F:F,$B352)</f>
        <v>1 Energy</v>
      </c>
      <c r="D352" s="221" t="str">
        <f>INDEX(DbaseIndices!G:G,$B352)</f>
        <v>1A Fuel Combustion Activities</v>
      </c>
      <c r="E352" s="221" t="str">
        <f>INDEX(DbaseIndices!H:H,$B352)</f>
        <v>1A2 Manufacturing Industries and Construction</v>
      </c>
      <c r="F352" s="221" t="str">
        <f>INDEX(DbaseIndices!I:I,$B352)</f>
        <v>1A2 Manufacturing Industries and Construction</v>
      </c>
      <c r="G352" s="221" t="str">
        <f>INDEX(DbaseIndices!D:D,$B352)</f>
        <v>Kerosene</v>
      </c>
      <c r="H352" s="221" t="str">
        <f>INDEX(DbaseIndices!E:E,$B352)</f>
        <v>N2O</v>
      </c>
      <c r="I352" s="221">
        <f>IF(I351=DbaseIndices!$N$3,DbaseIndices!$N$2,I351+1)</f>
        <v>2014</v>
      </c>
      <c r="J352" s="318">
        <f ca="1">OFFSET(INDIRECT(INDEX(DbaseIndices!J:J,B352)),0,I352-2000+1)</f>
        <v>2.1918E-4</v>
      </c>
    </row>
    <row r="353" spans="1:10" hidden="1" x14ac:dyDescent="0.25">
      <c r="A353" s="221">
        <f>IF(I352=DbaseIndices!$N$3,A352+1,A352)</f>
        <v>59</v>
      </c>
      <c r="B353" s="221">
        <f>MATCH(A353,DbaseIndices!A:A,0)</f>
        <v>88</v>
      </c>
      <c r="C353" s="221" t="str">
        <f>INDEX(DbaseIndices!F:F,$B353)</f>
        <v>1 Energy</v>
      </c>
      <c r="D353" s="221" t="str">
        <f>INDEX(DbaseIndices!G:G,$B353)</f>
        <v>1A Fuel Combustion Activities</v>
      </c>
      <c r="E353" s="221" t="str">
        <f>INDEX(DbaseIndices!H:H,$B353)</f>
        <v>1A2 Manufacturing Industries and Construction</v>
      </c>
      <c r="F353" s="221" t="str">
        <f>INDEX(DbaseIndices!I:I,$B353)</f>
        <v>1A2 Manufacturing Industries and Construction</v>
      </c>
      <c r="G353" s="221" t="str">
        <f>INDEX(DbaseIndices!D:D,$B353)</f>
        <v>Kerosene</v>
      </c>
      <c r="H353" s="221" t="str">
        <f>INDEX(DbaseIndices!E:E,$B353)</f>
        <v>N2O</v>
      </c>
      <c r="I353" s="221">
        <f>IF(I352=DbaseIndices!$N$3,DbaseIndices!$N$2,I352+1)</f>
        <v>2015</v>
      </c>
      <c r="J353" s="318">
        <f ca="1">OFFSET(INDIRECT(INDEX(DbaseIndices!J:J,B353)),0,I353-2000+1)</f>
        <v>2.0499240000000001E-4</v>
      </c>
    </row>
    <row r="354" spans="1:10" hidden="1" x14ac:dyDescent="0.25">
      <c r="A354" s="221">
        <f>IF(I353=DbaseIndices!$N$3,A353+1,A353)</f>
        <v>59</v>
      </c>
      <c r="B354" s="221">
        <f>MATCH(A354,DbaseIndices!A:A,0)</f>
        <v>88</v>
      </c>
      <c r="C354" s="221" t="str">
        <f>INDEX(DbaseIndices!F:F,$B354)</f>
        <v>1 Energy</v>
      </c>
      <c r="D354" s="221" t="str">
        <f>INDEX(DbaseIndices!G:G,$B354)</f>
        <v>1A Fuel Combustion Activities</v>
      </c>
      <c r="E354" s="221" t="str">
        <f>INDEX(DbaseIndices!H:H,$B354)</f>
        <v>1A2 Manufacturing Industries and Construction</v>
      </c>
      <c r="F354" s="221" t="str">
        <f>INDEX(DbaseIndices!I:I,$B354)</f>
        <v>1A2 Manufacturing Industries and Construction</v>
      </c>
      <c r="G354" s="221" t="str">
        <f>INDEX(DbaseIndices!D:D,$B354)</f>
        <v>Kerosene</v>
      </c>
      <c r="H354" s="221" t="str">
        <f>INDEX(DbaseIndices!E:E,$B354)</f>
        <v>N2O</v>
      </c>
      <c r="I354" s="221">
        <f>IF(I353=DbaseIndices!$N$3,DbaseIndices!$N$2,I353+1)</f>
        <v>2016</v>
      </c>
      <c r="J354" s="318">
        <f ca="1">OFFSET(INDIRECT(INDEX(DbaseIndices!J:J,B354)),0,I354-2000+1)</f>
        <v>1.9079999999999998E-4</v>
      </c>
    </row>
    <row r="355" spans="1:10" hidden="1" x14ac:dyDescent="0.25">
      <c r="A355" s="221">
        <f>IF(I354=DbaseIndices!$N$3,A354+1,A354)</f>
        <v>59</v>
      </c>
      <c r="B355" s="221">
        <f>MATCH(A355,DbaseIndices!A:A,0)</f>
        <v>88</v>
      </c>
      <c r="C355" s="221" t="str">
        <f>INDEX(DbaseIndices!F:F,$B355)</f>
        <v>1 Energy</v>
      </c>
      <c r="D355" s="221" t="str">
        <f>INDEX(DbaseIndices!G:G,$B355)</f>
        <v>1A Fuel Combustion Activities</v>
      </c>
      <c r="E355" s="221" t="str">
        <f>INDEX(DbaseIndices!H:H,$B355)</f>
        <v>1A2 Manufacturing Industries and Construction</v>
      </c>
      <c r="F355" s="221" t="str">
        <f>INDEX(DbaseIndices!I:I,$B355)</f>
        <v>1A2 Manufacturing Industries and Construction</v>
      </c>
      <c r="G355" s="221" t="str">
        <f>INDEX(DbaseIndices!D:D,$B355)</f>
        <v>Kerosene</v>
      </c>
      <c r="H355" s="221" t="str">
        <f>INDEX(DbaseIndices!E:E,$B355)</f>
        <v>N2O</v>
      </c>
      <c r="I355" s="221">
        <f>IF(I354=DbaseIndices!$N$3,DbaseIndices!$N$2,I354+1)</f>
        <v>2017</v>
      </c>
      <c r="J355" s="318">
        <f ca="1">OFFSET(INDIRECT(INDEX(DbaseIndices!J:J,B355)),0,I355-2000+1)</f>
        <v>1.7640000000000001E-4</v>
      </c>
    </row>
    <row r="356" spans="1:10" hidden="1" x14ac:dyDescent="0.25">
      <c r="A356" s="221">
        <f>IF(I355=DbaseIndices!$N$3,A355+1,A355)</f>
        <v>60</v>
      </c>
      <c r="B356" s="221">
        <f>MATCH(A356,DbaseIndices!A:A,0)</f>
        <v>89</v>
      </c>
      <c r="C356" s="221" t="str">
        <f>INDEX(DbaseIndices!F:F,$B356)</f>
        <v>1 Energy</v>
      </c>
      <c r="D356" s="221" t="str">
        <f>INDEX(DbaseIndices!G:G,$B356)</f>
        <v>1A Fuel Combustion Activities</v>
      </c>
      <c r="E356" s="221" t="str">
        <f>INDEX(DbaseIndices!H:H,$B356)</f>
        <v>1A2 Manufacturing Industries and Construction</v>
      </c>
      <c r="F356" s="221" t="str">
        <f>INDEX(DbaseIndices!I:I,$B356)</f>
        <v>1A2 Manufacturing Industries and Construction</v>
      </c>
      <c r="G356" s="221" t="str">
        <f>INDEX(DbaseIndices!D:D,$B356)</f>
        <v>Diesel</v>
      </c>
      <c r="H356" s="221" t="str">
        <f>INDEX(DbaseIndices!E:E,$B356)</f>
        <v>N2O</v>
      </c>
      <c r="I356" s="221">
        <f>IF(I355=DbaseIndices!$N$3,DbaseIndices!$N$2,I355+1)</f>
        <v>2012</v>
      </c>
      <c r="J356" s="318">
        <f ca="1">OFFSET(INDIRECT(INDEX(DbaseIndices!J:J,B356)),0,I356-2000+1)</f>
        <v>1.0297972799999999E-2</v>
      </c>
    </row>
    <row r="357" spans="1:10" hidden="1" x14ac:dyDescent="0.25">
      <c r="A357" s="221">
        <f>IF(I356=DbaseIndices!$N$3,A356+1,A356)</f>
        <v>60</v>
      </c>
      <c r="B357" s="221">
        <f>MATCH(A357,DbaseIndices!A:A,0)</f>
        <v>89</v>
      </c>
      <c r="C357" s="221" t="str">
        <f>INDEX(DbaseIndices!F:F,$B357)</f>
        <v>1 Energy</v>
      </c>
      <c r="D357" s="221" t="str">
        <f>INDEX(DbaseIndices!G:G,$B357)</f>
        <v>1A Fuel Combustion Activities</v>
      </c>
      <c r="E357" s="221" t="str">
        <f>INDEX(DbaseIndices!H:H,$B357)</f>
        <v>1A2 Manufacturing Industries and Construction</v>
      </c>
      <c r="F357" s="221" t="str">
        <f>INDEX(DbaseIndices!I:I,$B357)</f>
        <v>1A2 Manufacturing Industries and Construction</v>
      </c>
      <c r="G357" s="221" t="str">
        <f>INDEX(DbaseIndices!D:D,$B357)</f>
        <v>Diesel</v>
      </c>
      <c r="H357" s="221" t="str">
        <f>INDEX(DbaseIndices!E:E,$B357)</f>
        <v>N2O</v>
      </c>
      <c r="I357" s="221">
        <f>IF(I356=DbaseIndices!$N$3,DbaseIndices!$N$2,I356+1)</f>
        <v>2013</v>
      </c>
      <c r="J357" s="318">
        <f ca="1">OFFSET(INDIRECT(INDEX(DbaseIndices!J:J,B357)),0,I357-2000+1)</f>
        <v>1.0882296E-2</v>
      </c>
    </row>
    <row r="358" spans="1:10" hidden="1" x14ac:dyDescent="0.25">
      <c r="A358" s="221">
        <f>IF(I357=DbaseIndices!$N$3,A357+1,A357)</f>
        <v>60</v>
      </c>
      <c r="B358" s="221">
        <f>MATCH(A358,DbaseIndices!A:A,0)</f>
        <v>89</v>
      </c>
      <c r="C358" s="221" t="str">
        <f>INDEX(DbaseIndices!F:F,$B358)</f>
        <v>1 Energy</v>
      </c>
      <c r="D358" s="221" t="str">
        <f>INDEX(DbaseIndices!G:G,$B358)</f>
        <v>1A Fuel Combustion Activities</v>
      </c>
      <c r="E358" s="221" t="str">
        <f>INDEX(DbaseIndices!H:H,$B358)</f>
        <v>1A2 Manufacturing Industries and Construction</v>
      </c>
      <c r="F358" s="221" t="str">
        <f>INDEX(DbaseIndices!I:I,$B358)</f>
        <v>1A2 Manufacturing Industries and Construction</v>
      </c>
      <c r="G358" s="221" t="str">
        <f>INDEX(DbaseIndices!D:D,$B358)</f>
        <v>Diesel</v>
      </c>
      <c r="H358" s="221" t="str">
        <f>INDEX(DbaseIndices!E:E,$B358)</f>
        <v>N2O</v>
      </c>
      <c r="I358" s="221">
        <f>IF(I357=DbaseIndices!$N$3,DbaseIndices!$N$2,I357+1)</f>
        <v>2014</v>
      </c>
      <c r="J358" s="318">
        <f ca="1">OFFSET(INDIRECT(INDEX(DbaseIndices!J:J,B358)),0,I358-2000+1)</f>
        <v>1.1294519999999999E-2</v>
      </c>
    </row>
    <row r="359" spans="1:10" hidden="1" x14ac:dyDescent="0.25">
      <c r="A359" s="221">
        <f>IF(I358=DbaseIndices!$N$3,A358+1,A358)</f>
        <v>60</v>
      </c>
      <c r="B359" s="221">
        <f>MATCH(A359,DbaseIndices!A:A,0)</f>
        <v>89</v>
      </c>
      <c r="C359" s="221" t="str">
        <f>INDEX(DbaseIndices!F:F,$B359)</f>
        <v>1 Energy</v>
      </c>
      <c r="D359" s="221" t="str">
        <f>INDEX(DbaseIndices!G:G,$B359)</f>
        <v>1A Fuel Combustion Activities</v>
      </c>
      <c r="E359" s="221" t="str">
        <f>INDEX(DbaseIndices!H:H,$B359)</f>
        <v>1A2 Manufacturing Industries and Construction</v>
      </c>
      <c r="F359" s="221" t="str">
        <f>INDEX(DbaseIndices!I:I,$B359)</f>
        <v>1A2 Manufacturing Industries and Construction</v>
      </c>
      <c r="G359" s="221" t="str">
        <f>INDEX(DbaseIndices!D:D,$B359)</f>
        <v>Diesel</v>
      </c>
      <c r="H359" s="221" t="str">
        <f>INDEX(DbaseIndices!E:E,$B359)</f>
        <v>N2O</v>
      </c>
      <c r="I359" s="221">
        <f>IF(I358=DbaseIndices!$N$3,DbaseIndices!$N$2,I358+1)</f>
        <v>2015</v>
      </c>
      <c r="J359" s="318">
        <f ca="1">OFFSET(INDIRECT(INDEX(DbaseIndices!J:J,B359)),0,I359-2000+1)</f>
        <v>1.1706743999999998E-2</v>
      </c>
    </row>
    <row r="360" spans="1:10" hidden="1" x14ac:dyDescent="0.25">
      <c r="A360" s="221">
        <f>IF(I359=DbaseIndices!$N$3,A359+1,A359)</f>
        <v>60</v>
      </c>
      <c r="B360" s="221">
        <f>MATCH(A360,DbaseIndices!A:A,0)</f>
        <v>89</v>
      </c>
      <c r="C360" s="221" t="str">
        <f>INDEX(DbaseIndices!F:F,$B360)</f>
        <v>1 Energy</v>
      </c>
      <c r="D360" s="221" t="str">
        <f>INDEX(DbaseIndices!G:G,$B360)</f>
        <v>1A Fuel Combustion Activities</v>
      </c>
      <c r="E360" s="221" t="str">
        <f>INDEX(DbaseIndices!H:H,$B360)</f>
        <v>1A2 Manufacturing Industries and Construction</v>
      </c>
      <c r="F360" s="221" t="str">
        <f>INDEX(DbaseIndices!I:I,$B360)</f>
        <v>1A2 Manufacturing Industries and Construction</v>
      </c>
      <c r="G360" s="221" t="str">
        <f>INDEX(DbaseIndices!D:D,$B360)</f>
        <v>Diesel</v>
      </c>
      <c r="H360" s="221" t="str">
        <f>INDEX(DbaseIndices!E:E,$B360)</f>
        <v>N2O</v>
      </c>
      <c r="I360" s="221">
        <f>IF(I359=DbaseIndices!$N$3,DbaseIndices!$N$2,I359+1)</f>
        <v>2016</v>
      </c>
      <c r="J360" s="318">
        <f ca="1">OFFSET(INDIRECT(INDEX(DbaseIndices!J:J,B360)),0,I360-2000+1)</f>
        <v>1.2118799999999999E-2</v>
      </c>
    </row>
    <row r="361" spans="1:10" hidden="1" x14ac:dyDescent="0.25">
      <c r="A361" s="221">
        <f>IF(I360=DbaseIndices!$N$3,A360+1,A360)</f>
        <v>60</v>
      </c>
      <c r="B361" s="221">
        <f>MATCH(A361,DbaseIndices!A:A,0)</f>
        <v>89</v>
      </c>
      <c r="C361" s="221" t="str">
        <f>INDEX(DbaseIndices!F:F,$B361)</f>
        <v>1 Energy</v>
      </c>
      <c r="D361" s="221" t="str">
        <f>INDEX(DbaseIndices!G:G,$B361)</f>
        <v>1A Fuel Combustion Activities</v>
      </c>
      <c r="E361" s="221" t="str">
        <f>INDEX(DbaseIndices!H:H,$B361)</f>
        <v>1A2 Manufacturing Industries and Construction</v>
      </c>
      <c r="F361" s="221" t="str">
        <f>INDEX(DbaseIndices!I:I,$B361)</f>
        <v>1A2 Manufacturing Industries and Construction</v>
      </c>
      <c r="G361" s="221" t="str">
        <f>INDEX(DbaseIndices!D:D,$B361)</f>
        <v>Diesel</v>
      </c>
      <c r="H361" s="221" t="str">
        <f>INDEX(DbaseIndices!E:E,$B361)</f>
        <v>N2O</v>
      </c>
      <c r="I361" s="221">
        <f>IF(I360=DbaseIndices!$N$3,DbaseIndices!$N$2,I360+1)</f>
        <v>2017</v>
      </c>
      <c r="J361" s="318">
        <f ca="1">OFFSET(INDIRECT(INDEX(DbaseIndices!J:J,B361)),0,I361-2000+1)</f>
        <v>1.2531E-2</v>
      </c>
    </row>
    <row r="362" spans="1:10" hidden="1" x14ac:dyDescent="0.25">
      <c r="A362" s="221">
        <f>IF(I361=DbaseIndices!$N$3,A361+1,A361)</f>
        <v>61</v>
      </c>
      <c r="B362" s="221">
        <f>MATCH(A362,DbaseIndices!A:A,0)</f>
        <v>90</v>
      </c>
      <c r="C362" s="221" t="str">
        <f>INDEX(DbaseIndices!F:F,$B362)</f>
        <v>1 Energy</v>
      </c>
      <c r="D362" s="221" t="str">
        <f>INDEX(DbaseIndices!G:G,$B362)</f>
        <v>1A Fuel Combustion Activities</v>
      </c>
      <c r="E362" s="221" t="str">
        <f>INDEX(DbaseIndices!H:H,$B362)</f>
        <v>1A2 Manufacturing Industries and Construction</v>
      </c>
      <c r="F362" s="221" t="str">
        <f>INDEX(DbaseIndices!I:I,$B362)</f>
        <v>1A2 Manufacturing Industries and Construction</v>
      </c>
      <c r="G362" s="221" t="str">
        <f>INDEX(DbaseIndices!D:D,$B362)</f>
        <v>Residual Fuel Oil (HFO)</v>
      </c>
      <c r="H362" s="221" t="str">
        <f>INDEX(DbaseIndices!E:E,$B362)</f>
        <v>N2O</v>
      </c>
      <c r="I362" s="221">
        <f>IF(I361=DbaseIndices!$N$3,DbaseIndices!$N$2,I361+1)</f>
        <v>2012</v>
      </c>
      <c r="J362" s="318">
        <f ca="1">OFFSET(INDIRECT(INDEX(DbaseIndices!J:J,B362)),0,I362-2000+1)</f>
        <v>1.1908915199999999E-4</v>
      </c>
    </row>
    <row r="363" spans="1:10" hidden="1" x14ac:dyDescent="0.25">
      <c r="A363" s="221">
        <f>IF(I362=DbaseIndices!$N$3,A362+1,A362)</f>
        <v>61</v>
      </c>
      <c r="B363" s="221">
        <f>MATCH(A363,DbaseIndices!A:A,0)</f>
        <v>90</v>
      </c>
      <c r="C363" s="221" t="str">
        <f>INDEX(DbaseIndices!F:F,$B363)</f>
        <v>1 Energy</v>
      </c>
      <c r="D363" s="221" t="str">
        <f>INDEX(DbaseIndices!G:G,$B363)</f>
        <v>1A Fuel Combustion Activities</v>
      </c>
      <c r="E363" s="221" t="str">
        <f>INDEX(DbaseIndices!H:H,$B363)</f>
        <v>1A2 Manufacturing Industries and Construction</v>
      </c>
      <c r="F363" s="221" t="str">
        <f>INDEX(DbaseIndices!I:I,$B363)</f>
        <v>1A2 Manufacturing Industries and Construction</v>
      </c>
      <c r="G363" s="221" t="str">
        <f>INDEX(DbaseIndices!D:D,$B363)</f>
        <v>Residual Fuel Oil (HFO)</v>
      </c>
      <c r="H363" s="221" t="str">
        <f>INDEX(DbaseIndices!E:E,$B363)</f>
        <v>N2O</v>
      </c>
      <c r="I363" s="221">
        <f>IF(I362=DbaseIndices!$N$3,DbaseIndices!$N$2,I362+1)</f>
        <v>2013</v>
      </c>
      <c r="J363" s="318">
        <f ca="1">OFFSET(INDIRECT(INDEX(DbaseIndices!J:J,B363)),0,I363-2000+1)</f>
        <v>1.1176103999999999E-4</v>
      </c>
    </row>
    <row r="364" spans="1:10" hidden="1" x14ac:dyDescent="0.25">
      <c r="A364" s="221">
        <f>IF(I363=DbaseIndices!$N$3,A363+1,A363)</f>
        <v>61</v>
      </c>
      <c r="B364" s="221">
        <f>MATCH(A364,DbaseIndices!A:A,0)</f>
        <v>90</v>
      </c>
      <c r="C364" s="221" t="str">
        <f>INDEX(DbaseIndices!F:F,$B364)</f>
        <v>1 Energy</v>
      </c>
      <c r="D364" s="221" t="str">
        <f>INDEX(DbaseIndices!G:G,$B364)</f>
        <v>1A Fuel Combustion Activities</v>
      </c>
      <c r="E364" s="221" t="str">
        <f>INDEX(DbaseIndices!H:H,$B364)</f>
        <v>1A2 Manufacturing Industries and Construction</v>
      </c>
      <c r="F364" s="221" t="str">
        <f>INDEX(DbaseIndices!I:I,$B364)</f>
        <v>1A2 Manufacturing Industries and Construction</v>
      </c>
      <c r="G364" s="221" t="str">
        <f>INDEX(DbaseIndices!D:D,$B364)</f>
        <v>Residual Fuel Oil (HFO)</v>
      </c>
      <c r="H364" s="221" t="str">
        <f>INDEX(DbaseIndices!E:E,$B364)</f>
        <v>N2O</v>
      </c>
      <c r="I364" s="221">
        <f>IF(I363=DbaseIndices!$N$3,DbaseIndices!$N$2,I363+1)</f>
        <v>2014</v>
      </c>
      <c r="J364" s="318">
        <f ca="1">OFFSET(INDIRECT(INDEX(DbaseIndices!J:J,B364)),0,I364-2000+1)</f>
        <v>1.1179739999999999E-4</v>
      </c>
    </row>
    <row r="365" spans="1:10" hidden="1" x14ac:dyDescent="0.25">
      <c r="A365" s="221">
        <f>IF(I364=DbaseIndices!$N$3,A364+1,A364)</f>
        <v>61</v>
      </c>
      <c r="B365" s="221">
        <f>MATCH(A365,DbaseIndices!A:A,0)</f>
        <v>90</v>
      </c>
      <c r="C365" s="221" t="str">
        <f>INDEX(DbaseIndices!F:F,$B365)</f>
        <v>1 Energy</v>
      </c>
      <c r="D365" s="221" t="str">
        <f>INDEX(DbaseIndices!G:G,$B365)</f>
        <v>1A Fuel Combustion Activities</v>
      </c>
      <c r="E365" s="221" t="str">
        <f>INDEX(DbaseIndices!H:H,$B365)</f>
        <v>1A2 Manufacturing Industries and Construction</v>
      </c>
      <c r="F365" s="221" t="str">
        <f>INDEX(DbaseIndices!I:I,$B365)</f>
        <v>1A2 Manufacturing Industries and Construction</v>
      </c>
      <c r="G365" s="221" t="str">
        <f>INDEX(DbaseIndices!D:D,$B365)</f>
        <v>Residual Fuel Oil (HFO)</v>
      </c>
      <c r="H365" s="221" t="str">
        <f>INDEX(DbaseIndices!E:E,$B365)</f>
        <v>N2O</v>
      </c>
      <c r="I365" s="221">
        <f>IF(I364=DbaseIndices!$N$3,DbaseIndices!$N$2,I364+1)</f>
        <v>2015</v>
      </c>
      <c r="J365" s="318">
        <f ca="1">OFFSET(INDIRECT(INDEX(DbaseIndices!J:J,B365)),0,I365-2000+1)</f>
        <v>1.1183376E-4</v>
      </c>
    </row>
    <row r="366" spans="1:10" hidden="1" x14ac:dyDescent="0.25">
      <c r="A366" s="221">
        <f>IF(I365=DbaseIndices!$N$3,A365+1,A365)</f>
        <v>61</v>
      </c>
      <c r="B366" s="221">
        <f>MATCH(A366,DbaseIndices!A:A,0)</f>
        <v>90</v>
      </c>
      <c r="C366" s="221" t="str">
        <f>INDEX(DbaseIndices!F:F,$B366)</f>
        <v>1 Energy</v>
      </c>
      <c r="D366" s="221" t="str">
        <f>INDEX(DbaseIndices!G:G,$B366)</f>
        <v>1A Fuel Combustion Activities</v>
      </c>
      <c r="E366" s="221" t="str">
        <f>INDEX(DbaseIndices!H:H,$B366)</f>
        <v>1A2 Manufacturing Industries and Construction</v>
      </c>
      <c r="F366" s="221" t="str">
        <f>INDEX(DbaseIndices!I:I,$B366)</f>
        <v>1A2 Manufacturing Industries and Construction</v>
      </c>
      <c r="G366" s="221" t="str">
        <f>INDEX(DbaseIndices!D:D,$B366)</f>
        <v>Residual Fuel Oil (HFO)</v>
      </c>
      <c r="H366" s="221" t="str">
        <f>INDEX(DbaseIndices!E:E,$B366)</f>
        <v>N2O</v>
      </c>
      <c r="I366" s="221">
        <f>IF(I365=DbaseIndices!$N$3,DbaseIndices!$N$2,I365+1)</f>
        <v>2016</v>
      </c>
      <c r="J366" s="318">
        <f ca="1">OFFSET(INDIRECT(INDEX(DbaseIndices!J:J,B366)),0,I366-2000+1)</f>
        <v>1.1159999999999999E-4</v>
      </c>
    </row>
    <row r="367" spans="1:10" hidden="1" x14ac:dyDescent="0.25">
      <c r="A367" s="221">
        <f>IF(I366=DbaseIndices!$N$3,A366+1,A366)</f>
        <v>61</v>
      </c>
      <c r="B367" s="221">
        <f>MATCH(A367,DbaseIndices!A:A,0)</f>
        <v>90</v>
      </c>
      <c r="C367" s="221" t="str">
        <f>INDEX(DbaseIndices!F:F,$B367)</f>
        <v>1 Energy</v>
      </c>
      <c r="D367" s="221" t="str">
        <f>INDEX(DbaseIndices!G:G,$B367)</f>
        <v>1A Fuel Combustion Activities</v>
      </c>
      <c r="E367" s="221" t="str">
        <f>INDEX(DbaseIndices!H:H,$B367)</f>
        <v>1A2 Manufacturing Industries and Construction</v>
      </c>
      <c r="F367" s="221" t="str">
        <f>INDEX(DbaseIndices!I:I,$B367)</f>
        <v>1A2 Manufacturing Industries and Construction</v>
      </c>
      <c r="G367" s="221" t="str">
        <f>INDEX(DbaseIndices!D:D,$B367)</f>
        <v>Residual Fuel Oil (HFO)</v>
      </c>
      <c r="H367" s="221" t="str">
        <f>INDEX(DbaseIndices!E:E,$B367)</f>
        <v>N2O</v>
      </c>
      <c r="I367" s="221">
        <f>IF(I366=DbaseIndices!$N$3,DbaseIndices!$N$2,I366+1)</f>
        <v>2017</v>
      </c>
      <c r="J367" s="318">
        <f ca="1">OFFSET(INDIRECT(INDEX(DbaseIndices!J:J,B367)),0,I367-2000+1)</f>
        <v>1.122E-4</v>
      </c>
    </row>
    <row r="368" spans="1:10" hidden="1" x14ac:dyDescent="0.25">
      <c r="A368" s="221">
        <f>IF(I367=DbaseIndices!$N$3,A367+1,A367)</f>
        <v>62</v>
      </c>
      <c r="B368" s="221">
        <f>MATCH(A368,DbaseIndices!A:A,0)</f>
        <v>91</v>
      </c>
      <c r="C368" s="221" t="str">
        <f>INDEX(DbaseIndices!F:F,$B368)</f>
        <v>1 Energy</v>
      </c>
      <c r="D368" s="221" t="str">
        <f>INDEX(DbaseIndices!G:G,$B368)</f>
        <v>1A Fuel Combustion Activities</v>
      </c>
      <c r="E368" s="221" t="str">
        <f>INDEX(DbaseIndices!H:H,$B368)</f>
        <v>1A2 Manufacturing Industries and Construction</v>
      </c>
      <c r="F368" s="221" t="str">
        <f>INDEX(DbaseIndices!I:I,$B368)</f>
        <v>1A2 Manufacturing Industries and Construction</v>
      </c>
      <c r="G368" s="221" t="str">
        <f>INDEX(DbaseIndices!D:D,$B368)</f>
        <v>LPG</v>
      </c>
      <c r="H368" s="221" t="str">
        <f>INDEX(DbaseIndices!E:E,$B368)</f>
        <v>N2O</v>
      </c>
      <c r="I368" s="221">
        <f>IF(I367=DbaseIndices!$N$3,DbaseIndices!$N$2,I367+1)</f>
        <v>2012</v>
      </c>
      <c r="J368" s="318">
        <f ca="1">OFFSET(INDIRECT(INDEX(DbaseIndices!J:J,B368)),0,I368-2000+1)</f>
        <v>1.2610944000000002E-5</v>
      </c>
    </row>
    <row r="369" spans="1:10" hidden="1" x14ac:dyDescent="0.25">
      <c r="A369" s="221">
        <f>IF(I368=DbaseIndices!$N$3,A368+1,A368)</f>
        <v>62</v>
      </c>
      <c r="B369" s="221">
        <f>MATCH(A369,DbaseIndices!A:A,0)</f>
        <v>91</v>
      </c>
      <c r="C369" s="221" t="str">
        <f>INDEX(DbaseIndices!F:F,$B369)</f>
        <v>1 Energy</v>
      </c>
      <c r="D369" s="221" t="str">
        <f>INDEX(DbaseIndices!G:G,$B369)</f>
        <v>1A Fuel Combustion Activities</v>
      </c>
      <c r="E369" s="221" t="str">
        <f>INDEX(DbaseIndices!H:H,$B369)</f>
        <v>1A2 Manufacturing Industries and Construction</v>
      </c>
      <c r="F369" s="221" t="str">
        <f>INDEX(DbaseIndices!I:I,$B369)</f>
        <v>1A2 Manufacturing Industries and Construction</v>
      </c>
      <c r="G369" s="221" t="str">
        <f>INDEX(DbaseIndices!D:D,$B369)</f>
        <v>LPG</v>
      </c>
      <c r="H369" s="221" t="str">
        <f>INDEX(DbaseIndices!E:E,$B369)</f>
        <v>N2O</v>
      </c>
      <c r="I369" s="221">
        <f>IF(I368=DbaseIndices!$N$3,DbaseIndices!$N$2,I368+1)</f>
        <v>2013</v>
      </c>
      <c r="J369" s="318">
        <f ca="1">OFFSET(INDIRECT(INDEX(DbaseIndices!J:J,B369)),0,I369-2000+1)</f>
        <v>1.2427580000000001E-5</v>
      </c>
    </row>
    <row r="370" spans="1:10" hidden="1" x14ac:dyDescent="0.25">
      <c r="A370" s="221">
        <f>IF(I369=DbaseIndices!$N$3,A369+1,A369)</f>
        <v>62</v>
      </c>
      <c r="B370" s="221">
        <f>MATCH(A370,DbaseIndices!A:A,0)</f>
        <v>91</v>
      </c>
      <c r="C370" s="221" t="str">
        <f>INDEX(DbaseIndices!F:F,$B370)</f>
        <v>1 Energy</v>
      </c>
      <c r="D370" s="221" t="str">
        <f>INDEX(DbaseIndices!G:G,$B370)</f>
        <v>1A Fuel Combustion Activities</v>
      </c>
      <c r="E370" s="221" t="str">
        <f>INDEX(DbaseIndices!H:H,$B370)</f>
        <v>1A2 Manufacturing Industries and Construction</v>
      </c>
      <c r="F370" s="221" t="str">
        <f>INDEX(DbaseIndices!I:I,$B370)</f>
        <v>1A2 Manufacturing Industries and Construction</v>
      </c>
      <c r="G370" s="221" t="str">
        <f>INDEX(DbaseIndices!D:D,$B370)</f>
        <v>LPG</v>
      </c>
      <c r="H370" s="221" t="str">
        <f>INDEX(DbaseIndices!E:E,$B370)</f>
        <v>N2O</v>
      </c>
      <c r="I370" s="221">
        <f>IF(I369=DbaseIndices!$N$3,DbaseIndices!$N$2,I369+1)</f>
        <v>2014</v>
      </c>
      <c r="J370" s="318">
        <f ca="1">OFFSET(INDIRECT(INDEX(DbaseIndices!J:J,B370)),0,I370-2000+1)</f>
        <v>1.2560050000000002E-5</v>
      </c>
    </row>
    <row r="371" spans="1:10" hidden="1" x14ac:dyDescent="0.25">
      <c r="A371" s="221">
        <f>IF(I370=DbaseIndices!$N$3,A370+1,A370)</f>
        <v>62</v>
      </c>
      <c r="B371" s="221">
        <f>MATCH(A371,DbaseIndices!A:A,0)</f>
        <v>91</v>
      </c>
      <c r="C371" s="221" t="str">
        <f>INDEX(DbaseIndices!F:F,$B371)</f>
        <v>1 Energy</v>
      </c>
      <c r="D371" s="221" t="str">
        <f>INDEX(DbaseIndices!G:G,$B371)</f>
        <v>1A Fuel Combustion Activities</v>
      </c>
      <c r="E371" s="221" t="str">
        <f>INDEX(DbaseIndices!H:H,$B371)</f>
        <v>1A2 Manufacturing Industries and Construction</v>
      </c>
      <c r="F371" s="221" t="str">
        <f>INDEX(DbaseIndices!I:I,$B371)</f>
        <v>1A2 Manufacturing Industries and Construction</v>
      </c>
      <c r="G371" s="221" t="str">
        <f>INDEX(DbaseIndices!D:D,$B371)</f>
        <v>LPG</v>
      </c>
      <c r="H371" s="221" t="str">
        <f>INDEX(DbaseIndices!E:E,$B371)</f>
        <v>N2O</v>
      </c>
      <c r="I371" s="221">
        <f>IF(I370=DbaseIndices!$N$3,DbaseIndices!$N$2,I370+1)</f>
        <v>2015</v>
      </c>
      <c r="J371" s="318">
        <f ca="1">OFFSET(INDIRECT(INDEX(DbaseIndices!J:J,B371)),0,I371-2000+1)</f>
        <v>1.2692520000000002E-5</v>
      </c>
    </row>
    <row r="372" spans="1:10" hidden="1" x14ac:dyDescent="0.25">
      <c r="A372" s="221">
        <f>IF(I371=DbaseIndices!$N$3,A371+1,A371)</f>
        <v>62</v>
      </c>
      <c r="B372" s="221">
        <f>MATCH(A372,DbaseIndices!A:A,0)</f>
        <v>91</v>
      </c>
      <c r="C372" s="221" t="str">
        <f>INDEX(DbaseIndices!F:F,$B372)</f>
        <v>1 Energy</v>
      </c>
      <c r="D372" s="221" t="str">
        <f>INDEX(DbaseIndices!G:G,$B372)</f>
        <v>1A Fuel Combustion Activities</v>
      </c>
      <c r="E372" s="221" t="str">
        <f>INDEX(DbaseIndices!H:H,$B372)</f>
        <v>1A2 Manufacturing Industries and Construction</v>
      </c>
      <c r="F372" s="221" t="str">
        <f>INDEX(DbaseIndices!I:I,$B372)</f>
        <v>1A2 Manufacturing Industries and Construction</v>
      </c>
      <c r="G372" s="221" t="str">
        <f>INDEX(DbaseIndices!D:D,$B372)</f>
        <v>LPG</v>
      </c>
      <c r="H372" s="221" t="str">
        <f>INDEX(DbaseIndices!E:E,$B372)</f>
        <v>N2O</v>
      </c>
      <c r="I372" s="221">
        <f>IF(I371=DbaseIndices!$N$3,DbaseIndices!$N$2,I371+1)</f>
        <v>2016</v>
      </c>
      <c r="J372" s="318">
        <f ca="1">OFFSET(INDIRECT(INDEX(DbaseIndices!J:J,B372)),0,I372-2000+1)</f>
        <v>1.2800000000000001E-5</v>
      </c>
    </row>
    <row r="373" spans="1:10" hidden="1" x14ac:dyDescent="0.25">
      <c r="A373" s="221">
        <f>IF(I372=DbaseIndices!$N$3,A372+1,A372)</f>
        <v>62</v>
      </c>
      <c r="B373" s="221">
        <f>MATCH(A373,DbaseIndices!A:A,0)</f>
        <v>91</v>
      </c>
      <c r="C373" s="221" t="str">
        <f>INDEX(DbaseIndices!F:F,$B373)</f>
        <v>1 Energy</v>
      </c>
      <c r="D373" s="221" t="str">
        <f>INDEX(DbaseIndices!G:G,$B373)</f>
        <v>1A Fuel Combustion Activities</v>
      </c>
      <c r="E373" s="221" t="str">
        <f>INDEX(DbaseIndices!H:H,$B373)</f>
        <v>1A2 Manufacturing Industries and Construction</v>
      </c>
      <c r="F373" s="221" t="str">
        <f>INDEX(DbaseIndices!I:I,$B373)</f>
        <v>1A2 Manufacturing Industries and Construction</v>
      </c>
      <c r="G373" s="221" t="str">
        <f>INDEX(DbaseIndices!D:D,$B373)</f>
        <v>LPG</v>
      </c>
      <c r="H373" s="221" t="str">
        <f>INDEX(DbaseIndices!E:E,$B373)</f>
        <v>N2O</v>
      </c>
      <c r="I373" s="221">
        <f>IF(I372=DbaseIndices!$N$3,DbaseIndices!$N$2,I372+1)</f>
        <v>2017</v>
      </c>
      <c r="J373" s="318">
        <f ca="1">OFFSET(INDIRECT(INDEX(DbaseIndices!J:J,B373)),0,I373-2000+1)</f>
        <v>1.2999999999999999E-5</v>
      </c>
    </row>
    <row r="374" spans="1:10" hidden="1" x14ac:dyDescent="0.25">
      <c r="A374" s="221">
        <f>IF(I373=DbaseIndices!$N$3,A373+1,A373)</f>
        <v>63</v>
      </c>
      <c r="B374" s="221">
        <f>MATCH(A374,DbaseIndices!A:A,0)</f>
        <v>92</v>
      </c>
      <c r="C374" s="221" t="str">
        <f>INDEX(DbaseIndices!F:F,$B374)</f>
        <v>1 Energy</v>
      </c>
      <c r="D374" s="221" t="str">
        <f>INDEX(DbaseIndices!G:G,$B374)</f>
        <v>1A Fuel Combustion Activities</v>
      </c>
      <c r="E374" s="221" t="str">
        <f>INDEX(DbaseIndices!H:H,$B374)</f>
        <v>1A2 Manufacturing Industries and Construction</v>
      </c>
      <c r="F374" s="221" t="str">
        <f>INDEX(DbaseIndices!I:I,$B374)</f>
        <v>1A2 Manufacturing Industries and Construction</v>
      </c>
      <c r="G374" s="221" t="str">
        <f>INDEX(DbaseIndices!D:D,$B374)</f>
        <v>Bitumen</v>
      </c>
      <c r="H374" s="221" t="str">
        <f>INDEX(DbaseIndices!E:E,$B374)</f>
        <v>N2O</v>
      </c>
      <c r="I374" s="221">
        <f>IF(I373=DbaseIndices!$N$3,DbaseIndices!$N$2,I373+1)</f>
        <v>2012</v>
      </c>
      <c r="J374" s="318">
        <f ca="1">OFFSET(INDIRECT(INDEX(DbaseIndices!J:J,B374)),0,I374-2000+1)</f>
        <v>5.8841359919999999E-3</v>
      </c>
    </row>
    <row r="375" spans="1:10" hidden="1" x14ac:dyDescent="0.25">
      <c r="A375" s="221">
        <f>IF(I374=DbaseIndices!$N$3,A374+1,A374)</f>
        <v>63</v>
      </c>
      <c r="B375" s="221">
        <f>MATCH(A375,DbaseIndices!A:A,0)</f>
        <v>92</v>
      </c>
      <c r="C375" s="221" t="str">
        <f>INDEX(DbaseIndices!F:F,$B375)</f>
        <v>1 Energy</v>
      </c>
      <c r="D375" s="221" t="str">
        <f>INDEX(DbaseIndices!G:G,$B375)</f>
        <v>1A Fuel Combustion Activities</v>
      </c>
      <c r="E375" s="221" t="str">
        <f>INDEX(DbaseIndices!H:H,$B375)</f>
        <v>1A2 Manufacturing Industries and Construction</v>
      </c>
      <c r="F375" s="221" t="str">
        <f>INDEX(DbaseIndices!I:I,$B375)</f>
        <v>1A2 Manufacturing Industries and Construction</v>
      </c>
      <c r="G375" s="221" t="str">
        <f>INDEX(DbaseIndices!D:D,$B375)</f>
        <v>Bitumen</v>
      </c>
      <c r="H375" s="221" t="str">
        <f>INDEX(DbaseIndices!E:E,$B375)</f>
        <v>N2O</v>
      </c>
      <c r="I375" s="221">
        <f>IF(I374=DbaseIndices!$N$3,DbaseIndices!$N$2,I374+1)</f>
        <v>2013</v>
      </c>
      <c r="J375" s="318">
        <f ca="1">OFFSET(INDIRECT(INDEX(DbaseIndices!J:J,B375)),0,I375-2000+1)</f>
        <v>5.4569639999999999E-3</v>
      </c>
    </row>
    <row r="376" spans="1:10" hidden="1" x14ac:dyDescent="0.25">
      <c r="A376" s="221">
        <f>IF(I375=DbaseIndices!$N$3,A375+1,A375)</f>
        <v>63</v>
      </c>
      <c r="B376" s="221">
        <f>MATCH(A376,DbaseIndices!A:A,0)</f>
        <v>92</v>
      </c>
      <c r="C376" s="221" t="str">
        <f>INDEX(DbaseIndices!F:F,$B376)</f>
        <v>1 Energy</v>
      </c>
      <c r="D376" s="221" t="str">
        <f>INDEX(DbaseIndices!G:G,$B376)</f>
        <v>1A Fuel Combustion Activities</v>
      </c>
      <c r="E376" s="221" t="str">
        <f>INDEX(DbaseIndices!H:H,$B376)</f>
        <v>1A2 Manufacturing Industries and Construction</v>
      </c>
      <c r="F376" s="221" t="str">
        <f>INDEX(DbaseIndices!I:I,$B376)</f>
        <v>1A2 Manufacturing Industries and Construction</v>
      </c>
      <c r="G376" s="221" t="str">
        <f>INDEX(DbaseIndices!D:D,$B376)</f>
        <v>Bitumen</v>
      </c>
      <c r="H376" s="221" t="str">
        <f>INDEX(DbaseIndices!E:E,$B376)</f>
        <v>N2O</v>
      </c>
      <c r="I376" s="221">
        <f>IF(I375=DbaseIndices!$N$3,DbaseIndices!$N$2,I375+1)</f>
        <v>2014</v>
      </c>
      <c r="J376" s="318">
        <f ca="1">OFFSET(INDIRECT(INDEX(DbaseIndices!J:J,B376)),0,I376-2000+1)</f>
        <v>5.6305200000000008E-3</v>
      </c>
    </row>
    <row r="377" spans="1:10" hidden="1" x14ac:dyDescent="0.25">
      <c r="A377" s="221">
        <f>IF(I376=DbaseIndices!$N$3,A376+1,A376)</f>
        <v>63</v>
      </c>
      <c r="B377" s="221">
        <f>MATCH(A377,DbaseIndices!A:A,0)</f>
        <v>92</v>
      </c>
      <c r="C377" s="221" t="str">
        <f>INDEX(DbaseIndices!F:F,$B377)</f>
        <v>1 Energy</v>
      </c>
      <c r="D377" s="221" t="str">
        <f>INDEX(DbaseIndices!G:G,$B377)</f>
        <v>1A Fuel Combustion Activities</v>
      </c>
      <c r="E377" s="221" t="str">
        <f>INDEX(DbaseIndices!H:H,$B377)</f>
        <v>1A2 Manufacturing Industries and Construction</v>
      </c>
      <c r="F377" s="221" t="str">
        <f>INDEX(DbaseIndices!I:I,$B377)</f>
        <v>1A2 Manufacturing Industries and Construction</v>
      </c>
      <c r="G377" s="221" t="str">
        <f>INDEX(DbaseIndices!D:D,$B377)</f>
        <v>Bitumen</v>
      </c>
      <c r="H377" s="221" t="str">
        <f>INDEX(DbaseIndices!E:E,$B377)</f>
        <v>N2O</v>
      </c>
      <c r="I377" s="221">
        <f>IF(I376=DbaseIndices!$N$3,DbaseIndices!$N$2,I376+1)</f>
        <v>2015</v>
      </c>
      <c r="J377" s="318">
        <f ca="1">OFFSET(INDIRECT(INDEX(DbaseIndices!J:J,B377)),0,I377-2000+1)</f>
        <v>5.8040759999999992E-3</v>
      </c>
    </row>
    <row r="378" spans="1:10" hidden="1" x14ac:dyDescent="0.25">
      <c r="A378" s="221">
        <f>IF(I377=DbaseIndices!$N$3,A377+1,A377)</f>
        <v>63</v>
      </c>
      <c r="B378" s="221">
        <f>MATCH(A378,DbaseIndices!A:A,0)</f>
        <v>92</v>
      </c>
      <c r="C378" s="221" t="str">
        <f>INDEX(DbaseIndices!F:F,$B378)</f>
        <v>1 Energy</v>
      </c>
      <c r="D378" s="221" t="str">
        <f>INDEX(DbaseIndices!G:G,$B378)</f>
        <v>1A Fuel Combustion Activities</v>
      </c>
      <c r="E378" s="221" t="str">
        <f>INDEX(DbaseIndices!H:H,$B378)</f>
        <v>1A2 Manufacturing Industries and Construction</v>
      </c>
      <c r="F378" s="221" t="str">
        <f>INDEX(DbaseIndices!I:I,$B378)</f>
        <v>1A2 Manufacturing Industries and Construction</v>
      </c>
      <c r="G378" s="221" t="str">
        <f>INDEX(DbaseIndices!D:D,$B378)</f>
        <v>Bitumen</v>
      </c>
      <c r="H378" s="221" t="str">
        <f>INDEX(DbaseIndices!E:E,$B378)</f>
        <v>N2O</v>
      </c>
      <c r="I378" s="221">
        <f>IF(I377=DbaseIndices!$N$3,DbaseIndices!$N$2,I377+1)</f>
        <v>2016</v>
      </c>
      <c r="J378" s="318">
        <f ca="1">OFFSET(INDIRECT(INDEX(DbaseIndices!J:J,B378)),0,I378-2000+1)</f>
        <v>5.9778000000000001E-3</v>
      </c>
    </row>
    <row r="379" spans="1:10" hidden="1" x14ac:dyDescent="0.25">
      <c r="A379" s="221">
        <f>IF(I378=DbaseIndices!$N$3,A378+1,A378)</f>
        <v>63</v>
      </c>
      <c r="B379" s="221">
        <f>MATCH(A379,DbaseIndices!A:A,0)</f>
        <v>92</v>
      </c>
      <c r="C379" s="221" t="str">
        <f>INDEX(DbaseIndices!F:F,$B379)</f>
        <v>1 Energy</v>
      </c>
      <c r="D379" s="221" t="str">
        <f>INDEX(DbaseIndices!G:G,$B379)</f>
        <v>1A Fuel Combustion Activities</v>
      </c>
      <c r="E379" s="221" t="str">
        <f>INDEX(DbaseIndices!H:H,$B379)</f>
        <v>1A2 Manufacturing Industries and Construction</v>
      </c>
      <c r="F379" s="221" t="str">
        <f>INDEX(DbaseIndices!I:I,$B379)</f>
        <v>1A2 Manufacturing Industries and Construction</v>
      </c>
      <c r="G379" s="221" t="str">
        <f>INDEX(DbaseIndices!D:D,$B379)</f>
        <v>Bitumen</v>
      </c>
      <c r="H379" s="221" t="str">
        <f>INDEX(DbaseIndices!E:E,$B379)</f>
        <v>N2O</v>
      </c>
      <c r="I379" s="221">
        <f>IF(I378=DbaseIndices!$N$3,DbaseIndices!$N$2,I378+1)</f>
        <v>2017</v>
      </c>
      <c r="J379" s="318">
        <f ca="1">OFFSET(INDIRECT(INDEX(DbaseIndices!J:J,B379)),0,I379-2000+1)</f>
        <v>6.1511999999999999E-3</v>
      </c>
    </row>
    <row r="380" spans="1:10" hidden="1" x14ac:dyDescent="0.25">
      <c r="A380" s="221">
        <f>IF(I379=DbaseIndices!$N$3,A379+1,A379)</f>
        <v>64</v>
      </c>
      <c r="B380" s="221">
        <f>MATCH(A380,DbaseIndices!A:A,0)</f>
        <v>93</v>
      </c>
      <c r="C380" s="221" t="str">
        <f>INDEX(DbaseIndices!F:F,$B380)</f>
        <v>1 Energy</v>
      </c>
      <c r="D380" s="221" t="str">
        <f>INDEX(DbaseIndices!G:G,$B380)</f>
        <v>1A Fuel Combustion Activities</v>
      </c>
      <c r="E380" s="221" t="str">
        <f>INDEX(DbaseIndices!H:H,$B380)</f>
        <v>1A2 Manufacturing Industries and Construction</v>
      </c>
      <c r="F380" s="221" t="str">
        <f>INDEX(DbaseIndices!I:I,$B380)</f>
        <v>1A2 Manufacturing Industries and Construction</v>
      </c>
      <c r="G380" s="221" t="str">
        <f>INDEX(DbaseIndices!D:D,$B380)</f>
        <v>Coal</v>
      </c>
      <c r="H380" s="221" t="str">
        <f>INDEX(DbaseIndices!E:E,$B380)</f>
        <v>N2O</v>
      </c>
      <c r="I380" s="221">
        <f>IF(I379=DbaseIndices!$N$3,DbaseIndices!$N$2,I379+1)</f>
        <v>2012</v>
      </c>
      <c r="J380" s="318">
        <f ca="1">OFFSET(INDIRECT(INDEX(DbaseIndices!J:J,B380)),0,I380-2000+1)</f>
        <v>0.38139352650000002</v>
      </c>
    </row>
    <row r="381" spans="1:10" hidden="1" x14ac:dyDescent="0.25">
      <c r="A381" s="221">
        <f>IF(I380=DbaseIndices!$N$3,A380+1,A380)</f>
        <v>64</v>
      </c>
      <c r="B381" s="221">
        <f>MATCH(A381,DbaseIndices!A:A,0)</f>
        <v>93</v>
      </c>
      <c r="C381" s="221" t="str">
        <f>INDEX(DbaseIndices!F:F,$B381)</f>
        <v>1 Energy</v>
      </c>
      <c r="D381" s="221" t="str">
        <f>INDEX(DbaseIndices!G:G,$B381)</f>
        <v>1A Fuel Combustion Activities</v>
      </c>
      <c r="E381" s="221" t="str">
        <f>INDEX(DbaseIndices!H:H,$B381)</f>
        <v>1A2 Manufacturing Industries and Construction</v>
      </c>
      <c r="F381" s="221" t="str">
        <f>INDEX(DbaseIndices!I:I,$B381)</f>
        <v>1A2 Manufacturing Industries and Construction</v>
      </c>
      <c r="G381" s="221" t="str">
        <f>INDEX(DbaseIndices!D:D,$B381)</f>
        <v>Coal</v>
      </c>
      <c r="H381" s="221" t="str">
        <f>INDEX(DbaseIndices!E:E,$B381)</f>
        <v>N2O</v>
      </c>
      <c r="I381" s="221">
        <f>IF(I380=DbaseIndices!$N$3,DbaseIndices!$N$2,I380+1)</f>
        <v>2013</v>
      </c>
      <c r="J381" s="318">
        <f ca="1">OFFSET(INDIRECT(INDEX(DbaseIndices!J:J,B381)),0,I381-2000+1)</f>
        <v>0.50847299999999995</v>
      </c>
    </row>
    <row r="382" spans="1:10" hidden="1" x14ac:dyDescent="0.25">
      <c r="A382" s="221">
        <f>IF(I381=DbaseIndices!$N$3,A381+1,A381)</f>
        <v>64</v>
      </c>
      <c r="B382" s="221">
        <f>MATCH(A382,DbaseIndices!A:A,0)</f>
        <v>93</v>
      </c>
      <c r="C382" s="221" t="str">
        <f>INDEX(DbaseIndices!F:F,$B382)</f>
        <v>1 Energy</v>
      </c>
      <c r="D382" s="221" t="str">
        <f>INDEX(DbaseIndices!G:G,$B382)</f>
        <v>1A Fuel Combustion Activities</v>
      </c>
      <c r="E382" s="221" t="str">
        <f>INDEX(DbaseIndices!H:H,$B382)</f>
        <v>1A2 Manufacturing Industries and Construction</v>
      </c>
      <c r="F382" s="221" t="str">
        <f>INDEX(DbaseIndices!I:I,$B382)</f>
        <v>1A2 Manufacturing Industries and Construction</v>
      </c>
      <c r="G382" s="221" t="str">
        <f>INDEX(DbaseIndices!D:D,$B382)</f>
        <v>Coal</v>
      </c>
      <c r="H382" s="221" t="str">
        <f>INDEX(DbaseIndices!E:E,$B382)</f>
        <v>N2O</v>
      </c>
      <c r="I382" s="221">
        <f>IF(I381=DbaseIndices!$N$3,DbaseIndices!$N$2,I381+1)</f>
        <v>2014</v>
      </c>
      <c r="J382" s="318">
        <f ca="1">OFFSET(INDIRECT(INDEX(DbaseIndices!J:J,B382)),0,I382-2000+1)</f>
        <v>0.4841145</v>
      </c>
    </row>
    <row r="383" spans="1:10" hidden="1" x14ac:dyDescent="0.25">
      <c r="A383" s="221">
        <f>IF(I382=DbaseIndices!$N$3,A382+1,A382)</f>
        <v>64</v>
      </c>
      <c r="B383" s="221">
        <f>MATCH(A383,DbaseIndices!A:A,0)</f>
        <v>93</v>
      </c>
      <c r="C383" s="221" t="str">
        <f>INDEX(DbaseIndices!F:F,$B383)</f>
        <v>1 Energy</v>
      </c>
      <c r="D383" s="221" t="str">
        <f>INDEX(DbaseIndices!G:G,$B383)</f>
        <v>1A Fuel Combustion Activities</v>
      </c>
      <c r="E383" s="221" t="str">
        <f>INDEX(DbaseIndices!H:H,$B383)</f>
        <v>1A2 Manufacturing Industries and Construction</v>
      </c>
      <c r="F383" s="221" t="str">
        <f>INDEX(DbaseIndices!I:I,$B383)</f>
        <v>1A2 Manufacturing Industries and Construction</v>
      </c>
      <c r="G383" s="221" t="str">
        <f>INDEX(DbaseIndices!D:D,$B383)</f>
        <v>Coal</v>
      </c>
      <c r="H383" s="221" t="str">
        <f>INDEX(DbaseIndices!E:E,$B383)</f>
        <v>N2O</v>
      </c>
      <c r="I383" s="221">
        <f>IF(I382=DbaseIndices!$N$3,DbaseIndices!$N$2,I382+1)</f>
        <v>2015</v>
      </c>
      <c r="J383" s="318">
        <f ca="1">OFFSET(INDIRECT(INDEX(DbaseIndices!J:J,B383)),0,I383-2000+1)</f>
        <v>0.47956349999999998</v>
      </c>
    </row>
    <row r="384" spans="1:10" hidden="1" x14ac:dyDescent="0.25">
      <c r="A384" s="221">
        <f>IF(I383=DbaseIndices!$N$3,A383+1,A383)</f>
        <v>64</v>
      </c>
      <c r="B384" s="221">
        <f>MATCH(A384,DbaseIndices!A:A,0)</f>
        <v>93</v>
      </c>
      <c r="C384" s="221" t="str">
        <f>INDEX(DbaseIndices!F:F,$B384)</f>
        <v>1 Energy</v>
      </c>
      <c r="D384" s="221" t="str">
        <f>INDEX(DbaseIndices!G:G,$B384)</f>
        <v>1A Fuel Combustion Activities</v>
      </c>
      <c r="E384" s="221" t="str">
        <f>INDEX(DbaseIndices!H:H,$B384)</f>
        <v>1A2 Manufacturing Industries and Construction</v>
      </c>
      <c r="F384" s="221" t="str">
        <f>INDEX(DbaseIndices!I:I,$B384)</f>
        <v>1A2 Manufacturing Industries and Construction</v>
      </c>
      <c r="G384" s="221" t="str">
        <f>INDEX(DbaseIndices!D:D,$B384)</f>
        <v>Coal</v>
      </c>
      <c r="H384" s="221" t="str">
        <f>INDEX(DbaseIndices!E:E,$B384)</f>
        <v>N2O</v>
      </c>
      <c r="I384" s="221">
        <f>IF(I383=DbaseIndices!$N$3,DbaseIndices!$N$2,I383+1)</f>
        <v>2016</v>
      </c>
      <c r="J384" s="318">
        <f ca="1">OFFSET(INDIRECT(INDEX(DbaseIndices!J:J,B384)),0,I384-2000+1)</f>
        <v>0.48400799999999999</v>
      </c>
    </row>
    <row r="385" spans="1:10" hidden="1" x14ac:dyDescent="0.25">
      <c r="A385" s="221">
        <f>IF(I384=DbaseIndices!$N$3,A384+1,A384)</f>
        <v>64</v>
      </c>
      <c r="B385" s="221">
        <f>MATCH(A385,DbaseIndices!A:A,0)</f>
        <v>93</v>
      </c>
      <c r="C385" s="221" t="str">
        <f>INDEX(DbaseIndices!F:F,$B385)</f>
        <v>1 Energy</v>
      </c>
      <c r="D385" s="221" t="str">
        <f>INDEX(DbaseIndices!G:G,$B385)</f>
        <v>1A Fuel Combustion Activities</v>
      </c>
      <c r="E385" s="221" t="str">
        <f>INDEX(DbaseIndices!H:H,$B385)</f>
        <v>1A2 Manufacturing Industries and Construction</v>
      </c>
      <c r="F385" s="221" t="str">
        <f>INDEX(DbaseIndices!I:I,$B385)</f>
        <v>1A2 Manufacturing Industries and Construction</v>
      </c>
      <c r="G385" s="221" t="str">
        <f>INDEX(DbaseIndices!D:D,$B385)</f>
        <v>Coal</v>
      </c>
      <c r="H385" s="221" t="str">
        <f>INDEX(DbaseIndices!E:E,$B385)</f>
        <v>N2O</v>
      </c>
      <c r="I385" s="221">
        <f>IF(I384=DbaseIndices!$N$3,DbaseIndices!$N$2,I384+1)</f>
        <v>2017</v>
      </c>
      <c r="J385" s="318">
        <f ca="1">OFFSET(INDIRECT(INDEX(DbaseIndices!J:J,B385)),0,I385-2000+1)</f>
        <v>0.48354900000000001</v>
      </c>
    </row>
    <row r="386" spans="1:10" hidden="1" x14ac:dyDescent="0.25">
      <c r="A386" s="221">
        <f>IF(I385=DbaseIndices!$N$3,A385+1,A385)</f>
        <v>65</v>
      </c>
      <c r="B386" s="221">
        <f>MATCH(A386,DbaseIndices!A:A,0)</f>
        <v>94</v>
      </c>
      <c r="C386" s="221" t="str">
        <f>INDEX(DbaseIndices!F:F,$B386)</f>
        <v>1 Energy</v>
      </c>
      <c r="D386" s="221" t="str">
        <f>INDEX(DbaseIndices!G:G,$B386)</f>
        <v>1A Fuel Combustion Activities</v>
      </c>
      <c r="E386" s="221" t="str">
        <f>INDEX(DbaseIndices!H:H,$B386)</f>
        <v>1A2 Manufacturing Industries and Construction</v>
      </c>
      <c r="F386" s="221" t="str">
        <f>INDEX(DbaseIndices!I:I,$B386)</f>
        <v>1A2 Manufacturing Industries and Construction</v>
      </c>
      <c r="G386" s="221" t="str">
        <f>INDEX(DbaseIndices!D:D,$B386)</f>
        <v>Gas</v>
      </c>
      <c r="H386" s="221" t="str">
        <f>INDEX(DbaseIndices!E:E,$B386)</f>
        <v>N2O</v>
      </c>
      <c r="I386" s="221">
        <f>IF(I385=DbaseIndices!$N$3,DbaseIndices!$N$2,I385+1)</f>
        <v>2012</v>
      </c>
      <c r="J386" s="318">
        <f ca="1">OFFSET(INDIRECT(INDEX(DbaseIndices!J:J,B386)),0,I386-2000+1)</f>
        <v>4.4518176000000005E-3</v>
      </c>
    </row>
    <row r="387" spans="1:10" hidden="1" x14ac:dyDescent="0.25">
      <c r="A387" s="221">
        <f>IF(I386=DbaseIndices!$N$3,A386+1,A386)</f>
        <v>65</v>
      </c>
      <c r="B387" s="221">
        <f>MATCH(A387,DbaseIndices!A:A,0)</f>
        <v>94</v>
      </c>
      <c r="C387" s="221" t="str">
        <f>INDEX(DbaseIndices!F:F,$B387)</f>
        <v>1 Energy</v>
      </c>
      <c r="D387" s="221" t="str">
        <f>INDEX(DbaseIndices!G:G,$B387)</f>
        <v>1A Fuel Combustion Activities</v>
      </c>
      <c r="E387" s="221" t="str">
        <f>INDEX(DbaseIndices!H:H,$B387)</f>
        <v>1A2 Manufacturing Industries and Construction</v>
      </c>
      <c r="F387" s="221" t="str">
        <f>INDEX(DbaseIndices!I:I,$B387)</f>
        <v>1A2 Manufacturing Industries and Construction</v>
      </c>
      <c r="G387" s="221" t="str">
        <f>INDEX(DbaseIndices!D:D,$B387)</f>
        <v>Gas</v>
      </c>
      <c r="H387" s="221" t="str">
        <f>INDEX(DbaseIndices!E:E,$B387)</f>
        <v>N2O</v>
      </c>
      <c r="I387" s="221">
        <f>IF(I386=DbaseIndices!$N$3,DbaseIndices!$N$2,I386+1)</f>
        <v>2013</v>
      </c>
      <c r="J387" s="318">
        <f ca="1">OFFSET(INDIRECT(INDEX(DbaseIndices!J:J,B387)),0,I387-2000+1)</f>
        <v>6.2379200000000001E-3</v>
      </c>
    </row>
    <row r="388" spans="1:10" hidden="1" x14ac:dyDescent="0.25">
      <c r="A388" s="221">
        <f>IF(I387=DbaseIndices!$N$3,A387+1,A387)</f>
        <v>65</v>
      </c>
      <c r="B388" s="221">
        <f>MATCH(A388,DbaseIndices!A:A,0)</f>
        <v>94</v>
      </c>
      <c r="C388" s="221" t="str">
        <f>INDEX(DbaseIndices!F:F,$B388)</f>
        <v>1 Energy</v>
      </c>
      <c r="D388" s="221" t="str">
        <f>INDEX(DbaseIndices!G:G,$B388)</f>
        <v>1A Fuel Combustion Activities</v>
      </c>
      <c r="E388" s="221" t="str">
        <f>INDEX(DbaseIndices!H:H,$B388)</f>
        <v>1A2 Manufacturing Industries and Construction</v>
      </c>
      <c r="F388" s="221" t="str">
        <f>INDEX(DbaseIndices!I:I,$B388)</f>
        <v>1A2 Manufacturing Industries and Construction</v>
      </c>
      <c r="G388" s="221" t="str">
        <f>INDEX(DbaseIndices!D:D,$B388)</f>
        <v>Gas</v>
      </c>
      <c r="H388" s="221" t="str">
        <f>INDEX(DbaseIndices!E:E,$B388)</f>
        <v>N2O</v>
      </c>
      <c r="I388" s="221">
        <f>IF(I387=DbaseIndices!$N$3,DbaseIndices!$N$2,I387+1)</f>
        <v>2014</v>
      </c>
      <c r="J388" s="318">
        <f ca="1">OFFSET(INDIRECT(INDEX(DbaseIndices!J:J,B388)),0,I388-2000+1)</f>
        <v>6.3798500000000003E-3</v>
      </c>
    </row>
    <row r="389" spans="1:10" hidden="1" x14ac:dyDescent="0.25">
      <c r="A389" s="221">
        <f>IF(I388=DbaseIndices!$N$3,A388+1,A388)</f>
        <v>65</v>
      </c>
      <c r="B389" s="221">
        <f>MATCH(A389,DbaseIndices!A:A,0)</f>
        <v>94</v>
      </c>
      <c r="C389" s="221" t="str">
        <f>INDEX(DbaseIndices!F:F,$B389)</f>
        <v>1 Energy</v>
      </c>
      <c r="D389" s="221" t="str">
        <f>INDEX(DbaseIndices!G:G,$B389)</f>
        <v>1A Fuel Combustion Activities</v>
      </c>
      <c r="E389" s="221" t="str">
        <f>INDEX(DbaseIndices!H:H,$B389)</f>
        <v>1A2 Manufacturing Industries and Construction</v>
      </c>
      <c r="F389" s="221" t="str">
        <f>INDEX(DbaseIndices!I:I,$B389)</f>
        <v>1A2 Manufacturing Industries and Construction</v>
      </c>
      <c r="G389" s="221" t="str">
        <f>INDEX(DbaseIndices!D:D,$B389)</f>
        <v>Gas</v>
      </c>
      <c r="H389" s="221" t="str">
        <f>INDEX(DbaseIndices!E:E,$B389)</f>
        <v>N2O</v>
      </c>
      <c r="I389" s="221">
        <f>IF(I388=DbaseIndices!$N$3,DbaseIndices!$N$2,I388+1)</f>
        <v>2015</v>
      </c>
      <c r="J389" s="318">
        <f ca="1">OFFSET(INDIRECT(INDEX(DbaseIndices!J:J,B389)),0,I389-2000+1)</f>
        <v>6.5217800000000005E-3</v>
      </c>
    </row>
    <row r="390" spans="1:10" hidden="1" x14ac:dyDescent="0.25">
      <c r="A390" s="221">
        <f>IF(I389=DbaseIndices!$N$3,A389+1,A389)</f>
        <v>65</v>
      </c>
      <c r="B390" s="221">
        <f>MATCH(A390,DbaseIndices!A:A,0)</f>
        <v>94</v>
      </c>
      <c r="C390" s="221" t="str">
        <f>INDEX(DbaseIndices!F:F,$B390)</f>
        <v>1 Energy</v>
      </c>
      <c r="D390" s="221" t="str">
        <f>INDEX(DbaseIndices!G:G,$B390)</f>
        <v>1A Fuel Combustion Activities</v>
      </c>
      <c r="E390" s="221" t="str">
        <f>INDEX(DbaseIndices!H:H,$B390)</f>
        <v>1A2 Manufacturing Industries and Construction</v>
      </c>
      <c r="F390" s="221" t="str">
        <f>INDEX(DbaseIndices!I:I,$B390)</f>
        <v>1A2 Manufacturing Industries and Construction</v>
      </c>
      <c r="G390" s="221" t="str">
        <f>INDEX(DbaseIndices!D:D,$B390)</f>
        <v>Gas</v>
      </c>
      <c r="H390" s="221" t="str">
        <f>INDEX(DbaseIndices!E:E,$B390)</f>
        <v>N2O</v>
      </c>
      <c r="I390" s="221">
        <f>IF(I389=DbaseIndices!$N$3,DbaseIndices!$N$2,I389+1)</f>
        <v>2016</v>
      </c>
      <c r="J390" s="318">
        <f ca="1">OFFSET(INDIRECT(INDEX(DbaseIndices!J:J,B390)),0,I390-2000+1)</f>
        <v>6.6637000000000007E-3</v>
      </c>
    </row>
    <row r="391" spans="1:10" hidden="1" x14ac:dyDescent="0.25">
      <c r="A391" s="221">
        <f>IF(I390=DbaseIndices!$N$3,A390+1,A390)</f>
        <v>65</v>
      </c>
      <c r="B391" s="221">
        <f>MATCH(A391,DbaseIndices!A:A,0)</f>
        <v>94</v>
      </c>
      <c r="C391" s="221" t="str">
        <f>INDEX(DbaseIndices!F:F,$B391)</f>
        <v>1 Energy</v>
      </c>
      <c r="D391" s="221" t="str">
        <f>INDEX(DbaseIndices!G:G,$B391)</f>
        <v>1A Fuel Combustion Activities</v>
      </c>
      <c r="E391" s="221" t="str">
        <f>INDEX(DbaseIndices!H:H,$B391)</f>
        <v>1A2 Manufacturing Industries and Construction</v>
      </c>
      <c r="F391" s="221" t="str">
        <f>INDEX(DbaseIndices!I:I,$B391)</f>
        <v>1A2 Manufacturing Industries and Construction</v>
      </c>
      <c r="G391" s="221" t="str">
        <f>INDEX(DbaseIndices!D:D,$B391)</f>
        <v>Gas</v>
      </c>
      <c r="H391" s="221" t="str">
        <f>INDEX(DbaseIndices!E:E,$B391)</f>
        <v>N2O</v>
      </c>
      <c r="I391" s="221">
        <f>IF(I390=DbaseIndices!$N$3,DbaseIndices!$N$2,I390+1)</f>
        <v>2017</v>
      </c>
      <c r="J391" s="318">
        <f ca="1">OFFSET(INDIRECT(INDEX(DbaseIndices!J:J,B391)),0,I391-2000+1)</f>
        <v>6.8056000000000002E-3</v>
      </c>
    </row>
    <row r="392" spans="1:10" hidden="1" x14ac:dyDescent="0.25">
      <c r="A392" s="221">
        <f>IF(I391=DbaseIndices!$N$3,A391+1,A391)</f>
        <v>66</v>
      </c>
      <c r="B392" s="221">
        <f>MATCH(A392,DbaseIndices!A:A,0)</f>
        <v>98</v>
      </c>
      <c r="C392" s="221" t="str">
        <f>INDEX(DbaseIndices!F:F,$B392)</f>
        <v>1 Energy</v>
      </c>
      <c r="D392" s="221" t="str">
        <f>INDEX(DbaseIndices!G:G,$B392)</f>
        <v>1A Fuel Combustion Activities</v>
      </c>
      <c r="E392" s="221" t="str">
        <f>INDEX(DbaseIndices!H:H,$B392)</f>
        <v>1A3 Transport</v>
      </c>
      <c r="F392" s="221" t="str">
        <f>INDEX(DbaseIndices!I:I,$B392)</f>
        <v>1A3a Transport - Aviation</v>
      </c>
      <c r="G392" s="221" t="str">
        <f>INDEX(DbaseIndices!D:D,$B392)</f>
        <v>Kerosene</v>
      </c>
      <c r="H392" s="221" t="str">
        <f>INDEX(DbaseIndices!E:E,$B392)</f>
        <v>FlowIn</v>
      </c>
      <c r="I392" s="221">
        <f>IF(I391=DbaseIndices!$N$3,DbaseIndices!$N$2,I391+1)</f>
        <v>2012</v>
      </c>
      <c r="J392" s="318">
        <f ca="1">OFFSET(INDIRECT(INDEX(DbaseIndices!J:J,B392)),0,I392-2000+1)</f>
        <v>33755.360509034108</v>
      </c>
    </row>
    <row r="393" spans="1:10" hidden="1" x14ac:dyDescent="0.25">
      <c r="A393" s="221">
        <f>IF(I392=DbaseIndices!$N$3,A392+1,A392)</f>
        <v>66</v>
      </c>
      <c r="B393" s="221">
        <f>MATCH(A393,DbaseIndices!A:A,0)</f>
        <v>98</v>
      </c>
      <c r="C393" s="221" t="str">
        <f>INDEX(DbaseIndices!F:F,$B393)</f>
        <v>1 Energy</v>
      </c>
      <c r="D393" s="221" t="str">
        <f>INDEX(DbaseIndices!G:G,$B393)</f>
        <v>1A Fuel Combustion Activities</v>
      </c>
      <c r="E393" s="221" t="str">
        <f>INDEX(DbaseIndices!H:H,$B393)</f>
        <v>1A3 Transport</v>
      </c>
      <c r="F393" s="221" t="str">
        <f>INDEX(DbaseIndices!I:I,$B393)</f>
        <v>1A3a Transport - Aviation</v>
      </c>
      <c r="G393" s="221" t="str">
        <f>INDEX(DbaseIndices!D:D,$B393)</f>
        <v>Kerosene</v>
      </c>
      <c r="H393" s="221" t="str">
        <f>INDEX(DbaseIndices!E:E,$B393)</f>
        <v>FlowIn</v>
      </c>
      <c r="I393" s="221">
        <f>IF(I392=DbaseIndices!$N$3,DbaseIndices!$N$2,I392+1)</f>
        <v>2013</v>
      </c>
      <c r="J393" s="318">
        <f ca="1">OFFSET(INDIRECT(INDEX(DbaseIndices!J:J,B393)),0,I393-2000+1)</f>
        <v>32851.64</v>
      </c>
    </row>
    <row r="394" spans="1:10" hidden="1" x14ac:dyDescent="0.25">
      <c r="A394" s="221">
        <f>IF(I393=DbaseIndices!$N$3,A393+1,A393)</f>
        <v>66</v>
      </c>
      <c r="B394" s="221">
        <f>MATCH(A394,DbaseIndices!A:A,0)</f>
        <v>98</v>
      </c>
      <c r="C394" s="221" t="str">
        <f>INDEX(DbaseIndices!F:F,$B394)</f>
        <v>1 Energy</v>
      </c>
      <c r="D394" s="221" t="str">
        <f>INDEX(DbaseIndices!G:G,$B394)</f>
        <v>1A Fuel Combustion Activities</v>
      </c>
      <c r="E394" s="221" t="str">
        <f>INDEX(DbaseIndices!H:H,$B394)</f>
        <v>1A3 Transport</v>
      </c>
      <c r="F394" s="221" t="str">
        <f>INDEX(DbaseIndices!I:I,$B394)</f>
        <v>1A3a Transport - Aviation</v>
      </c>
      <c r="G394" s="221" t="str">
        <f>INDEX(DbaseIndices!D:D,$B394)</f>
        <v>Kerosene</v>
      </c>
      <c r="H394" s="221" t="str">
        <f>INDEX(DbaseIndices!E:E,$B394)</f>
        <v>FlowIn</v>
      </c>
      <c r="I394" s="221">
        <f>IF(I393=DbaseIndices!$N$3,DbaseIndices!$N$2,I393+1)</f>
        <v>2014</v>
      </c>
      <c r="J394" s="318">
        <f ca="1">OFFSET(INDIRECT(INDEX(DbaseIndices!J:J,B394)),0,I394-2000+1)</f>
        <v>32478.9</v>
      </c>
    </row>
    <row r="395" spans="1:10" hidden="1" x14ac:dyDescent="0.25">
      <c r="A395" s="221">
        <f>IF(I394=DbaseIndices!$N$3,A394+1,A394)</f>
        <v>66</v>
      </c>
      <c r="B395" s="221">
        <f>MATCH(A395,DbaseIndices!A:A,0)</f>
        <v>98</v>
      </c>
      <c r="C395" s="221" t="str">
        <f>INDEX(DbaseIndices!F:F,$B395)</f>
        <v>1 Energy</v>
      </c>
      <c r="D395" s="221" t="str">
        <f>INDEX(DbaseIndices!G:G,$B395)</f>
        <v>1A Fuel Combustion Activities</v>
      </c>
      <c r="E395" s="221" t="str">
        <f>INDEX(DbaseIndices!H:H,$B395)</f>
        <v>1A3 Transport</v>
      </c>
      <c r="F395" s="221" t="str">
        <f>INDEX(DbaseIndices!I:I,$B395)</f>
        <v>1A3a Transport - Aviation</v>
      </c>
      <c r="G395" s="221" t="str">
        <f>INDEX(DbaseIndices!D:D,$B395)</f>
        <v>Kerosene</v>
      </c>
      <c r="H395" s="221" t="str">
        <f>INDEX(DbaseIndices!E:E,$B395)</f>
        <v>FlowIn</v>
      </c>
      <c r="I395" s="221">
        <f>IF(I394=DbaseIndices!$N$3,DbaseIndices!$N$2,I394+1)</f>
        <v>2015</v>
      </c>
      <c r="J395" s="318">
        <f ca="1">OFFSET(INDIRECT(INDEX(DbaseIndices!J:J,B395)),0,I395-2000+1)</f>
        <v>32106.16</v>
      </c>
    </row>
    <row r="396" spans="1:10" hidden="1" x14ac:dyDescent="0.25">
      <c r="A396" s="221">
        <f>IF(I395=DbaseIndices!$N$3,A395+1,A395)</f>
        <v>66</v>
      </c>
      <c r="B396" s="221">
        <f>MATCH(A396,DbaseIndices!A:A,0)</f>
        <v>98</v>
      </c>
      <c r="C396" s="221" t="str">
        <f>INDEX(DbaseIndices!F:F,$B396)</f>
        <v>1 Energy</v>
      </c>
      <c r="D396" s="221" t="str">
        <f>INDEX(DbaseIndices!G:G,$B396)</f>
        <v>1A Fuel Combustion Activities</v>
      </c>
      <c r="E396" s="221" t="str">
        <f>INDEX(DbaseIndices!H:H,$B396)</f>
        <v>1A3 Transport</v>
      </c>
      <c r="F396" s="221" t="str">
        <f>INDEX(DbaseIndices!I:I,$B396)</f>
        <v>1A3a Transport - Aviation</v>
      </c>
      <c r="G396" s="221" t="str">
        <f>INDEX(DbaseIndices!D:D,$B396)</f>
        <v>Kerosene</v>
      </c>
      <c r="H396" s="221" t="str">
        <f>INDEX(DbaseIndices!E:E,$B396)</f>
        <v>FlowIn</v>
      </c>
      <c r="I396" s="221">
        <f>IF(I395=DbaseIndices!$N$3,DbaseIndices!$N$2,I395+1)</f>
        <v>2016</v>
      </c>
      <c r="J396" s="318">
        <f ca="1">OFFSET(INDIRECT(INDEX(DbaseIndices!J:J,B396)),0,I396-2000+1)</f>
        <v>31733</v>
      </c>
    </row>
    <row r="397" spans="1:10" hidden="1" x14ac:dyDescent="0.25">
      <c r="A397" s="221">
        <f>IF(I396=DbaseIndices!$N$3,A396+1,A396)</f>
        <v>66</v>
      </c>
      <c r="B397" s="221">
        <f>MATCH(A397,DbaseIndices!A:A,0)</f>
        <v>98</v>
      </c>
      <c r="C397" s="221" t="str">
        <f>INDEX(DbaseIndices!F:F,$B397)</f>
        <v>1 Energy</v>
      </c>
      <c r="D397" s="221" t="str">
        <f>INDEX(DbaseIndices!G:G,$B397)</f>
        <v>1A Fuel Combustion Activities</v>
      </c>
      <c r="E397" s="221" t="str">
        <f>INDEX(DbaseIndices!H:H,$B397)</f>
        <v>1A3 Transport</v>
      </c>
      <c r="F397" s="221" t="str">
        <f>INDEX(DbaseIndices!I:I,$B397)</f>
        <v>1A3a Transport - Aviation</v>
      </c>
      <c r="G397" s="221" t="str">
        <f>INDEX(DbaseIndices!D:D,$B397)</f>
        <v>Kerosene</v>
      </c>
      <c r="H397" s="221" t="str">
        <f>INDEX(DbaseIndices!E:E,$B397)</f>
        <v>FlowIn</v>
      </c>
      <c r="I397" s="221">
        <f>IF(I396=DbaseIndices!$N$3,DbaseIndices!$N$2,I396+1)</f>
        <v>2017</v>
      </c>
      <c r="J397" s="318">
        <f ca="1">OFFSET(INDIRECT(INDEX(DbaseIndices!J:J,B397)),0,I397-2000+1)</f>
        <v>31361</v>
      </c>
    </row>
    <row r="398" spans="1:10" hidden="1" x14ac:dyDescent="0.25">
      <c r="A398" s="221">
        <f>IF(I397=DbaseIndices!$N$3,A397+1,A397)</f>
        <v>67</v>
      </c>
      <c r="B398" s="221">
        <f>MATCH(A398,DbaseIndices!A:A,0)</f>
        <v>99</v>
      </c>
      <c r="C398" s="221" t="str">
        <f>INDEX(DbaseIndices!F:F,$B398)</f>
        <v>1 Energy</v>
      </c>
      <c r="D398" s="221" t="str">
        <f>INDEX(DbaseIndices!G:G,$B398)</f>
        <v>1A Fuel Combustion Activities</v>
      </c>
      <c r="E398" s="221" t="str">
        <f>INDEX(DbaseIndices!H:H,$B398)</f>
        <v>1A3 Transport</v>
      </c>
      <c r="F398" s="221" t="str">
        <f>INDEX(DbaseIndices!I:I,$B398)</f>
        <v>1A3a Transport - Aviation</v>
      </c>
      <c r="G398" s="221" t="str">
        <f>INDEX(DbaseIndices!D:D,$B398)</f>
        <v>Aviation gasoline</v>
      </c>
      <c r="H398" s="221" t="str">
        <f>INDEX(DbaseIndices!E:E,$B398)</f>
        <v>FlowIn</v>
      </c>
      <c r="I398" s="221">
        <f>IF(I397=DbaseIndices!$N$3,DbaseIndices!$N$2,I397+1)</f>
        <v>2012</v>
      </c>
      <c r="J398" s="318">
        <f ca="1">OFFSET(INDIRECT(INDEX(DbaseIndices!J:J,B398)),0,I398-2000+1)</f>
        <v>1080</v>
      </c>
    </row>
    <row r="399" spans="1:10" hidden="1" x14ac:dyDescent="0.25">
      <c r="A399" s="221">
        <f>IF(I398=DbaseIndices!$N$3,A398+1,A398)</f>
        <v>67</v>
      </c>
      <c r="B399" s="221">
        <f>MATCH(A399,DbaseIndices!A:A,0)</f>
        <v>99</v>
      </c>
      <c r="C399" s="221" t="str">
        <f>INDEX(DbaseIndices!F:F,$B399)</f>
        <v>1 Energy</v>
      </c>
      <c r="D399" s="221" t="str">
        <f>INDEX(DbaseIndices!G:G,$B399)</f>
        <v>1A Fuel Combustion Activities</v>
      </c>
      <c r="E399" s="221" t="str">
        <f>INDEX(DbaseIndices!H:H,$B399)</f>
        <v>1A3 Transport</v>
      </c>
      <c r="F399" s="221" t="str">
        <f>INDEX(DbaseIndices!I:I,$B399)</f>
        <v>1A3a Transport - Aviation</v>
      </c>
      <c r="G399" s="221" t="str">
        <f>INDEX(DbaseIndices!D:D,$B399)</f>
        <v>Aviation gasoline</v>
      </c>
      <c r="H399" s="221" t="str">
        <f>INDEX(DbaseIndices!E:E,$B399)</f>
        <v>FlowIn</v>
      </c>
      <c r="I399" s="221">
        <f>IF(I398=DbaseIndices!$N$3,DbaseIndices!$N$2,I398+1)</f>
        <v>2013</v>
      </c>
      <c r="J399" s="318">
        <f ca="1">OFFSET(INDIRECT(INDEX(DbaseIndices!J:J,B399)),0,I399-2000+1)</f>
        <v>816.67160000000001</v>
      </c>
    </row>
    <row r="400" spans="1:10" hidden="1" x14ac:dyDescent="0.25">
      <c r="A400" s="221">
        <f>IF(I399=DbaseIndices!$N$3,A399+1,A399)</f>
        <v>67</v>
      </c>
      <c r="B400" s="221">
        <f>MATCH(A400,DbaseIndices!A:A,0)</f>
        <v>99</v>
      </c>
      <c r="C400" s="221" t="str">
        <f>INDEX(DbaseIndices!F:F,$B400)</f>
        <v>1 Energy</v>
      </c>
      <c r="D400" s="221" t="str">
        <f>INDEX(DbaseIndices!G:G,$B400)</f>
        <v>1A Fuel Combustion Activities</v>
      </c>
      <c r="E400" s="221" t="str">
        <f>INDEX(DbaseIndices!H:H,$B400)</f>
        <v>1A3 Transport</v>
      </c>
      <c r="F400" s="221" t="str">
        <f>INDEX(DbaseIndices!I:I,$B400)</f>
        <v>1A3a Transport - Aviation</v>
      </c>
      <c r="G400" s="221" t="str">
        <f>INDEX(DbaseIndices!D:D,$B400)</f>
        <v>Aviation gasoline</v>
      </c>
      <c r="H400" s="221" t="str">
        <f>INDEX(DbaseIndices!E:E,$B400)</f>
        <v>FlowIn</v>
      </c>
      <c r="I400" s="221">
        <f>IF(I399=DbaseIndices!$N$3,DbaseIndices!$N$2,I399+1)</f>
        <v>2014</v>
      </c>
      <c r="J400" s="318">
        <f ca="1">OFFSET(INDIRECT(INDEX(DbaseIndices!J:J,B400)),0,I400-2000+1)</f>
        <v>817.99599999999998</v>
      </c>
    </row>
    <row r="401" spans="1:10" hidden="1" x14ac:dyDescent="0.25">
      <c r="A401" s="221">
        <f>IF(I400=DbaseIndices!$N$3,A400+1,A400)</f>
        <v>67</v>
      </c>
      <c r="B401" s="221">
        <f>MATCH(A401,DbaseIndices!A:A,0)</f>
        <v>99</v>
      </c>
      <c r="C401" s="221" t="str">
        <f>INDEX(DbaseIndices!F:F,$B401)</f>
        <v>1 Energy</v>
      </c>
      <c r="D401" s="221" t="str">
        <f>INDEX(DbaseIndices!G:G,$B401)</f>
        <v>1A Fuel Combustion Activities</v>
      </c>
      <c r="E401" s="221" t="str">
        <f>INDEX(DbaseIndices!H:H,$B401)</f>
        <v>1A3 Transport</v>
      </c>
      <c r="F401" s="221" t="str">
        <f>INDEX(DbaseIndices!I:I,$B401)</f>
        <v>1A3a Transport - Aviation</v>
      </c>
      <c r="G401" s="221" t="str">
        <f>INDEX(DbaseIndices!D:D,$B401)</f>
        <v>Aviation gasoline</v>
      </c>
      <c r="H401" s="221" t="str">
        <f>INDEX(DbaseIndices!E:E,$B401)</f>
        <v>FlowIn</v>
      </c>
      <c r="I401" s="221">
        <f>IF(I400=DbaseIndices!$N$3,DbaseIndices!$N$2,I400+1)</f>
        <v>2015</v>
      </c>
      <c r="J401" s="318">
        <f ca="1">OFFSET(INDIRECT(INDEX(DbaseIndices!J:J,B401)),0,I401-2000+1)</f>
        <v>819.32039999999995</v>
      </c>
    </row>
    <row r="402" spans="1:10" hidden="1" x14ac:dyDescent="0.25">
      <c r="A402" s="221">
        <f>IF(I401=DbaseIndices!$N$3,A401+1,A401)</f>
        <v>67</v>
      </c>
      <c r="B402" s="221">
        <f>MATCH(A402,DbaseIndices!A:A,0)</f>
        <v>99</v>
      </c>
      <c r="C402" s="221" t="str">
        <f>INDEX(DbaseIndices!F:F,$B402)</f>
        <v>1 Energy</v>
      </c>
      <c r="D402" s="221" t="str">
        <f>INDEX(DbaseIndices!G:G,$B402)</f>
        <v>1A Fuel Combustion Activities</v>
      </c>
      <c r="E402" s="221" t="str">
        <f>INDEX(DbaseIndices!H:H,$B402)</f>
        <v>1A3 Transport</v>
      </c>
      <c r="F402" s="221" t="str">
        <f>INDEX(DbaseIndices!I:I,$B402)</f>
        <v>1A3a Transport - Aviation</v>
      </c>
      <c r="G402" s="221" t="str">
        <f>INDEX(DbaseIndices!D:D,$B402)</f>
        <v>Aviation gasoline</v>
      </c>
      <c r="H402" s="221" t="str">
        <f>INDEX(DbaseIndices!E:E,$B402)</f>
        <v>FlowIn</v>
      </c>
      <c r="I402" s="221">
        <f>IF(I401=DbaseIndices!$N$3,DbaseIndices!$N$2,I401+1)</f>
        <v>2016</v>
      </c>
      <c r="J402" s="318">
        <f ca="1">OFFSET(INDIRECT(INDEX(DbaseIndices!J:J,B402)),0,I402-2000+1)</f>
        <v>821</v>
      </c>
    </row>
    <row r="403" spans="1:10" hidden="1" x14ac:dyDescent="0.25">
      <c r="A403" s="221">
        <f>IF(I402=DbaseIndices!$N$3,A402+1,A402)</f>
        <v>67</v>
      </c>
      <c r="B403" s="221">
        <f>MATCH(A403,DbaseIndices!A:A,0)</f>
        <v>99</v>
      </c>
      <c r="C403" s="221" t="str">
        <f>INDEX(DbaseIndices!F:F,$B403)</f>
        <v>1 Energy</v>
      </c>
      <c r="D403" s="221" t="str">
        <f>INDEX(DbaseIndices!G:G,$B403)</f>
        <v>1A Fuel Combustion Activities</v>
      </c>
      <c r="E403" s="221" t="str">
        <f>INDEX(DbaseIndices!H:H,$B403)</f>
        <v>1A3 Transport</v>
      </c>
      <c r="F403" s="221" t="str">
        <f>INDEX(DbaseIndices!I:I,$B403)</f>
        <v>1A3a Transport - Aviation</v>
      </c>
      <c r="G403" s="221" t="str">
        <f>INDEX(DbaseIndices!D:D,$B403)</f>
        <v>Aviation gasoline</v>
      </c>
      <c r="H403" s="221" t="str">
        <f>INDEX(DbaseIndices!E:E,$B403)</f>
        <v>FlowIn</v>
      </c>
      <c r="I403" s="221">
        <f>IF(I402=DbaseIndices!$N$3,DbaseIndices!$N$2,I402+1)</f>
        <v>2017</v>
      </c>
      <c r="J403" s="318">
        <f ca="1">OFFSET(INDIRECT(INDEX(DbaseIndices!J:J,B403)),0,I403-2000+1)</f>
        <v>822</v>
      </c>
    </row>
    <row r="404" spans="1:10" hidden="1" x14ac:dyDescent="0.25">
      <c r="A404" s="221">
        <f>IF(I403=DbaseIndices!$N$3,A403+1,A403)</f>
        <v>68</v>
      </c>
      <c r="B404" s="221">
        <f>MATCH(A404,DbaseIndices!A:A,0)</f>
        <v>100</v>
      </c>
      <c r="C404" s="221" t="str">
        <f>INDEX(DbaseIndices!F:F,$B404)</f>
        <v>1 Energy</v>
      </c>
      <c r="D404" s="221" t="str">
        <f>INDEX(DbaseIndices!G:G,$B404)</f>
        <v>1A Fuel Combustion Activities</v>
      </c>
      <c r="E404" s="221" t="str">
        <f>INDEX(DbaseIndices!H:H,$B404)</f>
        <v>1A3 Transport</v>
      </c>
      <c r="F404" s="221" t="str">
        <f>INDEX(DbaseIndices!I:I,$B404)</f>
        <v>1A3a Transport - Aviation</v>
      </c>
      <c r="G404" s="221" t="str">
        <f>INDEX(DbaseIndices!D:D,$B404)</f>
        <v>Kerosene</v>
      </c>
      <c r="H404" s="221" t="str">
        <f>INDEX(DbaseIndices!E:E,$B404)</f>
        <v>FlowIn</v>
      </c>
      <c r="I404" s="221">
        <f>IF(I403=DbaseIndices!$N$3,DbaseIndices!$N$2,I403+1)</f>
        <v>2012</v>
      </c>
      <c r="J404" s="318">
        <f ca="1">OFFSET(INDIRECT(INDEX(DbaseIndices!J:J,B404)),0,I404-2000+1)</f>
        <v>47432.739490965898</v>
      </c>
    </row>
    <row r="405" spans="1:10" hidden="1" x14ac:dyDescent="0.25">
      <c r="A405" s="221">
        <f>IF(I404=DbaseIndices!$N$3,A404+1,A404)</f>
        <v>68</v>
      </c>
      <c r="B405" s="221">
        <f>MATCH(A405,DbaseIndices!A:A,0)</f>
        <v>100</v>
      </c>
      <c r="C405" s="221" t="str">
        <f>INDEX(DbaseIndices!F:F,$B405)</f>
        <v>1 Energy</v>
      </c>
      <c r="D405" s="221" t="str">
        <f>INDEX(DbaseIndices!G:G,$B405)</f>
        <v>1A Fuel Combustion Activities</v>
      </c>
      <c r="E405" s="221" t="str">
        <f>INDEX(DbaseIndices!H:H,$B405)</f>
        <v>1A3 Transport</v>
      </c>
      <c r="F405" s="221" t="str">
        <f>INDEX(DbaseIndices!I:I,$B405)</f>
        <v>1A3a Transport - Aviation</v>
      </c>
      <c r="G405" s="221" t="str">
        <f>INDEX(DbaseIndices!D:D,$B405)</f>
        <v>Kerosene</v>
      </c>
      <c r="H405" s="221" t="str">
        <f>INDEX(DbaseIndices!E:E,$B405)</f>
        <v>FlowIn</v>
      </c>
      <c r="I405" s="221">
        <f>IF(I404=DbaseIndices!$N$3,DbaseIndices!$N$2,I404+1)</f>
        <v>2013</v>
      </c>
      <c r="J405" s="318">
        <f ca="1">OFFSET(INDIRECT(INDEX(DbaseIndices!J:J,B405)),0,I405-2000+1)</f>
        <v>54815</v>
      </c>
    </row>
    <row r="406" spans="1:10" hidden="1" x14ac:dyDescent="0.25">
      <c r="A406" s="221">
        <f>IF(I405=DbaseIndices!$N$3,A405+1,A405)</f>
        <v>68</v>
      </c>
      <c r="B406" s="221">
        <f>MATCH(A406,DbaseIndices!A:A,0)</f>
        <v>100</v>
      </c>
      <c r="C406" s="221" t="str">
        <f>INDEX(DbaseIndices!F:F,$B406)</f>
        <v>1 Energy</v>
      </c>
      <c r="D406" s="221" t="str">
        <f>INDEX(DbaseIndices!G:G,$B406)</f>
        <v>1A Fuel Combustion Activities</v>
      </c>
      <c r="E406" s="221" t="str">
        <f>INDEX(DbaseIndices!H:H,$B406)</f>
        <v>1A3 Transport</v>
      </c>
      <c r="F406" s="221" t="str">
        <f>INDEX(DbaseIndices!I:I,$B406)</f>
        <v>1A3a Transport - Aviation</v>
      </c>
      <c r="G406" s="221" t="str">
        <f>INDEX(DbaseIndices!D:D,$B406)</f>
        <v>Kerosene</v>
      </c>
      <c r="H406" s="221" t="str">
        <f>INDEX(DbaseIndices!E:E,$B406)</f>
        <v>FlowIn</v>
      </c>
      <c r="I406" s="221">
        <f>IF(I405=DbaseIndices!$N$3,DbaseIndices!$N$2,I405+1)</f>
        <v>2014</v>
      </c>
      <c r="J406" s="318">
        <f ca="1">OFFSET(INDIRECT(INDEX(DbaseIndices!J:J,B406)),0,I406-2000+1)</f>
        <v>56783</v>
      </c>
    </row>
    <row r="407" spans="1:10" hidden="1" x14ac:dyDescent="0.25">
      <c r="A407" s="221">
        <f>IF(I406=DbaseIndices!$N$3,A406+1,A406)</f>
        <v>68</v>
      </c>
      <c r="B407" s="221">
        <f>MATCH(A407,DbaseIndices!A:A,0)</f>
        <v>100</v>
      </c>
      <c r="C407" s="221" t="str">
        <f>INDEX(DbaseIndices!F:F,$B407)</f>
        <v>1 Energy</v>
      </c>
      <c r="D407" s="221" t="str">
        <f>INDEX(DbaseIndices!G:G,$B407)</f>
        <v>1A Fuel Combustion Activities</v>
      </c>
      <c r="E407" s="221" t="str">
        <f>INDEX(DbaseIndices!H:H,$B407)</f>
        <v>1A3 Transport</v>
      </c>
      <c r="F407" s="221" t="str">
        <f>INDEX(DbaseIndices!I:I,$B407)</f>
        <v>1A3a Transport - Aviation</v>
      </c>
      <c r="G407" s="221" t="str">
        <f>INDEX(DbaseIndices!D:D,$B407)</f>
        <v>Kerosene</v>
      </c>
      <c r="H407" s="221" t="str">
        <f>INDEX(DbaseIndices!E:E,$B407)</f>
        <v>FlowIn</v>
      </c>
      <c r="I407" s="221">
        <f>IF(I406=DbaseIndices!$N$3,DbaseIndices!$N$2,I406+1)</f>
        <v>2015</v>
      </c>
      <c r="J407" s="318">
        <f ca="1">OFFSET(INDIRECT(INDEX(DbaseIndices!J:J,B407)),0,I407-2000+1)</f>
        <v>58751</v>
      </c>
    </row>
    <row r="408" spans="1:10" hidden="1" x14ac:dyDescent="0.25">
      <c r="A408" s="221">
        <f>IF(I407=DbaseIndices!$N$3,A407+1,A407)</f>
        <v>68</v>
      </c>
      <c r="B408" s="221">
        <f>MATCH(A408,DbaseIndices!A:A,0)</f>
        <v>100</v>
      </c>
      <c r="C408" s="221" t="str">
        <f>INDEX(DbaseIndices!F:F,$B408)</f>
        <v>1 Energy</v>
      </c>
      <c r="D408" s="221" t="str">
        <f>INDEX(DbaseIndices!G:G,$B408)</f>
        <v>1A Fuel Combustion Activities</v>
      </c>
      <c r="E408" s="221" t="str">
        <f>INDEX(DbaseIndices!H:H,$B408)</f>
        <v>1A3 Transport</v>
      </c>
      <c r="F408" s="221" t="str">
        <f>INDEX(DbaseIndices!I:I,$B408)</f>
        <v>1A3a Transport - Aviation</v>
      </c>
      <c r="G408" s="221" t="str">
        <f>INDEX(DbaseIndices!D:D,$B408)</f>
        <v>Kerosene</v>
      </c>
      <c r="H408" s="221" t="str">
        <f>INDEX(DbaseIndices!E:E,$B408)</f>
        <v>FlowIn</v>
      </c>
      <c r="I408" s="221">
        <f>IF(I407=DbaseIndices!$N$3,DbaseIndices!$N$2,I407+1)</f>
        <v>2016</v>
      </c>
      <c r="J408" s="318">
        <f ca="1">OFFSET(INDIRECT(INDEX(DbaseIndices!J:J,B408)),0,I408-2000+1)</f>
        <v>60719</v>
      </c>
    </row>
    <row r="409" spans="1:10" hidden="1" x14ac:dyDescent="0.25">
      <c r="A409" s="221">
        <f>IF(I408=DbaseIndices!$N$3,A408+1,A408)</f>
        <v>68</v>
      </c>
      <c r="B409" s="221">
        <f>MATCH(A409,DbaseIndices!A:A,0)</f>
        <v>100</v>
      </c>
      <c r="C409" s="221" t="str">
        <f>INDEX(DbaseIndices!F:F,$B409)</f>
        <v>1 Energy</v>
      </c>
      <c r="D409" s="221" t="str">
        <f>INDEX(DbaseIndices!G:G,$B409)</f>
        <v>1A Fuel Combustion Activities</v>
      </c>
      <c r="E409" s="221" t="str">
        <f>INDEX(DbaseIndices!H:H,$B409)</f>
        <v>1A3 Transport</v>
      </c>
      <c r="F409" s="221" t="str">
        <f>INDEX(DbaseIndices!I:I,$B409)</f>
        <v>1A3a Transport - Aviation</v>
      </c>
      <c r="G409" s="221" t="str">
        <f>INDEX(DbaseIndices!D:D,$B409)</f>
        <v>Kerosene</v>
      </c>
      <c r="H409" s="221" t="str">
        <f>INDEX(DbaseIndices!E:E,$B409)</f>
        <v>FlowIn</v>
      </c>
      <c r="I409" s="221">
        <f>IF(I408=DbaseIndices!$N$3,DbaseIndices!$N$2,I408+1)</f>
        <v>2017</v>
      </c>
      <c r="J409" s="318">
        <f ca="1">OFFSET(INDIRECT(INDEX(DbaseIndices!J:J,B409)),0,I409-2000+1)</f>
        <v>62687</v>
      </c>
    </row>
    <row r="410" spans="1:10" hidden="1" x14ac:dyDescent="0.25">
      <c r="A410" s="221">
        <f>IF(I409=DbaseIndices!$N$3,A409+1,A409)</f>
        <v>69</v>
      </c>
      <c r="B410" s="221">
        <f>MATCH(A410,DbaseIndices!A:A,0)</f>
        <v>102</v>
      </c>
      <c r="C410" s="221" t="str">
        <f>INDEX(DbaseIndices!F:F,$B410)</f>
        <v>1 Energy</v>
      </c>
      <c r="D410" s="221" t="str">
        <f>INDEX(DbaseIndices!G:G,$B410)</f>
        <v>1A Fuel Combustion Activities</v>
      </c>
      <c r="E410" s="221" t="str">
        <f>INDEX(DbaseIndices!H:H,$B410)</f>
        <v>1A3 Transport</v>
      </c>
      <c r="F410" s="221" t="str">
        <f>INDEX(DbaseIndices!I:I,$B410)</f>
        <v>1A3b Transport - Road</v>
      </c>
      <c r="G410" s="221" t="str">
        <f>INDEX(DbaseIndices!D:D,$B410)</f>
        <v>Motor gasoline</v>
      </c>
      <c r="H410" s="221" t="str">
        <f>INDEX(DbaseIndices!E:E,$B410)</f>
        <v>FlowIn</v>
      </c>
      <c r="I410" s="221">
        <f>IF(I409=DbaseIndices!$N$3,DbaseIndices!$N$2,I409+1)</f>
        <v>2012</v>
      </c>
      <c r="J410" s="318">
        <f ca="1">OFFSET(INDIRECT(INDEX(DbaseIndices!J:J,B410)),0,I410-2000+1)</f>
        <v>487599.99999999994</v>
      </c>
    </row>
    <row r="411" spans="1:10" hidden="1" x14ac:dyDescent="0.25">
      <c r="A411" s="221">
        <f>IF(I410=DbaseIndices!$N$3,A410+1,A410)</f>
        <v>69</v>
      </c>
      <c r="B411" s="221">
        <f>MATCH(A411,DbaseIndices!A:A,0)</f>
        <v>102</v>
      </c>
      <c r="C411" s="221" t="str">
        <f>INDEX(DbaseIndices!F:F,$B411)</f>
        <v>1 Energy</v>
      </c>
      <c r="D411" s="221" t="str">
        <f>INDEX(DbaseIndices!G:G,$B411)</f>
        <v>1A Fuel Combustion Activities</v>
      </c>
      <c r="E411" s="221" t="str">
        <f>INDEX(DbaseIndices!H:H,$B411)</f>
        <v>1A3 Transport</v>
      </c>
      <c r="F411" s="221" t="str">
        <f>INDEX(DbaseIndices!I:I,$B411)</f>
        <v>1A3b Transport - Road</v>
      </c>
      <c r="G411" s="221" t="str">
        <f>INDEX(DbaseIndices!D:D,$B411)</f>
        <v>Motor gasoline</v>
      </c>
      <c r="H411" s="221" t="str">
        <f>INDEX(DbaseIndices!E:E,$B411)</f>
        <v>FlowIn</v>
      </c>
      <c r="I411" s="221">
        <f>IF(I410=DbaseIndices!$N$3,DbaseIndices!$N$2,I410+1)</f>
        <v>2013</v>
      </c>
      <c r="J411" s="318">
        <f ca="1">OFFSET(INDIRECT(INDEX(DbaseIndices!J:J,B411)),0,I411-2000+1)</f>
        <v>501399.99999999994</v>
      </c>
    </row>
    <row r="412" spans="1:10" hidden="1" x14ac:dyDescent="0.25">
      <c r="A412" s="221">
        <f>IF(I411=DbaseIndices!$N$3,A411+1,A411)</f>
        <v>69</v>
      </c>
      <c r="B412" s="221">
        <f>MATCH(A412,DbaseIndices!A:A,0)</f>
        <v>102</v>
      </c>
      <c r="C412" s="221" t="str">
        <f>INDEX(DbaseIndices!F:F,$B412)</f>
        <v>1 Energy</v>
      </c>
      <c r="D412" s="221" t="str">
        <f>INDEX(DbaseIndices!G:G,$B412)</f>
        <v>1A Fuel Combustion Activities</v>
      </c>
      <c r="E412" s="221" t="str">
        <f>INDEX(DbaseIndices!H:H,$B412)</f>
        <v>1A3 Transport</v>
      </c>
      <c r="F412" s="221" t="str">
        <f>INDEX(DbaseIndices!I:I,$B412)</f>
        <v>1A3b Transport - Road</v>
      </c>
      <c r="G412" s="221" t="str">
        <f>INDEX(DbaseIndices!D:D,$B412)</f>
        <v>Motor gasoline</v>
      </c>
      <c r="H412" s="221" t="str">
        <f>INDEX(DbaseIndices!E:E,$B412)</f>
        <v>FlowIn</v>
      </c>
      <c r="I412" s="221">
        <f>IF(I411=DbaseIndices!$N$3,DbaseIndices!$N$2,I411+1)</f>
        <v>2014</v>
      </c>
      <c r="J412" s="318">
        <f ca="1">OFFSET(INDIRECT(INDEX(DbaseIndices!J:J,B412)),0,I412-2000+1)</f>
        <v>510550</v>
      </c>
    </row>
    <row r="413" spans="1:10" hidden="1" x14ac:dyDescent="0.25">
      <c r="A413" s="221">
        <f>IF(I412=DbaseIndices!$N$3,A412+1,A412)</f>
        <v>69</v>
      </c>
      <c r="B413" s="221">
        <f>MATCH(A413,DbaseIndices!A:A,0)</f>
        <v>102</v>
      </c>
      <c r="C413" s="221" t="str">
        <f>INDEX(DbaseIndices!F:F,$B413)</f>
        <v>1 Energy</v>
      </c>
      <c r="D413" s="221" t="str">
        <f>INDEX(DbaseIndices!G:G,$B413)</f>
        <v>1A Fuel Combustion Activities</v>
      </c>
      <c r="E413" s="221" t="str">
        <f>INDEX(DbaseIndices!H:H,$B413)</f>
        <v>1A3 Transport</v>
      </c>
      <c r="F413" s="221" t="str">
        <f>INDEX(DbaseIndices!I:I,$B413)</f>
        <v>1A3b Transport - Road</v>
      </c>
      <c r="G413" s="221" t="str">
        <f>INDEX(DbaseIndices!D:D,$B413)</f>
        <v>Motor gasoline</v>
      </c>
      <c r="H413" s="221" t="str">
        <f>INDEX(DbaseIndices!E:E,$B413)</f>
        <v>FlowIn</v>
      </c>
      <c r="I413" s="221">
        <f>IF(I412=DbaseIndices!$N$3,DbaseIndices!$N$2,I412+1)</f>
        <v>2015</v>
      </c>
      <c r="J413" s="318">
        <f ca="1">OFFSET(INDIRECT(INDEX(DbaseIndices!J:J,B413)),0,I413-2000+1)</f>
        <v>514670</v>
      </c>
    </row>
    <row r="414" spans="1:10" hidden="1" x14ac:dyDescent="0.25">
      <c r="A414" s="221">
        <f>IF(I413=DbaseIndices!$N$3,A413+1,A413)</f>
        <v>69</v>
      </c>
      <c r="B414" s="221">
        <f>MATCH(A414,DbaseIndices!A:A,0)</f>
        <v>102</v>
      </c>
      <c r="C414" s="221" t="str">
        <f>INDEX(DbaseIndices!F:F,$B414)</f>
        <v>1 Energy</v>
      </c>
      <c r="D414" s="221" t="str">
        <f>INDEX(DbaseIndices!G:G,$B414)</f>
        <v>1A Fuel Combustion Activities</v>
      </c>
      <c r="E414" s="221" t="str">
        <f>INDEX(DbaseIndices!H:H,$B414)</f>
        <v>1A3 Transport</v>
      </c>
      <c r="F414" s="221" t="str">
        <f>INDEX(DbaseIndices!I:I,$B414)</f>
        <v>1A3b Transport - Road</v>
      </c>
      <c r="G414" s="221" t="str">
        <f>INDEX(DbaseIndices!D:D,$B414)</f>
        <v>Motor gasoline</v>
      </c>
      <c r="H414" s="221" t="str">
        <f>INDEX(DbaseIndices!E:E,$B414)</f>
        <v>FlowIn</v>
      </c>
      <c r="I414" s="221">
        <f>IF(I413=DbaseIndices!$N$3,DbaseIndices!$N$2,I413+1)</f>
        <v>2016</v>
      </c>
      <c r="J414" s="318">
        <f ca="1">OFFSET(INDIRECT(INDEX(DbaseIndices!J:J,B414)),0,I414-2000+1)</f>
        <v>513749.99999999994</v>
      </c>
    </row>
    <row r="415" spans="1:10" hidden="1" x14ac:dyDescent="0.25">
      <c r="A415" s="221">
        <f>IF(I414=DbaseIndices!$N$3,A414+1,A414)</f>
        <v>69</v>
      </c>
      <c r="B415" s="221">
        <f>MATCH(A415,DbaseIndices!A:A,0)</f>
        <v>102</v>
      </c>
      <c r="C415" s="221" t="str">
        <f>INDEX(DbaseIndices!F:F,$B415)</f>
        <v>1 Energy</v>
      </c>
      <c r="D415" s="221" t="str">
        <f>INDEX(DbaseIndices!G:G,$B415)</f>
        <v>1A Fuel Combustion Activities</v>
      </c>
      <c r="E415" s="221" t="str">
        <f>INDEX(DbaseIndices!H:H,$B415)</f>
        <v>1A3 Transport</v>
      </c>
      <c r="F415" s="221" t="str">
        <f>INDEX(DbaseIndices!I:I,$B415)</f>
        <v>1A3b Transport - Road</v>
      </c>
      <c r="G415" s="221" t="str">
        <f>INDEX(DbaseIndices!D:D,$B415)</f>
        <v>Motor gasoline</v>
      </c>
      <c r="H415" s="221" t="str">
        <f>INDEX(DbaseIndices!E:E,$B415)</f>
        <v>FlowIn</v>
      </c>
      <c r="I415" s="221">
        <f>IF(I414=DbaseIndices!$N$3,DbaseIndices!$N$2,I414+1)</f>
        <v>2017</v>
      </c>
      <c r="J415" s="318">
        <f ca="1">OFFSET(INDIRECT(INDEX(DbaseIndices!J:J,B415)),0,I415-2000+1)</f>
        <v>519839.99999999994</v>
      </c>
    </row>
    <row r="416" spans="1:10" hidden="1" x14ac:dyDescent="0.25">
      <c r="A416" s="221">
        <f>IF(I415=DbaseIndices!$N$3,A415+1,A415)</f>
        <v>70</v>
      </c>
      <c r="B416" s="221">
        <f>MATCH(A416,DbaseIndices!A:A,0)</f>
        <v>103</v>
      </c>
      <c r="C416" s="221" t="str">
        <f>INDEX(DbaseIndices!F:F,$B416)</f>
        <v>1 Energy</v>
      </c>
      <c r="D416" s="221" t="str">
        <f>INDEX(DbaseIndices!G:G,$B416)</f>
        <v>1A Fuel Combustion Activities</v>
      </c>
      <c r="E416" s="221" t="str">
        <f>INDEX(DbaseIndices!H:H,$B416)</f>
        <v>1A3 Transport</v>
      </c>
      <c r="F416" s="221" t="str">
        <f>INDEX(DbaseIndices!I:I,$B416)</f>
        <v>1A3b Transport - Road</v>
      </c>
      <c r="G416" s="221" t="str">
        <f>INDEX(DbaseIndices!D:D,$B416)</f>
        <v>Kerosene</v>
      </c>
      <c r="H416" s="221" t="str">
        <f>INDEX(DbaseIndices!E:E,$B416)</f>
        <v>FlowIn</v>
      </c>
      <c r="I416" s="221">
        <f>IF(I415=DbaseIndices!$N$3,DbaseIndices!$N$2,I415+1)</f>
        <v>2012</v>
      </c>
      <c r="J416" s="318">
        <f ca="1">OFFSET(INDIRECT(INDEX(DbaseIndices!J:J,B416)),0,I416-2000+1)</f>
        <v>173.03050000000002</v>
      </c>
    </row>
    <row r="417" spans="1:10" hidden="1" x14ac:dyDescent="0.25">
      <c r="A417" s="221">
        <f>IF(I416=DbaseIndices!$N$3,A416+1,A416)</f>
        <v>70</v>
      </c>
      <c r="B417" s="221">
        <f>MATCH(A417,DbaseIndices!A:A,0)</f>
        <v>103</v>
      </c>
      <c r="C417" s="221" t="str">
        <f>INDEX(DbaseIndices!F:F,$B417)</f>
        <v>1 Energy</v>
      </c>
      <c r="D417" s="221" t="str">
        <f>INDEX(DbaseIndices!G:G,$B417)</f>
        <v>1A Fuel Combustion Activities</v>
      </c>
      <c r="E417" s="221" t="str">
        <f>INDEX(DbaseIndices!H:H,$B417)</f>
        <v>1A3 Transport</v>
      </c>
      <c r="F417" s="221" t="str">
        <f>INDEX(DbaseIndices!I:I,$B417)</f>
        <v>1A3b Transport - Road</v>
      </c>
      <c r="G417" s="221" t="str">
        <f>INDEX(DbaseIndices!D:D,$B417)</f>
        <v>Kerosene</v>
      </c>
      <c r="H417" s="221" t="str">
        <f>INDEX(DbaseIndices!E:E,$B417)</f>
        <v>FlowIn</v>
      </c>
      <c r="I417" s="221">
        <f>IF(I416=DbaseIndices!$N$3,DbaseIndices!$N$2,I416+1)</f>
        <v>2013</v>
      </c>
      <c r="J417" s="318">
        <f ca="1">OFFSET(INDIRECT(INDEX(DbaseIndices!J:J,B417)),0,I417-2000+1)</f>
        <v>173.21599999999995</v>
      </c>
    </row>
    <row r="418" spans="1:10" hidden="1" x14ac:dyDescent="0.25">
      <c r="A418" s="221">
        <f>IF(I417=DbaseIndices!$N$3,A417+1,A417)</f>
        <v>70</v>
      </c>
      <c r="B418" s="221">
        <f>MATCH(A418,DbaseIndices!A:A,0)</f>
        <v>103</v>
      </c>
      <c r="C418" s="221" t="str">
        <f>INDEX(DbaseIndices!F:F,$B418)</f>
        <v>1 Energy</v>
      </c>
      <c r="D418" s="221" t="str">
        <f>INDEX(DbaseIndices!G:G,$B418)</f>
        <v>1A Fuel Combustion Activities</v>
      </c>
      <c r="E418" s="221" t="str">
        <f>INDEX(DbaseIndices!H:H,$B418)</f>
        <v>1A3 Transport</v>
      </c>
      <c r="F418" s="221" t="str">
        <f>INDEX(DbaseIndices!I:I,$B418)</f>
        <v>1A3b Transport - Road</v>
      </c>
      <c r="G418" s="221" t="str">
        <f>INDEX(DbaseIndices!D:D,$B418)</f>
        <v>Kerosene</v>
      </c>
      <c r="H418" s="221" t="str">
        <f>INDEX(DbaseIndices!E:E,$B418)</f>
        <v>FlowIn</v>
      </c>
      <c r="I418" s="221">
        <f>IF(I417=DbaseIndices!$N$3,DbaseIndices!$N$2,I417+1)</f>
        <v>2014</v>
      </c>
      <c r="J418" s="318">
        <f ca="1">OFFSET(INDIRECT(INDEX(DbaseIndices!J:J,B418)),0,I418-2000+1)</f>
        <v>162.26499999999996</v>
      </c>
    </row>
    <row r="419" spans="1:10" hidden="1" x14ac:dyDescent="0.25">
      <c r="A419" s="221">
        <f>IF(I418=DbaseIndices!$N$3,A418+1,A418)</f>
        <v>70</v>
      </c>
      <c r="B419" s="221">
        <f>MATCH(A419,DbaseIndices!A:A,0)</f>
        <v>103</v>
      </c>
      <c r="C419" s="221" t="str">
        <f>INDEX(DbaseIndices!F:F,$B419)</f>
        <v>1 Energy</v>
      </c>
      <c r="D419" s="221" t="str">
        <f>INDEX(DbaseIndices!G:G,$B419)</f>
        <v>1A Fuel Combustion Activities</v>
      </c>
      <c r="E419" s="221" t="str">
        <f>INDEX(DbaseIndices!H:H,$B419)</f>
        <v>1A3 Transport</v>
      </c>
      <c r="F419" s="221" t="str">
        <f>INDEX(DbaseIndices!I:I,$B419)</f>
        <v>1A3b Transport - Road</v>
      </c>
      <c r="G419" s="221" t="str">
        <f>INDEX(DbaseIndices!D:D,$B419)</f>
        <v>Kerosene</v>
      </c>
      <c r="H419" s="221" t="str">
        <f>INDEX(DbaseIndices!E:E,$B419)</f>
        <v>FlowIn</v>
      </c>
      <c r="I419" s="221">
        <f>IF(I418=DbaseIndices!$N$3,DbaseIndices!$N$2,I418+1)</f>
        <v>2015</v>
      </c>
      <c r="J419" s="318">
        <f ca="1">OFFSET(INDIRECT(INDEX(DbaseIndices!J:J,B419)),0,I419-2000+1)</f>
        <v>151.31399999999996</v>
      </c>
    </row>
    <row r="420" spans="1:10" hidden="1" x14ac:dyDescent="0.25">
      <c r="A420" s="221">
        <f>IF(I419=DbaseIndices!$N$3,A419+1,A419)</f>
        <v>70</v>
      </c>
      <c r="B420" s="221">
        <f>MATCH(A420,DbaseIndices!A:A,0)</f>
        <v>103</v>
      </c>
      <c r="C420" s="221" t="str">
        <f>INDEX(DbaseIndices!F:F,$B420)</f>
        <v>1 Energy</v>
      </c>
      <c r="D420" s="221" t="str">
        <f>INDEX(DbaseIndices!G:G,$B420)</f>
        <v>1A Fuel Combustion Activities</v>
      </c>
      <c r="E420" s="221" t="str">
        <f>INDEX(DbaseIndices!H:H,$B420)</f>
        <v>1A3 Transport</v>
      </c>
      <c r="F420" s="221" t="str">
        <f>INDEX(DbaseIndices!I:I,$B420)</f>
        <v>1A3b Transport - Road</v>
      </c>
      <c r="G420" s="221" t="str">
        <f>INDEX(DbaseIndices!D:D,$B420)</f>
        <v>Kerosene</v>
      </c>
      <c r="H420" s="221" t="str">
        <f>INDEX(DbaseIndices!E:E,$B420)</f>
        <v>FlowIn</v>
      </c>
      <c r="I420" s="221">
        <f>IF(I419=DbaseIndices!$N$3,DbaseIndices!$N$2,I419+1)</f>
        <v>2016</v>
      </c>
      <c r="J420" s="318">
        <f ca="1">OFFSET(INDIRECT(INDEX(DbaseIndices!J:J,B420)),0,I420-2000+1)</f>
        <v>140</v>
      </c>
    </row>
    <row r="421" spans="1:10" hidden="1" x14ac:dyDescent="0.25">
      <c r="A421" s="221">
        <f>IF(I420=DbaseIndices!$N$3,A420+1,A420)</f>
        <v>70</v>
      </c>
      <c r="B421" s="221">
        <f>MATCH(A421,DbaseIndices!A:A,0)</f>
        <v>103</v>
      </c>
      <c r="C421" s="221" t="str">
        <f>INDEX(DbaseIndices!F:F,$B421)</f>
        <v>1 Energy</v>
      </c>
      <c r="D421" s="221" t="str">
        <f>INDEX(DbaseIndices!G:G,$B421)</f>
        <v>1A Fuel Combustion Activities</v>
      </c>
      <c r="E421" s="221" t="str">
        <f>INDEX(DbaseIndices!H:H,$B421)</f>
        <v>1A3 Transport</v>
      </c>
      <c r="F421" s="221" t="str">
        <f>INDEX(DbaseIndices!I:I,$B421)</f>
        <v>1A3b Transport - Road</v>
      </c>
      <c r="G421" s="221" t="str">
        <f>INDEX(DbaseIndices!D:D,$B421)</f>
        <v>Kerosene</v>
      </c>
      <c r="H421" s="221" t="str">
        <f>INDEX(DbaseIndices!E:E,$B421)</f>
        <v>FlowIn</v>
      </c>
      <c r="I421" s="221">
        <f>IF(I420=DbaseIndices!$N$3,DbaseIndices!$N$2,I420+1)</f>
        <v>2017</v>
      </c>
      <c r="J421" s="318">
        <f ca="1">OFFSET(INDIRECT(INDEX(DbaseIndices!J:J,B421)),0,I421-2000+1)</f>
        <v>129</v>
      </c>
    </row>
    <row r="422" spans="1:10" hidden="1" x14ac:dyDescent="0.25">
      <c r="A422" s="221">
        <f>IF(I421=DbaseIndices!$N$3,A421+1,A421)</f>
        <v>71</v>
      </c>
      <c r="B422" s="221">
        <f>MATCH(A422,DbaseIndices!A:A,0)</f>
        <v>104</v>
      </c>
      <c r="C422" s="221" t="str">
        <f>INDEX(DbaseIndices!F:F,$B422)</f>
        <v>1 Energy</v>
      </c>
      <c r="D422" s="221" t="str">
        <f>INDEX(DbaseIndices!G:G,$B422)</f>
        <v>1A Fuel Combustion Activities</v>
      </c>
      <c r="E422" s="221" t="str">
        <f>INDEX(DbaseIndices!H:H,$B422)</f>
        <v>1A3 Transport</v>
      </c>
      <c r="F422" s="221" t="str">
        <f>INDEX(DbaseIndices!I:I,$B422)</f>
        <v>1A3b Transport - Road</v>
      </c>
      <c r="G422" s="221" t="str">
        <f>INDEX(DbaseIndices!D:D,$B422)</f>
        <v>Diesel</v>
      </c>
      <c r="H422" s="221" t="str">
        <f>INDEX(DbaseIndices!E:E,$B422)</f>
        <v>FlowIn</v>
      </c>
      <c r="I422" s="221">
        <f>IF(I421=DbaseIndices!$N$3,DbaseIndices!$N$2,I421+1)</f>
        <v>2012</v>
      </c>
      <c r="J422" s="318">
        <f ca="1">OFFSET(INDIRECT(INDEX(DbaseIndices!J:J,B422)),0,I422-2000+1)</f>
        <v>387749.35010314413</v>
      </c>
    </row>
    <row r="423" spans="1:10" hidden="1" x14ac:dyDescent="0.25">
      <c r="A423" s="221">
        <f>IF(I422=DbaseIndices!$N$3,A422+1,A422)</f>
        <v>71</v>
      </c>
      <c r="B423" s="221">
        <f>MATCH(A423,DbaseIndices!A:A,0)</f>
        <v>104</v>
      </c>
      <c r="C423" s="221" t="str">
        <f>INDEX(DbaseIndices!F:F,$B423)</f>
        <v>1 Energy</v>
      </c>
      <c r="D423" s="221" t="str">
        <f>INDEX(DbaseIndices!G:G,$B423)</f>
        <v>1A Fuel Combustion Activities</v>
      </c>
      <c r="E423" s="221" t="str">
        <f>INDEX(DbaseIndices!H:H,$B423)</f>
        <v>1A3 Transport</v>
      </c>
      <c r="F423" s="221" t="str">
        <f>INDEX(DbaseIndices!I:I,$B423)</f>
        <v>1A3b Transport - Road</v>
      </c>
      <c r="G423" s="221" t="str">
        <f>INDEX(DbaseIndices!D:D,$B423)</f>
        <v>Diesel</v>
      </c>
      <c r="H423" s="221" t="str">
        <f>INDEX(DbaseIndices!E:E,$B423)</f>
        <v>FlowIn</v>
      </c>
      <c r="I423" s="221">
        <f>IF(I422=DbaseIndices!$N$3,DbaseIndices!$N$2,I422+1)</f>
        <v>2013</v>
      </c>
      <c r="J423" s="318">
        <f ca="1">OFFSET(INDIRECT(INDEX(DbaseIndices!J:J,B423)),0,I423-2000+1)</f>
        <v>408470.36741223244</v>
      </c>
    </row>
    <row r="424" spans="1:10" hidden="1" x14ac:dyDescent="0.25">
      <c r="A424" s="221">
        <f>IF(I423=DbaseIndices!$N$3,A423+1,A423)</f>
        <v>71</v>
      </c>
      <c r="B424" s="221">
        <f>MATCH(A424,DbaseIndices!A:A,0)</f>
        <v>104</v>
      </c>
      <c r="C424" s="221" t="str">
        <f>INDEX(DbaseIndices!F:F,$B424)</f>
        <v>1 Energy</v>
      </c>
      <c r="D424" s="221" t="str">
        <f>INDEX(DbaseIndices!G:G,$B424)</f>
        <v>1A Fuel Combustion Activities</v>
      </c>
      <c r="E424" s="221" t="str">
        <f>INDEX(DbaseIndices!H:H,$B424)</f>
        <v>1A3 Transport</v>
      </c>
      <c r="F424" s="221" t="str">
        <f>INDEX(DbaseIndices!I:I,$B424)</f>
        <v>1A3b Transport - Road</v>
      </c>
      <c r="G424" s="221" t="str">
        <f>INDEX(DbaseIndices!D:D,$B424)</f>
        <v>Diesel</v>
      </c>
      <c r="H424" s="221" t="str">
        <f>INDEX(DbaseIndices!E:E,$B424)</f>
        <v>FlowIn</v>
      </c>
      <c r="I424" s="221">
        <f>IF(I423=DbaseIndices!$N$3,DbaseIndices!$N$2,I423+1)</f>
        <v>2014</v>
      </c>
      <c r="J424" s="318">
        <f ca="1">OFFSET(INDIRECT(INDEX(DbaseIndices!J:J,B424)),0,I424-2000+1)</f>
        <v>424971.64396167744</v>
      </c>
    </row>
    <row r="425" spans="1:10" hidden="1" x14ac:dyDescent="0.25">
      <c r="A425" s="221">
        <f>IF(I424=DbaseIndices!$N$3,A424+1,A424)</f>
        <v>71</v>
      </c>
      <c r="B425" s="221">
        <f>MATCH(A425,DbaseIndices!A:A,0)</f>
        <v>104</v>
      </c>
      <c r="C425" s="221" t="str">
        <f>INDEX(DbaseIndices!F:F,$B425)</f>
        <v>1 Energy</v>
      </c>
      <c r="D425" s="221" t="str">
        <f>INDEX(DbaseIndices!G:G,$B425)</f>
        <v>1A Fuel Combustion Activities</v>
      </c>
      <c r="E425" s="221" t="str">
        <f>INDEX(DbaseIndices!H:H,$B425)</f>
        <v>1A3 Transport</v>
      </c>
      <c r="F425" s="221" t="str">
        <f>INDEX(DbaseIndices!I:I,$B425)</f>
        <v>1A3b Transport - Road</v>
      </c>
      <c r="G425" s="221" t="str">
        <f>INDEX(DbaseIndices!D:D,$B425)</f>
        <v>Diesel</v>
      </c>
      <c r="H425" s="221" t="str">
        <f>INDEX(DbaseIndices!E:E,$B425)</f>
        <v>FlowIn</v>
      </c>
      <c r="I425" s="221">
        <f>IF(I424=DbaseIndices!$N$3,DbaseIndices!$N$2,I424+1)</f>
        <v>2015</v>
      </c>
      <c r="J425" s="318">
        <f ca="1">OFFSET(INDIRECT(INDEX(DbaseIndices!J:J,B425)),0,I425-2000+1)</f>
        <v>436719.50131977419</v>
      </c>
    </row>
    <row r="426" spans="1:10" hidden="1" x14ac:dyDescent="0.25">
      <c r="A426" s="221">
        <f>IF(I425=DbaseIndices!$N$3,A425+1,A425)</f>
        <v>71</v>
      </c>
      <c r="B426" s="221">
        <f>MATCH(A426,DbaseIndices!A:A,0)</f>
        <v>104</v>
      </c>
      <c r="C426" s="221" t="str">
        <f>INDEX(DbaseIndices!F:F,$B426)</f>
        <v>1 Energy</v>
      </c>
      <c r="D426" s="221" t="str">
        <f>INDEX(DbaseIndices!G:G,$B426)</f>
        <v>1A Fuel Combustion Activities</v>
      </c>
      <c r="E426" s="221" t="str">
        <f>INDEX(DbaseIndices!H:H,$B426)</f>
        <v>1A3 Transport</v>
      </c>
      <c r="F426" s="221" t="str">
        <f>INDEX(DbaseIndices!I:I,$B426)</f>
        <v>1A3b Transport - Road</v>
      </c>
      <c r="G426" s="221" t="str">
        <f>INDEX(DbaseIndices!D:D,$B426)</f>
        <v>Diesel</v>
      </c>
      <c r="H426" s="221" t="str">
        <f>INDEX(DbaseIndices!E:E,$B426)</f>
        <v>FlowIn</v>
      </c>
      <c r="I426" s="221">
        <f>IF(I425=DbaseIndices!$N$3,DbaseIndices!$N$2,I425+1)</f>
        <v>2016</v>
      </c>
      <c r="J426" s="318">
        <f ca="1">OFFSET(INDIRECT(INDEX(DbaseIndices!J:J,B426)),0,I426-2000+1)</f>
        <v>442116.62116990087</v>
      </c>
    </row>
    <row r="427" spans="1:10" hidden="1" x14ac:dyDescent="0.25">
      <c r="A427" s="221">
        <f>IF(I426=DbaseIndices!$N$3,A426+1,A426)</f>
        <v>71</v>
      </c>
      <c r="B427" s="221">
        <f>MATCH(A427,DbaseIndices!A:A,0)</f>
        <v>104</v>
      </c>
      <c r="C427" s="221" t="str">
        <f>INDEX(DbaseIndices!F:F,$B427)</f>
        <v>1 Energy</v>
      </c>
      <c r="D427" s="221" t="str">
        <f>INDEX(DbaseIndices!G:G,$B427)</f>
        <v>1A Fuel Combustion Activities</v>
      </c>
      <c r="E427" s="221" t="str">
        <f>INDEX(DbaseIndices!H:H,$B427)</f>
        <v>1A3 Transport</v>
      </c>
      <c r="F427" s="221" t="str">
        <f>INDEX(DbaseIndices!I:I,$B427)</f>
        <v>1A3b Transport - Road</v>
      </c>
      <c r="G427" s="221" t="str">
        <f>INDEX(DbaseIndices!D:D,$B427)</f>
        <v>Diesel</v>
      </c>
      <c r="H427" s="221" t="str">
        <f>INDEX(DbaseIndices!E:E,$B427)</f>
        <v>FlowIn</v>
      </c>
      <c r="I427" s="221">
        <f>IF(I426=DbaseIndices!$N$3,DbaseIndices!$N$2,I426+1)</f>
        <v>2017</v>
      </c>
      <c r="J427" s="318">
        <f ca="1">OFFSET(INDIRECT(INDEX(DbaseIndices!J:J,B427)),0,I427-2000+1)</f>
        <v>455789.74090119277</v>
      </c>
    </row>
    <row r="428" spans="1:10" hidden="1" x14ac:dyDescent="0.25">
      <c r="A428" s="221">
        <f>IF(I427=DbaseIndices!$N$3,A427+1,A427)</f>
        <v>72</v>
      </c>
      <c r="B428" s="221">
        <f>MATCH(A428,DbaseIndices!A:A,0)</f>
        <v>105</v>
      </c>
      <c r="C428" s="221" t="str">
        <f>INDEX(DbaseIndices!F:F,$B428)</f>
        <v>1 Energy</v>
      </c>
      <c r="D428" s="221" t="str">
        <f>INDEX(DbaseIndices!G:G,$B428)</f>
        <v>1A Fuel Combustion Activities</v>
      </c>
      <c r="E428" s="221" t="str">
        <f>INDEX(DbaseIndices!H:H,$B428)</f>
        <v>1A3 Transport</v>
      </c>
      <c r="F428" s="221" t="str">
        <f>INDEX(DbaseIndices!I:I,$B428)</f>
        <v>1A3b Transport - Road</v>
      </c>
      <c r="G428" s="221" t="str">
        <f>INDEX(DbaseIndices!D:D,$B428)</f>
        <v>Gas</v>
      </c>
      <c r="H428" s="221" t="str">
        <f>INDEX(DbaseIndices!E:E,$B428)</f>
        <v>FlowIn</v>
      </c>
      <c r="I428" s="221">
        <f>IF(I427=DbaseIndices!$N$3,DbaseIndices!$N$2,I427+1)</f>
        <v>2012</v>
      </c>
      <c r="J428" s="318">
        <f ca="1">OFFSET(INDIRECT(INDEX(DbaseIndices!J:J,B428)),0,I428-2000+1)</f>
        <v>180</v>
      </c>
    </row>
    <row r="429" spans="1:10" hidden="1" x14ac:dyDescent="0.25">
      <c r="A429" s="221">
        <f>IF(I428=DbaseIndices!$N$3,A428+1,A428)</f>
        <v>72</v>
      </c>
      <c r="B429" s="221">
        <f>MATCH(A429,DbaseIndices!A:A,0)</f>
        <v>105</v>
      </c>
      <c r="C429" s="221" t="str">
        <f>INDEX(DbaseIndices!F:F,$B429)</f>
        <v>1 Energy</v>
      </c>
      <c r="D429" s="221" t="str">
        <f>INDEX(DbaseIndices!G:G,$B429)</f>
        <v>1A Fuel Combustion Activities</v>
      </c>
      <c r="E429" s="221" t="str">
        <f>INDEX(DbaseIndices!H:H,$B429)</f>
        <v>1A3 Transport</v>
      </c>
      <c r="F429" s="221" t="str">
        <f>INDEX(DbaseIndices!I:I,$B429)</f>
        <v>1A3b Transport - Road</v>
      </c>
      <c r="G429" s="221" t="str">
        <f>INDEX(DbaseIndices!D:D,$B429)</f>
        <v>Gas</v>
      </c>
      <c r="H429" s="221" t="str">
        <f>INDEX(DbaseIndices!E:E,$B429)</f>
        <v>FlowIn</v>
      </c>
      <c r="I429" s="221">
        <f>IF(I428=DbaseIndices!$N$3,DbaseIndices!$N$2,I428+1)</f>
        <v>2013</v>
      </c>
      <c r="J429" s="318">
        <f ca="1">OFFSET(INDIRECT(INDEX(DbaseIndices!J:J,B429)),0,I429-2000+1)</f>
        <v>340</v>
      </c>
    </row>
    <row r="430" spans="1:10" hidden="1" x14ac:dyDescent="0.25">
      <c r="A430" s="221">
        <f>IF(I429=DbaseIndices!$N$3,A429+1,A429)</f>
        <v>72</v>
      </c>
      <c r="B430" s="221">
        <f>MATCH(A430,DbaseIndices!A:A,0)</f>
        <v>105</v>
      </c>
      <c r="C430" s="221" t="str">
        <f>INDEX(DbaseIndices!F:F,$B430)</f>
        <v>1 Energy</v>
      </c>
      <c r="D430" s="221" t="str">
        <f>INDEX(DbaseIndices!G:G,$B430)</f>
        <v>1A Fuel Combustion Activities</v>
      </c>
      <c r="E430" s="221" t="str">
        <f>INDEX(DbaseIndices!H:H,$B430)</f>
        <v>1A3 Transport</v>
      </c>
      <c r="F430" s="221" t="str">
        <f>INDEX(DbaseIndices!I:I,$B430)</f>
        <v>1A3b Transport - Road</v>
      </c>
      <c r="G430" s="221" t="str">
        <f>INDEX(DbaseIndices!D:D,$B430)</f>
        <v>Gas</v>
      </c>
      <c r="H430" s="221" t="str">
        <f>INDEX(DbaseIndices!E:E,$B430)</f>
        <v>FlowIn</v>
      </c>
      <c r="I430" s="221">
        <f>IF(I429=DbaseIndices!$N$3,DbaseIndices!$N$2,I429+1)</f>
        <v>2014</v>
      </c>
      <c r="J430" s="318">
        <f ca="1">OFFSET(INDIRECT(INDEX(DbaseIndices!J:J,B430)),0,I430-2000+1)</f>
        <v>550</v>
      </c>
    </row>
    <row r="431" spans="1:10" hidden="1" x14ac:dyDescent="0.25">
      <c r="A431" s="221">
        <f>IF(I430=DbaseIndices!$N$3,A430+1,A430)</f>
        <v>72</v>
      </c>
      <c r="B431" s="221">
        <f>MATCH(A431,DbaseIndices!A:A,0)</f>
        <v>105</v>
      </c>
      <c r="C431" s="221" t="str">
        <f>INDEX(DbaseIndices!F:F,$B431)</f>
        <v>1 Energy</v>
      </c>
      <c r="D431" s="221" t="str">
        <f>INDEX(DbaseIndices!G:G,$B431)</f>
        <v>1A Fuel Combustion Activities</v>
      </c>
      <c r="E431" s="221" t="str">
        <f>INDEX(DbaseIndices!H:H,$B431)</f>
        <v>1A3 Transport</v>
      </c>
      <c r="F431" s="221" t="str">
        <f>INDEX(DbaseIndices!I:I,$B431)</f>
        <v>1A3b Transport - Road</v>
      </c>
      <c r="G431" s="221" t="str">
        <f>INDEX(DbaseIndices!D:D,$B431)</f>
        <v>Gas</v>
      </c>
      <c r="H431" s="221" t="str">
        <f>INDEX(DbaseIndices!E:E,$B431)</f>
        <v>FlowIn</v>
      </c>
      <c r="I431" s="221">
        <f>IF(I430=DbaseIndices!$N$3,DbaseIndices!$N$2,I430+1)</f>
        <v>2015</v>
      </c>
      <c r="J431" s="318">
        <f ca="1">OFFSET(INDIRECT(INDEX(DbaseIndices!J:J,B431)),0,I431-2000+1)</f>
        <v>760</v>
      </c>
    </row>
    <row r="432" spans="1:10" hidden="1" x14ac:dyDescent="0.25">
      <c r="A432" s="221">
        <f>IF(I431=DbaseIndices!$N$3,A431+1,A431)</f>
        <v>72</v>
      </c>
      <c r="B432" s="221">
        <f>MATCH(A432,DbaseIndices!A:A,0)</f>
        <v>105</v>
      </c>
      <c r="C432" s="221" t="str">
        <f>INDEX(DbaseIndices!F:F,$B432)</f>
        <v>1 Energy</v>
      </c>
      <c r="D432" s="221" t="str">
        <f>INDEX(DbaseIndices!G:G,$B432)</f>
        <v>1A Fuel Combustion Activities</v>
      </c>
      <c r="E432" s="221" t="str">
        <f>INDEX(DbaseIndices!H:H,$B432)</f>
        <v>1A3 Transport</v>
      </c>
      <c r="F432" s="221" t="str">
        <f>INDEX(DbaseIndices!I:I,$B432)</f>
        <v>1A3b Transport - Road</v>
      </c>
      <c r="G432" s="221" t="str">
        <f>INDEX(DbaseIndices!D:D,$B432)</f>
        <v>Gas</v>
      </c>
      <c r="H432" s="221" t="str">
        <f>INDEX(DbaseIndices!E:E,$B432)</f>
        <v>FlowIn</v>
      </c>
      <c r="I432" s="221">
        <f>IF(I431=DbaseIndices!$N$3,DbaseIndices!$N$2,I431+1)</f>
        <v>2016</v>
      </c>
      <c r="J432" s="318">
        <f ca="1">OFFSET(INDIRECT(INDEX(DbaseIndices!J:J,B432)),0,I432-2000+1)</f>
        <v>949.99999999999977</v>
      </c>
    </row>
    <row r="433" spans="1:10" hidden="1" x14ac:dyDescent="0.25">
      <c r="A433" s="221">
        <f>IF(I432=DbaseIndices!$N$3,A432+1,A432)</f>
        <v>72</v>
      </c>
      <c r="B433" s="221">
        <f>MATCH(A433,DbaseIndices!A:A,0)</f>
        <v>105</v>
      </c>
      <c r="C433" s="221" t="str">
        <f>INDEX(DbaseIndices!F:F,$B433)</f>
        <v>1 Energy</v>
      </c>
      <c r="D433" s="221" t="str">
        <f>INDEX(DbaseIndices!G:G,$B433)</f>
        <v>1A Fuel Combustion Activities</v>
      </c>
      <c r="E433" s="221" t="str">
        <f>INDEX(DbaseIndices!H:H,$B433)</f>
        <v>1A3 Transport</v>
      </c>
      <c r="F433" s="221" t="str">
        <f>INDEX(DbaseIndices!I:I,$B433)</f>
        <v>1A3b Transport - Road</v>
      </c>
      <c r="G433" s="221" t="str">
        <f>INDEX(DbaseIndices!D:D,$B433)</f>
        <v>Gas</v>
      </c>
      <c r="H433" s="221" t="str">
        <f>INDEX(DbaseIndices!E:E,$B433)</f>
        <v>FlowIn</v>
      </c>
      <c r="I433" s="221">
        <f>IF(I432=DbaseIndices!$N$3,DbaseIndices!$N$2,I432+1)</f>
        <v>2017</v>
      </c>
      <c r="J433" s="318">
        <f ca="1">OFFSET(INDIRECT(INDEX(DbaseIndices!J:J,B433)),0,I433-2000+1)</f>
        <v>1259.9999999999998</v>
      </c>
    </row>
    <row r="434" spans="1:10" hidden="1" x14ac:dyDescent="0.25">
      <c r="A434" s="221">
        <f>IF(I433=DbaseIndices!$N$3,A433+1,A433)</f>
        <v>73</v>
      </c>
      <c r="B434" s="221">
        <f>MATCH(A434,DbaseIndices!A:A,0)</f>
        <v>106</v>
      </c>
      <c r="C434" s="221" t="str">
        <f>INDEX(DbaseIndices!F:F,$B434)</f>
        <v>1 Energy</v>
      </c>
      <c r="D434" s="221" t="str">
        <f>INDEX(DbaseIndices!G:G,$B434)</f>
        <v>1A Fuel Combustion Activities</v>
      </c>
      <c r="E434" s="221" t="str">
        <f>INDEX(DbaseIndices!H:H,$B434)</f>
        <v>1A3 Transport</v>
      </c>
      <c r="F434" s="221" t="str">
        <f>INDEX(DbaseIndices!I:I,$B434)</f>
        <v>1A3b Transport - Road</v>
      </c>
      <c r="G434" s="221" t="str">
        <f>INDEX(DbaseIndices!D:D,$B434)</f>
        <v>Residual Fuel Oil (HFO)</v>
      </c>
      <c r="H434" s="221" t="str">
        <f>INDEX(DbaseIndices!E:E,$B434)</f>
        <v>FlowIn</v>
      </c>
      <c r="I434" s="221">
        <f>IF(I433=DbaseIndices!$N$3,DbaseIndices!$N$2,I433+1)</f>
        <v>2012</v>
      </c>
      <c r="J434" s="318">
        <f ca="1">OFFSET(INDIRECT(INDEX(DbaseIndices!J:J,B434)),0,I434-2000+1)</f>
        <v>116.01740800000056</v>
      </c>
    </row>
    <row r="435" spans="1:10" hidden="1" x14ac:dyDescent="0.25">
      <c r="A435" s="221">
        <f>IF(I434=DbaseIndices!$N$3,A434+1,A434)</f>
        <v>73</v>
      </c>
      <c r="B435" s="221">
        <f>MATCH(A435,DbaseIndices!A:A,0)</f>
        <v>106</v>
      </c>
      <c r="C435" s="221" t="str">
        <f>INDEX(DbaseIndices!F:F,$B435)</f>
        <v>1 Energy</v>
      </c>
      <c r="D435" s="221" t="str">
        <f>INDEX(DbaseIndices!G:G,$B435)</f>
        <v>1A Fuel Combustion Activities</v>
      </c>
      <c r="E435" s="221" t="str">
        <f>INDEX(DbaseIndices!H:H,$B435)</f>
        <v>1A3 Transport</v>
      </c>
      <c r="F435" s="221" t="str">
        <f>INDEX(DbaseIndices!I:I,$B435)</f>
        <v>1A3b Transport - Road</v>
      </c>
      <c r="G435" s="221" t="str">
        <f>INDEX(DbaseIndices!D:D,$B435)</f>
        <v>Residual Fuel Oil (HFO)</v>
      </c>
      <c r="H435" s="221" t="str">
        <f>INDEX(DbaseIndices!E:E,$B435)</f>
        <v>FlowIn</v>
      </c>
      <c r="I435" s="221">
        <f>IF(I434=DbaseIndices!$N$3,DbaseIndices!$N$2,I434+1)</f>
        <v>2013</v>
      </c>
      <c r="J435" s="318">
        <f ca="1">OFFSET(INDIRECT(INDEX(DbaseIndices!J:J,B435)),0,I435-2000+1)</f>
        <v>108.842</v>
      </c>
    </row>
    <row r="436" spans="1:10" hidden="1" x14ac:dyDescent="0.25">
      <c r="A436" s="221">
        <f>IF(I435=DbaseIndices!$N$3,A435+1,A435)</f>
        <v>73</v>
      </c>
      <c r="B436" s="221">
        <f>MATCH(A436,DbaseIndices!A:A,0)</f>
        <v>106</v>
      </c>
      <c r="C436" s="221" t="str">
        <f>INDEX(DbaseIndices!F:F,$B436)</f>
        <v>1 Energy</v>
      </c>
      <c r="D436" s="221" t="str">
        <f>INDEX(DbaseIndices!G:G,$B436)</f>
        <v>1A Fuel Combustion Activities</v>
      </c>
      <c r="E436" s="221" t="str">
        <f>INDEX(DbaseIndices!H:H,$B436)</f>
        <v>1A3 Transport</v>
      </c>
      <c r="F436" s="221" t="str">
        <f>INDEX(DbaseIndices!I:I,$B436)</f>
        <v>1A3b Transport - Road</v>
      </c>
      <c r="G436" s="221" t="str">
        <f>INDEX(DbaseIndices!D:D,$B436)</f>
        <v>Residual Fuel Oil (HFO)</v>
      </c>
      <c r="H436" s="221" t="str">
        <f>INDEX(DbaseIndices!E:E,$B436)</f>
        <v>FlowIn</v>
      </c>
      <c r="I436" s="221">
        <f>IF(I435=DbaseIndices!$N$3,DbaseIndices!$N$2,I435+1)</f>
        <v>2014</v>
      </c>
      <c r="J436" s="318">
        <f ca="1">OFFSET(INDIRECT(INDEX(DbaseIndices!J:J,B436)),0,I436-2000+1)</f>
        <v>108.87</v>
      </c>
    </row>
    <row r="437" spans="1:10" hidden="1" x14ac:dyDescent="0.25">
      <c r="A437" s="221">
        <f>IF(I436=DbaseIndices!$N$3,A436+1,A436)</f>
        <v>73</v>
      </c>
      <c r="B437" s="221">
        <f>MATCH(A437,DbaseIndices!A:A,0)</f>
        <v>106</v>
      </c>
      <c r="C437" s="221" t="str">
        <f>INDEX(DbaseIndices!F:F,$B437)</f>
        <v>1 Energy</v>
      </c>
      <c r="D437" s="221" t="str">
        <f>INDEX(DbaseIndices!G:G,$B437)</f>
        <v>1A Fuel Combustion Activities</v>
      </c>
      <c r="E437" s="221" t="str">
        <f>INDEX(DbaseIndices!H:H,$B437)</f>
        <v>1A3 Transport</v>
      </c>
      <c r="F437" s="221" t="str">
        <f>INDEX(DbaseIndices!I:I,$B437)</f>
        <v>1A3b Transport - Road</v>
      </c>
      <c r="G437" s="221" t="str">
        <f>INDEX(DbaseIndices!D:D,$B437)</f>
        <v>Residual Fuel Oil (HFO)</v>
      </c>
      <c r="H437" s="221" t="str">
        <f>INDEX(DbaseIndices!E:E,$B437)</f>
        <v>FlowIn</v>
      </c>
      <c r="I437" s="221">
        <f>IF(I436=DbaseIndices!$N$3,DbaseIndices!$N$2,I436+1)</f>
        <v>2015</v>
      </c>
      <c r="J437" s="318">
        <f ca="1">OFFSET(INDIRECT(INDEX(DbaseIndices!J:J,B437)),0,I437-2000+1)</f>
        <v>108.898</v>
      </c>
    </row>
    <row r="438" spans="1:10" hidden="1" x14ac:dyDescent="0.25">
      <c r="A438" s="221">
        <f>IF(I437=DbaseIndices!$N$3,A437+1,A437)</f>
        <v>73</v>
      </c>
      <c r="B438" s="221">
        <f>MATCH(A438,DbaseIndices!A:A,0)</f>
        <v>106</v>
      </c>
      <c r="C438" s="221" t="str">
        <f>INDEX(DbaseIndices!F:F,$B438)</f>
        <v>1 Energy</v>
      </c>
      <c r="D438" s="221" t="str">
        <f>INDEX(DbaseIndices!G:G,$B438)</f>
        <v>1A Fuel Combustion Activities</v>
      </c>
      <c r="E438" s="221" t="str">
        <f>INDEX(DbaseIndices!H:H,$B438)</f>
        <v>1A3 Transport</v>
      </c>
      <c r="F438" s="221" t="str">
        <f>INDEX(DbaseIndices!I:I,$B438)</f>
        <v>1A3b Transport - Road</v>
      </c>
      <c r="G438" s="221" t="str">
        <f>INDEX(DbaseIndices!D:D,$B438)</f>
        <v>Residual Fuel Oil (HFO)</v>
      </c>
      <c r="H438" s="221" t="str">
        <f>INDEX(DbaseIndices!E:E,$B438)</f>
        <v>FlowIn</v>
      </c>
      <c r="I438" s="221">
        <f>IF(I437=DbaseIndices!$N$3,DbaseIndices!$N$2,I437+1)</f>
        <v>2016</v>
      </c>
      <c r="J438" s="318">
        <f ca="1">OFFSET(INDIRECT(INDEX(DbaseIndices!J:J,B438)),0,I438-2000+1)</f>
        <v>109</v>
      </c>
    </row>
    <row r="439" spans="1:10" hidden="1" x14ac:dyDescent="0.25">
      <c r="A439" s="221">
        <f>IF(I438=DbaseIndices!$N$3,A438+1,A438)</f>
        <v>73</v>
      </c>
      <c r="B439" s="221">
        <f>MATCH(A439,DbaseIndices!A:A,0)</f>
        <v>106</v>
      </c>
      <c r="C439" s="221" t="str">
        <f>INDEX(DbaseIndices!F:F,$B439)</f>
        <v>1 Energy</v>
      </c>
      <c r="D439" s="221" t="str">
        <f>INDEX(DbaseIndices!G:G,$B439)</f>
        <v>1A Fuel Combustion Activities</v>
      </c>
      <c r="E439" s="221" t="str">
        <f>INDEX(DbaseIndices!H:H,$B439)</f>
        <v>1A3 Transport</v>
      </c>
      <c r="F439" s="221" t="str">
        <f>INDEX(DbaseIndices!I:I,$B439)</f>
        <v>1A3b Transport - Road</v>
      </c>
      <c r="G439" s="221" t="str">
        <f>INDEX(DbaseIndices!D:D,$B439)</f>
        <v>Residual Fuel Oil (HFO)</v>
      </c>
      <c r="H439" s="221" t="str">
        <f>INDEX(DbaseIndices!E:E,$B439)</f>
        <v>FlowIn</v>
      </c>
      <c r="I439" s="221">
        <f>IF(I438=DbaseIndices!$N$3,DbaseIndices!$N$2,I438+1)</f>
        <v>2017</v>
      </c>
      <c r="J439" s="318">
        <f ca="1">OFFSET(INDIRECT(INDEX(DbaseIndices!J:J,B439)),0,I439-2000+1)</f>
        <v>109</v>
      </c>
    </row>
    <row r="440" spans="1:10" hidden="1" x14ac:dyDescent="0.25">
      <c r="A440" s="221">
        <f>IF(I439=DbaseIndices!$N$3,A439+1,A439)</f>
        <v>74</v>
      </c>
      <c r="B440" s="221">
        <f>MATCH(A440,DbaseIndices!A:A,0)</f>
        <v>107</v>
      </c>
      <c r="C440" s="221" t="str">
        <f>INDEX(DbaseIndices!F:F,$B440)</f>
        <v>1 Energy</v>
      </c>
      <c r="D440" s="221" t="str">
        <f>INDEX(DbaseIndices!G:G,$B440)</f>
        <v>1A Fuel Combustion Activities</v>
      </c>
      <c r="E440" s="221" t="str">
        <f>INDEX(DbaseIndices!H:H,$B440)</f>
        <v>1A3 Transport</v>
      </c>
      <c r="F440" s="221" t="str">
        <f>INDEX(DbaseIndices!I:I,$B440)</f>
        <v>1A3b Transport - Road</v>
      </c>
      <c r="G440" s="221" t="str">
        <f>INDEX(DbaseIndices!D:D,$B440)</f>
        <v>LPG</v>
      </c>
      <c r="H440" s="221" t="str">
        <f>INDEX(DbaseIndices!E:E,$B440)</f>
        <v>FlowIn</v>
      </c>
      <c r="I440" s="221">
        <f>IF(I439=DbaseIndices!$N$3,DbaseIndices!$N$2,I439+1)</f>
        <v>2012</v>
      </c>
      <c r="J440" s="318">
        <f ca="1">OFFSET(INDIRECT(INDEX(DbaseIndices!J:J,B440)),0,I440-2000+1)</f>
        <v>0</v>
      </c>
    </row>
    <row r="441" spans="1:10" hidden="1" x14ac:dyDescent="0.25">
      <c r="A441" s="221">
        <f>IF(I440=DbaseIndices!$N$3,A440+1,A440)</f>
        <v>74</v>
      </c>
      <c r="B441" s="221">
        <f>MATCH(A441,DbaseIndices!A:A,0)</f>
        <v>107</v>
      </c>
      <c r="C441" s="221" t="str">
        <f>INDEX(DbaseIndices!F:F,$B441)</f>
        <v>1 Energy</v>
      </c>
      <c r="D441" s="221" t="str">
        <f>INDEX(DbaseIndices!G:G,$B441)</f>
        <v>1A Fuel Combustion Activities</v>
      </c>
      <c r="E441" s="221" t="str">
        <f>INDEX(DbaseIndices!H:H,$B441)</f>
        <v>1A3 Transport</v>
      </c>
      <c r="F441" s="221" t="str">
        <f>INDEX(DbaseIndices!I:I,$B441)</f>
        <v>1A3b Transport - Road</v>
      </c>
      <c r="G441" s="221" t="str">
        <f>INDEX(DbaseIndices!D:D,$B441)</f>
        <v>LPG</v>
      </c>
      <c r="H441" s="221" t="str">
        <f>INDEX(DbaseIndices!E:E,$B441)</f>
        <v>FlowIn</v>
      </c>
      <c r="I441" s="221">
        <f>IF(I440=DbaseIndices!$N$3,DbaseIndices!$N$2,I440+1)</f>
        <v>2013</v>
      </c>
      <c r="J441" s="318">
        <f ca="1">OFFSET(INDIRECT(INDEX(DbaseIndices!J:J,B441)),0,I441-2000+1)</f>
        <v>0</v>
      </c>
    </row>
    <row r="442" spans="1:10" hidden="1" x14ac:dyDescent="0.25">
      <c r="A442" s="221">
        <f>IF(I441=DbaseIndices!$N$3,A441+1,A441)</f>
        <v>74</v>
      </c>
      <c r="B442" s="221">
        <f>MATCH(A442,DbaseIndices!A:A,0)</f>
        <v>107</v>
      </c>
      <c r="C442" s="221" t="str">
        <f>INDEX(DbaseIndices!F:F,$B442)</f>
        <v>1 Energy</v>
      </c>
      <c r="D442" s="221" t="str">
        <f>INDEX(DbaseIndices!G:G,$B442)</f>
        <v>1A Fuel Combustion Activities</v>
      </c>
      <c r="E442" s="221" t="str">
        <f>INDEX(DbaseIndices!H:H,$B442)</f>
        <v>1A3 Transport</v>
      </c>
      <c r="F442" s="221" t="str">
        <f>INDEX(DbaseIndices!I:I,$B442)</f>
        <v>1A3b Transport - Road</v>
      </c>
      <c r="G442" s="221" t="str">
        <f>INDEX(DbaseIndices!D:D,$B442)</f>
        <v>LPG</v>
      </c>
      <c r="H442" s="221" t="str">
        <f>INDEX(DbaseIndices!E:E,$B442)</f>
        <v>FlowIn</v>
      </c>
      <c r="I442" s="221">
        <f>IF(I441=DbaseIndices!$N$3,DbaseIndices!$N$2,I441+1)</f>
        <v>2014</v>
      </c>
      <c r="J442" s="318">
        <f ca="1">OFFSET(INDIRECT(INDEX(DbaseIndices!J:J,B442)),0,I442-2000+1)</f>
        <v>0</v>
      </c>
    </row>
    <row r="443" spans="1:10" hidden="1" x14ac:dyDescent="0.25">
      <c r="A443" s="221">
        <f>IF(I442=DbaseIndices!$N$3,A442+1,A442)</f>
        <v>74</v>
      </c>
      <c r="B443" s="221">
        <f>MATCH(A443,DbaseIndices!A:A,0)</f>
        <v>107</v>
      </c>
      <c r="C443" s="221" t="str">
        <f>INDEX(DbaseIndices!F:F,$B443)</f>
        <v>1 Energy</v>
      </c>
      <c r="D443" s="221" t="str">
        <f>INDEX(DbaseIndices!G:G,$B443)</f>
        <v>1A Fuel Combustion Activities</v>
      </c>
      <c r="E443" s="221" t="str">
        <f>INDEX(DbaseIndices!H:H,$B443)</f>
        <v>1A3 Transport</v>
      </c>
      <c r="F443" s="221" t="str">
        <f>INDEX(DbaseIndices!I:I,$B443)</f>
        <v>1A3b Transport - Road</v>
      </c>
      <c r="G443" s="221" t="str">
        <f>INDEX(DbaseIndices!D:D,$B443)</f>
        <v>LPG</v>
      </c>
      <c r="H443" s="221" t="str">
        <f>INDEX(DbaseIndices!E:E,$B443)</f>
        <v>FlowIn</v>
      </c>
      <c r="I443" s="221">
        <f>IF(I442=DbaseIndices!$N$3,DbaseIndices!$N$2,I442+1)</f>
        <v>2015</v>
      </c>
      <c r="J443" s="318">
        <f ca="1">OFFSET(INDIRECT(INDEX(DbaseIndices!J:J,B443)),0,I443-2000+1)</f>
        <v>0</v>
      </c>
    </row>
    <row r="444" spans="1:10" hidden="1" x14ac:dyDescent="0.25">
      <c r="A444" s="221">
        <f>IF(I443=DbaseIndices!$N$3,A443+1,A443)</f>
        <v>74</v>
      </c>
      <c r="B444" s="221">
        <f>MATCH(A444,DbaseIndices!A:A,0)</f>
        <v>107</v>
      </c>
      <c r="C444" s="221" t="str">
        <f>INDEX(DbaseIndices!F:F,$B444)</f>
        <v>1 Energy</v>
      </c>
      <c r="D444" s="221" t="str">
        <f>INDEX(DbaseIndices!G:G,$B444)</f>
        <v>1A Fuel Combustion Activities</v>
      </c>
      <c r="E444" s="221" t="str">
        <f>INDEX(DbaseIndices!H:H,$B444)</f>
        <v>1A3 Transport</v>
      </c>
      <c r="F444" s="221" t="str">
        <f>INDEX(DbaseIndices!I:I,$B444)</f>
        <v>1A3b Transport - Road</v>
      </c>
      <c r="G444" s="221" t="str">
        <f>INDEX(DbaseIndices!D:D,$B444)</f>
        <v>LPG</v>
      </c>
      <c r="H444" s="221" t="str">
        <f>INDEX(DbaseIndices!E:E,$B444)</f>
        <v>FlowIn</v>
      </c>
      <c r="I444" s="221">
        <f>IF(I443=DbaseIndices!$N$3,DbaseIndices!$N$2,I443+1)</f>
        <v>2016</v>
      </c>
      <c r="J444" s="318">
        <f ca="1">OFFSET(INDIRECT(INDEX(DbaseIndices!J:J,B444)),0,I444-2000+1)</f>
        <v>0</v>
      </c>
    </row>
    <row r="445" spans="1:10" hidden="1" x14ac:dyDescent="0.25">
      <c r="A445" s="221">
        <f>IF(I444=DbaseIndices!$N$3,A444+1,A444)</f>
        <v>74</v>
      </c>
      <c r="B445" s="221">
        <f>MATCH(A445,DbaseIndices!A:A,0)</f>
        <v>107</v>
      </c>
      <c r="C445" s="221" t="str">
        <f>INDEX(DbaseIndices!F:F,$B445)</f>
        <v>1 Energy</v>
      </c>
      <c r="D445" s="221" t="str">
        <f>INDEX(DbaseIndices!G:G,$B445)</f>
        <v>1A Fuel Combustion Activities</v>
      </c>
      <c r="E445" s="221" t="str">
        <f>INDEX(DbaseIndices!H:H,$B445)</f>
        <v>1A3 Transport</v>
      </c>
      <c r="F445" s="221" t="str">
        <f>INDEX(DbaseIndices!I:I,$B445)</f>
        <v>1A3b Transport - Road</v>
      </c>
      <c r="G445" s="221" t="str">
        <f>INDEX(DbaseIndices!D:D,$B445)</f>
        <v>LPG</v>
      </c>
      <c r="H445" s="221" t="str">
        <f>INDEX(DbaseIndices!E:E,$B445)</f>
        <v>FlowIn</v>
      </c>
      <c r="I445" s="221">
        <f>IF(I444=DbaseIndices!$N$3,DbaseIndices!$N$2,I444+1)</f>
        <v>2017</v>
      </c>
      <c r="J445" s="318">
        <f ca="1">OFFSET(INDIRECT(INDEX(DbaseIndices!J:J,B445)),0,I445-2000+1)</f>
        <v>0</v>
      </c>
    </row>
    <row r="446" spans="1:10" hidden="1" x14ac:dyDescent="0.25">
      <c r="A446" s="221">
        <f>IF(I445=DbaseIndices!$N$3,A445+1,A445)</f>
        <v>75</v>
      </c>
      <c r="B446" s="221">
        <f>MATCH(A446,DbaseIndices!A:A,0)</f>
        <v>109</v>
      </c>
      <c r="C446" s="221" t="str">
        <f>INDEX(DbaseIndices!F:F,$B446)</f>
        <v>1 Energy</v>
      </c>
      <c r="D446" s="221" t="str">
        <f>INDEX(DbaseIndices!G:G,$B446)</f>
        <v>1A Fuel Combustion Activities</v>
      </c>
      <c r="E446" s="221" t="str">
        <f>INDEX(DbaseIndices!H:H,$B446)</f>
        <v>1A3 Transport</v>
      </c>
      <c r="F446" s="221" t="str">
        <f>INDEX(DbaseIndices!I:I,$B446)</f>
        <v>1A3c Transport - Railways</v>
      </c>
      <c r="G446" s="221" t="str">
        <f>INDEX(DbaseIndices!D:D,$B446)</f>
        <v>Diesel</v>
      </c>
      <c r="H446" s="221" t="str">
        <f>INDEX(DbaseIndices!E:E,$B446)</f>
        <v>FlowIn</v>
      </c>
      <c r="I446" s="221">
        <f>IF(I445=DbaseIndices!$N$3,DbaseIndices!$N$2,I445+1)</f>
        <v>2012</v>
      </c>
      <c r="J446" s="318">
        <f ca="1">OFFSET(INDIRECT(INDEX(DbaseIndices!J:J,B446)),0,I446-2000+1)</f>
        <v>5876</v>
      </c>
    </row>
    <row r="447" spans="1:10" hidden="1" x14ac:dyDescent="0.25">
      <c r="A447" s="221">
        <f>IF(I446=DbaseIndices!$N$3,A446+1,A446)</f>
        <v>75</v>
      </c>
      <c r="B447" s="221">
        <f>MATCH(A447,DbaseIndices!A:A,0)</f>
        <v>109</v>
      </c>
      <c r="C447" s="221" t="str">
        <f>INDEX(DbaseIndices!F:F,$B447)</f>
        <v>1 Energy</v>
      </c>
      <c r="D447" s="221" t="str">
        <f>INDEX(DbaseIndices!G:G,$B447)</f>
        <v>1A Fuel Combustion Activities</v>
      </c>
      <c r="E447" s="221" t="str">
        <f>INDEX(DbaseIndices!H:H,$B447)</f>
        <v>1A3 Transport</v>
      </c>
      <c r="F447" s="221" t="str">
        <f>INDEX(DbaseIndices!I:I,$B447)</f>
        <v>1A3c Transport - Railways</v>
      </c>
      <c r="G447" s="221" t="str">
        <f>INDEX(DbaseIndices!D:D,$B447)</f>
        <v>Diesel</v>
      </c>
      <c r="H447" s="221" t="str">
        <f>INDEX(DbaseIndices!E:E,$B447)</f>
        <v>FlowIn</v>
      </c>
      <c r="I447" s="221">
        <f>IF(I446=DbaseIndices!$N$3,DbaseIndices!$N$2,I446+1)</f>
        <v>2013</v>
      </c>
      <c r="J447" s="318">
        <f ca="1">OFFSET(INDIRECT(INDEX(DbaseIndices!J:J,B447)),0,I447-2000+1)</f>
        <v>5777.3399999999992</v>
      </c>
    </row>
    <row r="448" spans="1:10" hidden="1" x14ac:dyDescent="0.25">
      <c r="A448" s="221">
        <f>IF(I447=DbaseIndices!$N$3,A447+1,A447)</f>
        <v>75</v>
      </c>
      <c r="B448" s="221">
        <f>MATCH(A448,DbaseIndices!A:A,0)</f>
        <v>109</v>
      </c>
      <c r="C448" s="221" t="str">
        <f>INDEX(DbaseIndices!F:F,$B448)</f>
        <v>1 Energy</v>
      </c>
      <c r="D448" s="221" t="str">
        <f>INDEX(DbaseIndices!G:G,$B448)</f>
        <v>1A Fuel Combustion Activities</v>
      </c>
      <c r="E448" s="221" t="str">
        <f>INDEX(DbaseIndices!H:H,$B448)</f>
        <v>1A3 Transport</v>
      </c>
      <c r="F448" s="221" t="str">
        <f>INDEX(DbaseIndices!I:I,$B448)</f>
        <v>1A3c Transport - Railways</v>
      </c>
      <c r="G448" s="221" t="str">
        <f>INDEX(DbaseIndices!D:D,$B448)</f>
        <v>Diesel</v>
      </c>
      <c r="H448" s="221" t="str">
        <f>INDEX(DbaseIndices!E:E,$B448)</f>
        <v>FlowIn</v>
      </c>
      <c r="I448" s="221">
        <f>IF(I447=DbaseIndices!$N$3,DbaseIndices!$N$2,I447+1)</f>
        <v>2014</v>
      </c>
      <c r="J448" s="318">
        <f ca="1">OFFSET(INDIRECT(INDEX(DbaseIndices!J:J,B448)),0,I448-2000+1)</f>
        <v>6914.87</v>
      </c>
    </row>
    <row r="449" spans="1:10" hidden="1" x14ac:dyDescent="0.25">
      <c r="A449" s="221">
        <f>IF(I448=DbaseIndices!$N$3,A448+1,A448)</f>
        <v>75</v>
      </c>
      <c r="B449" s="221">
        <f>MATCH(A449,DbaseIndices!A:A,0)</f>
        <v>109</v>
      </c>
      <c r="C449" s="221" t="str">
        <f>INDEX(DbaseIndices!F:F,$B449)</f>
        <v>1 Energy</v>
      </c>
      <c r="D449" s="221" t="str">
        <f>INDEX(DbaseIndices!G:G,$B449)</f>
        <v>1A Fuel Combustion Activities</v>
      </c>
      <c r="E449" s="221" t="str">
        <f>INDEX(DbaseIndices!H:H,$B449)</f>
        <v>1A3 Transport</v>
      </c>
      <c r="F449" s="221" t="str">
        <f>INDEX(DbaseIndices!I:I,$B449)</f>
        <v>1A3c Transport - Railways</v>
      </c>
      <c r="G449" s="221" t="str">
        <f>INDEX(DbaseIndices!D:D,$B449)</f>
        <v>Diesel</v>
      </c>
      <c r="H449" s="221" t="str">
        <f>INDEX(DbaseIndices!E:E,$B449)</f>
        <v>FlowIn</v>
      </c>
      <c r="I449" s="221">
        <f>IF(I448=DbaseIndices!$N$3,DbaseIndices!$N$2,I448+1)</f>
        <v>2015</v>
      </c>
      <c r="J449" s="318">
        <f ca="1">OFFSET(INDIRECT(INDEX(DbaseIndices!J:J,B449)),0,I449-2000+1)</f>
        <v>6648.79</v>
      </c>
    </row>
    <row r="450" spans="1:10" hidden="1" x14ac:dyDescent="0.25">
      <c r="A450" s="221">
        <f>IF(I449=DbaseIndices!$N$3,A449+1,A449)</f>
        <v>75</v>
      </c>
      <c r="B450" s="221">
        <f>MATCH(A450,DbaseIndices!A:A,0)</f>
        <v>109</v>
      </c>
      <c r="C450" s="221" t="str">
        <f>INDEX(DbaseIndices!F:F,$B450)</f>
        <v>1 Energy</v>
      </c>
      <c r="D450" s="221" t="str">
        <f>INDEX(DbaseIndices!G:G,$B450)</f>
        <v>1A Fuel Combustion Activities</v>
      </c>
      <c r="E450" s="221" t="str">
        <f>INDEX(DbaseIndices!H:H,$B450)</f>
        <v>1A3 Transport</v>
      </c>
      <c r="F450" s="221" t="str">
        <f>INDEX(DbaseIndices!I:I,$B450)</f>
        <v>1A3c Transport - Railways</v>
      </c>
      <c r="G450" s="221" t="str">
        <f>INDEX(DbaseIndices!D:D,$B450)</f>
        <v>Diesel</v>
      </c>
      <c r="H450" s="221" t="str">
        <f>INDEX(DbaseIndices!E:E,$B450)</f>
        <v>FlowIn</v>
      </c>
      <c r="I450" s="221">
        <f>IF(I449=DbaseIndices!$N$3,DbaseIndices!$N$2,I449+1)</f>
        <v>2016</v>
      </c>
      <c r="J450" s="318">
        <f ca="1">OFFSET(INDIRECT(INDEX(DbaseIndices!J:J,B450)),0,I450-2000+1)</f>
        <v>5401</v>
      </c>
    </row>
    <row r="451" spans="1:10" hidden="1" x14ac:dyDescent="0.25">
      <c r="A451" s="221">
        <f>IF(I450=DbaseIndices!$N$3,A450+1,A450)</f>
        <v>75</v>
      </c>
      <c r="B451" s="221">
        <f>MATCH(A451,DbaseIndices!A:A,0)</f>
        <v>109</v>
      </c>
      <c r="C451" s="221" t="str">
        <f>INDEX(DbaseIndices!F:F,$B451)</f>
        <v>1 Energy</v>
      </c>
      <c r="D451" s="221" t="str">
        <f>INDEX(DbaseIndices!G:G,$B451)</f>
        <v>1A Fuel Combustion Activities</v>
      </c>
      <c r="E451" s="221" t="str">
        <f>INDEX(DbaseIndices!H:H,$B451)</f>
        <v>1A3 Transport</v>
      </c>
      <c r="F451" s="221" t="str">
        <f>INDEX(DbaseIndices!I:I,$B451)</f>
        <v>1A3c Transport - Railways</v>
      </c>
      <c r="G451" s="221" t="str">
        <f>INDEX(DbaseIndices!D:D,$B451)</f>
        <v>Diesel</v>
      </c>
      <c r="H451" s="221" t="str">
        <f>INDEX(DbaseIndices!E:E,$B451)</f>
        <v>FlowIn</v>
      </c>
      <c r="I451" s="221">
        <f>IF(I450=DbaseIndices!$N$3,DbaseIndices!$N$2,I450+1)</f>
        <v>2017</v>
      </c>
      <c r="J451" s="318">
        <f ca="1">OFFSET(INDIRECT(INDEX(DbaseIndices!J:J,B451)),0,I451-2000+1)</f>
        <v>5275</v>
      </c>
    </row>
    <row r="452" spans="1:10" hidden="1" x14ac:dyDescent="0.25">
      <c r="A452" s="221">
        <f>IF(I451=DbaseIndices!$N$3,A451+1,A451)</f>
        <v>76</v>
      </c>
      <c r="B452" s="221">
        <f>MATCH(A452,DbaseIndices!A:A,0)</f>
        <v>110</v>
      </c>
      <c r="C452" s="221" t="str">
        <f>INDEX(DbaseIndices!F:F,$B452)</f>
        <v>1 Energy</v>
      </c>
      <c r="D452" s="221" t="str">
        <f>INDEX(DbaseIndices!G:G,$B452)</f>
        <v>1A Fuel Combustion Activities</v>
      </c>
      <c r="E452" s="221" t="str">
        <f>INDEX(DbaseIndices!H:H,$B452)</f>
        <v>1A3 Transport</v>
      </c>
      <c r="F452" s="221" t="str">
        <f>INDEX(DbaseIndices!I:I,$B452)</f>
        <v>1A3c Transport - Railways</v>
      </c>
      <c r="G452" s="221" t="str">
        <f>INDEX(DbaseIndices!D:D,$B452)</f>
        <v>Residual Fuel Oil (HFO)</v>
      </c>
      <c r="H452" s="221" t="str">
        <f>INDEX(DbaseIndices!E:E,$B452)</f>
        <v>FlowIn</v>
      </c>
      <c r="I452" s="221">
        <f>IF(I451=DbaseIndices!$N$3,DbaseIndices!$N$2,I451+1)</f>
        <v>2012</v>
      </c>
      <c r="J452" s="318">
        <f ca="1">OFFSET(INDIRECT(INDEX(DbaseIndices!J:J,B452)),0,I452-2000+1)</f>
        <v>276</v>
      </c>
    </row>
    <row r="453" spans="1:10" hidden="1" x14ac:dyDescent="0.25">
      <c r="A453" s="221">
        <f>IF(I452=DbaseIndices!$N$3,A452+1,A452)</f>
        <v>76</v>
      </c>
      <c r="B453" s="221">
        <f>MATCH(A453,DbaseIndices!A:A,0)</f>
        <v>110</v>
      </c>
      <c r="C453" s="221" t="str">
        <f>INDEX(DbaseIndices!F:F,$B453)</f>
        <v>1 Energy</v>
      </c>
      <c r="D453" s="221" t="str">
        <f>INDEX(DbaseIndices!G:G,$B453)</f>
        <v>1A Fuel Combustion Activities</v>
      </c>
      <c r="E453" s="221" t="str">
        <f>INDEX(DbaseIndices!H:H,$B453)</f>
        <v>1A3 Transport</v>
      </c>
      <c r="F453" s="221" t="str">
        <f>INDEX(DbaseIndices!I:I,$B453)</f>
        <v>1A3c Transport - Railways</v>
      </c>
      <c r="G453" s="221" t="str">
        <f>INDEX(DbaseIndices!D:D,$B453)</f>
        <v>Residual Fuel Oil (HFO)</v>
      </c>
      <c r="H453" s="221" t="str">
        <f>INDEX(DbaseIndices!E:E,$B453)</f>
        <v>FlowIn</v>
      </c>
      <c r="I453" s="221">
        <f>IF(I452=DbaseIndices!$N$3,DbaseIndices!$N$2,I452+1)</f>
        <v>2013</v>
      </c>
      <c r="J453" s="318">
        <f ca="1">OFFSET(INDIRECT(INDEX(DbaseIndices!J:J,B453)),0,I453-2000+1)</f>
        <v>691.0874875716147</v>
      </c>
    </row>
    <row r="454" spans="1:10" hidden="1" x14ac:dyDescent="0.25">
      <c r="A454" s="221">
        <f>IF(I453=DbaseIndices!$N$3,A453+1,A453)</f>
        <v>76</v>
      </c>
      <c r="B454" s="221">
        <f>MATCH(A454,DbaseIndices!A:A,0)</f>
        <v>110</v>
      </c>
      <c r="C454" s="221" t="str">
        <f>INDEX(DbaseIndices!F:F,$B454)</f>
        <v>1 Energy</v>
      </c>
      <c r="D454" s="221" t="str">
        <f>INDEX(DbaseIndices!G:G,$B454)</f>
        <v>1A Fuel Combustion Activities</v>
      </c>
      <c r="E454" s="221" t="str">
        <f>INDEX(DbaseIndices!H:H,$B454)</f>
        <v>1A3 Transport</v>
      </c>
      <c r="F454" s="221" t="str">
        <f>INDEX(DbaseIndices!I:I,$B454)</f>
        <v>1A3c Transport - Railways</v>
      </c>
      <c r="G454" s="221" t="str">
        <f>INDEX(DbaseIndices!D:D,$B454)</f>
        <v>Residual Fuel Oil (HFO)</v>
      </c>
      <c r="H454" s="221" t="str">
        <f>INDEX(DbaseIndices!E:E,$B454)</f>
        <v>FlowIn</v>
      </c>
      <c r="I454" s="221">
        <f>IF(I453=DbaseIndices!$N$3,DbaseIndices!$N$2,I453+1)</f>
        <v>2014</v>
      </c>
      <c r="J454" s="318">
        <f ca="1">OFFSET(INDIRECT(INDEX(DbaseIndices!J:J,B454)),0,I454-2000+1)</f>
        <v>649.55377893646983</v>
      </c>
    </row>
    <row r="455" spans="1:10" hidden="1" x14ac:dyDescent="0.25">
      <c r="A455" s="221">
        <f>IF(I454=DbaseIndices!$N$3,A454+1,A454)</f>
        <v>76</v>
      </c>
      <c r="B455" s="221">
        <f>MATCH(A455,DbaseIndices!A:A,0)</f>
        <v>110</v>
      </c>
      <c r="C455" s="221" t="str">
        <f>INDEX(DbaseIndices!F:F,$B455)</f>
        <v>1 Energy</v>
      </c>
      <c r="D455" s="221" t="str">
        <f>INDEX(DbaseIndices!G:G,$B455)</f>
        <v>1A Fuel Combustion Activities</v>
      </c>
      <c r="E455" s="221" t="str">
        <f>INDEX(DbaseIndices!H:H,$B455)</f>
        <v>1A3 Transport</v>
      </c>
      <c r="F455" s="221" t="str">
        <f>INDEX(DbaseIndices!I:I,$B455)</f>
        <v>1A3c Transport - Railways</v>
      </c>
      <c r="G455" s="221" t="str">
        <f>INDEX(DbaseIndices!D:D,$B455)</f>
        <v>Residual Fuel Oil (HFO)</v>
      </c>
      <c r="H455" s="221" t="str">
        <f>INDEX(DbaseIndices!E:E,$B455)</f>
        <v>FlowIn</v>
      </c>
      <c r="I455" s="221">
        <f>IF(I454=DbaseIndices!$N$3,DbaseIndices!$N$2,I454+1)</f>
        <v>2015</v>
      </c>
      <c r="J455" s="318">
        <f ca="1">OFFSET(INDIRECT(INDEX(DbaseIndices!J:J,B455)),0,I455-2000+1)</f>
        <v>610.70158921165194</v>
      </c>
    </row>
    <row r="456" spans="1:10" hidden="1" x14ac:dyDescent="0.25">
      <c r="A456" s="221">
        <f>IF(I455=DbaseIndices!$N$3,A455+1,A455)</f>
        <v>76</v>
      </c>
      <c r="B456" s="221">
        <f>MATCH(A456,DbaseIndices!A:A,0)</f>
        <v>110</v>
      </c>
      <c r="C456" s="221" t="str">
        <f>INDEX(DbaseIndices!F:F,$B456)</f>
        <v>1 Energy</v>
      </c>
      <c r="D456" s="221" t="str">
        <f>INDEX(DbaseIndices!G:G,$B456)</f>
        <v>1A Fuel Combustion Activities</v>
      </c>
      <c r="E456" s="221" t="str">
        <f>INDEX(DbaseIndices!H:H,$B456)</f>
        <v>1A3 Transport</v>
      </c>
      <c r="F456" s="221" t="str">
        <f>INDEX(DbaseIndices!I:I,$B456)</f>
        <v>1A3c Transport - Railways</v>
      </c>
      <c r="G456" s="221" t="str">
        <f>INDEX(DbaseIndices!D:D,$B456)</f>
        <v>Residual Fuel Oil (HFO)</v>
      </c>
      <c r="H456" s="221" t="str">
        <f>INDEX(DbaseIndices!E:E,$B456)</f>
        <v>FlowIn</v>
      </c>
      <c r="I456" s="221">
        <f>IF(I455=DbaseIndices!$N$3,DbaseIndices!$N$2,I455+1)</f>
        <v>2016</v>
      </c>
      <c r="J456" s="318">
        <f ca="1">OFFSET(INDIRECT(INDEX(DbaseIndices!J:J,B456)),0,I456-2000+1)</f>
        <v>574</v>
      </c>
    </row>
    <row r="457" spans="1:10" hidden="1" x14ac:dyDescent="0.25">
      <c r="A457" s="221">
        <f>IF(I456=DbaseIndices!$N$3,A456+1,A456)</f>
        <v>76</v>
      </c>
      <c r="B457" s="221">
        <f>MATCH(A457,DbaseIndices!A:A,0)</f>
        <v>110</v>
      </c>
      <c r="C457" s="221" t="str">
        <f>INDEX(DbaseIndices!F:F,$B457)</f>
        <v>1 Energy</v>
      </c>
      <c r="D457" s="221" t="str">
        <f>INDEX(DbaseIndices!G:G,$B457)</f>
        <v>1A Fuel Combustion Activities</v>
      </c>
      <c r="E457" s="221" t="str">
        <f>INDEX(DbaseIndices!H:H,$B457)</f>
        <v>1A3 Transport</v>
      </c>
      <c r="F457" s="221" t="str">
        <f>INDEX(DbaseIndices!I:I,$B457)</f>
        <v>1A3c Transport - Railways</v>
      </c>
      <c r="G457" s="221" t="str">
        <f>INDEX(DbaseIndices!D:D,$B457)</f>
        <v>Residual Fuel Oil (HFO)</v>
      </c>
      <c r="H457" s="221" t="str">
        <f>INDEX(DbaseIndices!E:E,$B457)</f>
        <v>FlowIn</v>
      </c>
      <c r="I457" s="221">
        <f>IF(I456=DbaseIndices!$N$3,DbaseIndices!$N$2,I456+1)</f>
        <v>2017</v>
      </c>
      <c r="J457" s="318">
        <f ca="1">OFFSET(INDIRECT(INDEX(DbaseIndices!J:J,B457)),0,I457-2000+1)</f>
        <v>540</v>
      </c>
    </row>
    <row r="458" spans="1:10" hidden="1" x14ac:dyDescent="0.25">
      <c r="A458" s="221">
        <f>IF(I457=DbaseIndices!$N$3,A457+1,A457)</f>
        <v>77</v>
      </c>
      <c r="B458" s="221">
        <f>MATCH(A458,DbaseIndices!A:A,0)</f>
        <v>112</v>
      </c>
      <c r="C458" s="221" t="str">
        <f>INDEX(DbaseIndices!F:F,$B458)</f>
        <v>1 Energy</v>
      </c>
      <c r="D458" s="221" t="str">
        <f>INDEX(DbaseIndices!G:G,$B458)</f>
        <v>1A Fuel Combustion Activities</v>
      </c>
      <c r="E458" s="221" t="str">
        <f>INDEX(DbaseIndices!H:H,$B458)</f>
        <v>1A3 Transport</v>
      </c>
      <c r="F458" s="221" t="str">
        <f>INDEX(DbaseIndices!I:I,$B458)</f>
        <v>1A3d Transport - Water borne navigation</v>
      </c>
      <c r="G458" s="221" t="str">
        <f>INDEX(DbaseIndices!D:D,$B458)</f>
        <v>Residual Fuel Oil (HFO)</v>
      </c>
      <c r="H458" s="221" t="str">
        <f>INDEX(DbaseIndices!E:E,$B458)</f>
        <v>FlowIn</v>
      </c>
      <c r="I458" s="221">
        <f>IF(I457=DbaseIndices!$N$3,DbaseIndices!$N$2,I457+1)</f>
        <v>2012</v>
      </c>
      <c r="J458" s="318">
        <f ca="1">OFFSET(INDIRECT(INDEX(DbaseIndices!J:J,B458)),0,I458-2000+1)</f>
        <v>100262</v>
      </c>
    </row>
    <row r="459" spans="1:10" hidden="1" x14ac:dyDescent="0.25">
      <c r="A459" s="221">
        <f>IF(I458=DbaseIndices!$N$3,A458+1,A458)</f>
        <v>77</v>
      </c>
      <c r="B459" s="221">
        <f>MATCH(A459,DbaseIndices!A:A,0)</f>
        <v>112</v>
      </c>
      <c r="C459" s="221" t="str">
        <f>INDEX(DbaseIndices!F:F,$B459)</f>
        <v>1 Energy</v>
      </c>
      <c r="D459" s="221" t="str">
        <f>INDEX(DbaseIndices!G:G,$B459)</f>
        <v>1A Fuel Combustion Activities</v>
      </c>
      <c r="E459" s="221" t="str">
        <f>INDEX(DbaseIndices!H:H,$B459)</f>
        <v>1A3 Transport</v>
      </c>
      <c r="F459" s="221" t="str">
        <f>INDEX(DbaseIndices!I:I,$B459)</f>
        <v>1A3d Transport - Water borne navigation</v>
      </c>
      <c r="G459" s="221" t="str">
        <f>INDEX(DbaseIndices!D:D,$B459)</f>
        <v>Residual Fuel Oil (HFO)</v>
      </c>
      <c r="H459" s="221" t="str">
        <f>INDEX(DbaseIndices!E:E,$B459)</f>
        <v>FlowIn</v>
      </c>
      <c r="I459" s="221">
        <f>IF(I458=DbaseIndices!$N$3,DbaseIndices!$N$2,I458+1)</f>
        <v>2013</v>
      </c>
      <c r="J459" s="318">
        <f ca="1">OFFSET(INDIRECT(INDEX(DbaseIndices!J:J,B459)),0,I459-2000+1)</f>
        <v>100263</v>
      </c>
    </row>
    <row r="460" spans="1:10" hidden="1" x14ac:dyDescent="0.25">
      <c r="A460" s="221">
        <f>IF(I459=DbaseIndices!$N$3,A459+1,A459)</f>
        <v>77</v>
      </c>
      <c r="B460" s="221">
        <f>MATCH(A460,DbaseIndices!A:A,0)</f>
        <v>112</v>
      </c>
      <c r="C460" s="221" t="str">
        <f>INDEX(DbaseIndices!F:F,$B460)</f>
        <v>1 Energy</v>
      </c>
      <c r="D460" s="221" t="str">
        <f>INDEX(DbaseIndices!G:G,$B460)</f>
        <v>1A Fuel Combustion Activities</v>
      </c>
      <c r="E460" s="221" t="str">
        <f>INDEX(DbaseIndices!H:H,$B460)</f>
        <v>1A3 Transport</v>
      </c>
      <c r="F460" s="221" t="str">
        <f>INDEX(DbaseIndices!I:I,$B460)</f>
        <v>1A3d Transport - Water borne navigation</v>
      </c>
      <c r="G460" s="221" t="str">
        <f>INDEX(DbaseIndices!D:D,$B460)</f>
        <v>Residual Fuel Oil (HFO)</v>
      </c>
      <c r="H460" s="221" t="str">
        <f>INDEX(DbaseIndices!E:E,$B460)</f>
        <v>FlowIn</v>
      </c>
      <c r="I460" s="221">
        <f>IF(I459=DbaseIndices!$N$3,DbaseIndices!$N$2,I459+1)</f>
        <v>2014</v>
      </c>
      <c r="J460" s="318">
        <f ca="1">OFFSET(INDIRECT(INDEX(DbaseIndices!J:J,B460)),0,I460-2000+1)</f>
        <v>100264</v>
      </c>
    </row>
    <row r="461" spans="1:10" hidden="1" x14ac:dyDescent="0.25">
      <c r="A461" s="221">
        <f>IF(I460=DbaseIndices!$N$3,A460+1,A460)</f>
        <v>77</v>
      </c>
      <c r="B461" s="221">
        <f>MATCH(A461,DbaseIndices!A:A,0)</f>
        <v>112</v>
      </c>
      <c r="C461" s="221" t="str">
        <f>INDEX(DbaseIndices!F:F,$B461)</f>
        <v>1 Energy</v>
      </c>
      <c r="D461" s="221" t="str">
        <f>INDEX(DbaseIndices!G:G,$B461)</f>
        <v>1A Fuel Combustion Activities</v>
      </c>
      <c r="E461" s="221" t="str">
        <f>INDEX(DbaseIndices!H:H,$B461)</f>
        <v>1A3 Transport</v>
      </c>
      <c r="F461" s="221" t="str">
        <f>INDEX(DbaseIndices!I:I,$B461)</f>
        <v>1A3d Transport - Water borne navigation</v>
      </c>
      <c r="G461" s="221" t="str">
        <f>INDEX(DbaseIndices!D:D,$B461)</f>
        <v>Residual Fuel Oil (HFO)</v>
      </c>
      <c r="H461" s="221" t="str">
        <f>INDEX(DbaseIndices!E:E,$B461)</f>
        <v>FlowIn</v>
      </c>
      <c r="I461" s="221">
        <f>IF(I460=DbaseIndices!$N$3,DbaseIndices!$N$2,I460+1)</f>
        <v>2015</v>
      </c>
      <c r="J461" s="318">
        <f ca="1">OFFSET(INDIRECT(INDEX(DbaseIndices!J:J,B461)),0,I461-2000+1)</f>
        <v>100265</v>
      </c>
    </row>
    <row r="462" spans="1:10" hidden="1" x14ac:dyDescent="0.25">
      <c r="A462" s="221">
        <f>IF(I461=DbaseIndices!$N$3,A461+1,A461)</f>
        <v>77</v>
      </c>
      <c r="B462" s="221">
        <f>MATCH(A462,DbaseIndices!A:A,0)</f>
        <v>112</v>
      </c>
      <c r="C462" s="221" t="str">
        <f>INDEX(DbaseIndices!F:F,$B462)</f>
        <v>1 Energy</v>
      </c>
      <c r="D462" s="221" t="str">
        <f>INDEX(DbaseIndices!G:G,$B462)</f>
        <v>1A Fuel Combustion Activities</v>
      </c>
      <c r="E462" s="221" t="str">
        <f>INDEX(DbaseIndices!H:H,$B462)</f>
        <v>1A3 Transport</v>
      </c>
      <c r="F462" s="221" t="str">
        <f>INDEX(DbaseIndices!I:I,$B462)</f>
        <v>1A3d Transport - Water borne navigation</v>
      </c>
      <c r="G462" s="221" t="str">
        <f>INDEX(DbaseIndices!D:D,$B462)</f>
        <v>Residual Fuel Oil (HFO)</v>
      </c>
      <c r="H462" s="221" t="str">
        <f>INDEX(DbaseIndices!E:E,$B462)</f>
        <v>FlowIn</v>
      </c>
      <c r="I462" s="221">
        <f>IF(I461=DbaseIndices!$N$3,DbaseIndices!$N$2,I461+1)</f>
        <v>2016</v>
      </c>
      <c r="J462" s="318">
        <f ca="1">OFFSET(INDIRECT(INDEX(DbaseIndices!J:J,B462)),0,I462-2000+1)</f>
        <v>100266</v>
      </c>
    </row>
    <row r="463" spans="1:10" hidden="1" x14ac:dyDescent="0.25">
      <c r="A463" s="221">
        <f>IF(I462=DbaseIndices!$N$3,A462+1,A462)</f>
        <v>77</v>
      </c>
      <c r="B463" s="221">
        <f>MATCH(A463,DbaseIndices!A:A,0)</f>
        <v>112</v>
      </c>
      <c r="C463" s="221" t="str">
        <f>INDEX(DbaseIndices!F:F,$B463)</f>
        <v>1 Energy</v>
      </c>
      <c r="D463" s="221" t="str">
        <f>INDEX(DbaseIndices!G:G,$B463)</f>
        <v>1A Fuel Combustion Activities</v>
      </c>
      <c r="E463" s="221" t="str">
        <f>INDEX(DbaseIndices!H:H,$B463)</f>
        <v>1A3 Transport</v>
      </c>
      <c r="F463" s="221" t="str">
        <f>INDEX(DbaseIndices!I:I,$B463)</f>
        <v>1A3d Transport - Water borne navigation</v>
      </c>
      <c r="G463" s="221" t="str">
        <f>INDEX(DbaseIndices!D:D,$B463)</f>
        <v>Residual Fuel Oil (HFO)</v>
      </c>
      <c r="H463" s="221" t="str">
        <f>INDEX(DbaseIndices!E:E,$B463)</f>
        <v>FlowIn</v>
      </c>
      <c r="I463" s="221">
        <f>IF(I462=DbaseIndices!$N$3,DbaseIndices!$N$2,I462+1)</f>
        <v>2017</v>
      </c>
      <c r="J463" s="318">
        <f ca="1">OFFSET(INDIRECT(INDEX(DbaseIndices!J:J,B463)),0,I463-2000+1)</f>
        <v>100267</v>
      </c>
    </row>
    <row r="464" spans="1:10" hidden="1" x14ac:dyDescent="0.25">
      <c r="A464" s="221">
        <f>IF(I463=DbaseIndices!$N$3,A463+1,A463)</f>
        <v>78</v>
      </c>
      <c r="B464" s="221">
        <f>MATCH(A464,DbaseIndices!A:A,0)</f>
        <v>113</v>
      </c>
      <c r="C464" s="221" t="str">
        <f>INDEX(DbaseIndices!F:F,$B464)</f>
        <v>1 Energy</v>
      </c>
      <c r="D464" s="221" t="str">
        <f>INDEX(DbaseIndices!G:G,$B464)</f>
        <v>1A Fuel Combustion Activities</v>
      </c>
      <c r="E464" s="221" t="str">
        <f>INDEX(DbaseIndices!H:H,$B464)</f>
        <v>1A3 Transport</v>
      </c>
      <c r="F464" s="221" t="str">
        <f>INDEX(DbaseIndices!I:I,$B464)</f>
        <v>1A3d Transport - Water borne navigation</v>
      </c>
      <c r="G464" s="221" t="str">
        <f>INDEX(DbaseIndices!D:D,$B464)</f>
        <v>Diesel</v>
      </c>
      <c r="H464" s="221" t="str">
        <f>INDEX(DbaseIndices!E:E,$B464)</f>
        <v>FlowIn</v>
      </c>
      <c r="I464" s="221">
        <f>IF(I463=DbaseIndices!$N$3,DbaseIndices!$N$2,I463+1)</f>
        <v>2012</v>
      </c>
      <c r="J464" s="318">
        <f ca="1">OFFSET(INDIRECT(INDEX(DbaseIndices!J:J,B464)),0,I464-2000+1)</f>
        <v>19929.099300597092</v>
      </c>
    </row>
    <row r="465" spans="1:10" hidden="1" x14ac:dyDescent="0.25">
      <c r="A465" s="221">
        <f>IF(I464=DbaseIndices!$N$3,A464+1,A464)</f>
        <v>78</v>
      </c>
      <c r="B465" s="221">
        <f>MATCH(A465,DbaseIndices!A:A,0)</f>
        <v>113</v>
      </c>
      <c r="C465" s="221" t="str">
        <f>INDEX(DbaseIndices!F:F,$B465)</f>
        <v>1 Energy</v>
      </c>
      <c r="D465" s="221" t="str">
        <f>INDEX(DbaseIndices!G:G,$B465)</f>
        <v>1A Fuel Combustion Activities</v>
      </c>
      <c r="E465" s="221" t="str">
        <f>INDEX(DbaseIndices!H:H,$B465)</f>
        <v>1A3 Transport</v>
      </c>
      <c r="F465" s="221" t="str">
        <f>INDEX(DbaseIndices!I:I,$B465)</f>
        <v>1A3d Transport - Water borne navigation</v>
      </c>
      <c r="G465" s="221" t="str">
        <f>INDEX(DbaseIndices!D:D,$B465)</f>
        <v>Diesel</v>
      </c>
      <c r="H465" s="221" t="str">
        <f>INDEX(DbaseIndices!E:E,$B465)</f>
        <v>FlowIn</v>
      </c>
      <c r="I465" s="221">
        <f>IF(I464=DbaseIndices!$N$3,DbaseIndices!$N$2,I464+1)</f>
        <v>2013</v>
      </c>
      <c r="J465" s="318">
        <f ca="1">OFFSET(INDIRECT(INDEX(DbaseIndices!J:J,B465)),0,I465-2000+1)</f>
        <v>18605.5</v>
      </c>
    </row>
    <row r="466" spans="1:10" hidden="1" x14ac:dyDescent="0.25">
      <c r="A466" s="221">
        <f>IF(I465=DbaseIndices!$N$3,A465+1,A465)</f>
        <v>78</v>
      </c>
      <c r="B466" s="221">
        <f>MATCH(A466,DbaseIndices!A:A,0)</f>
        <v>113</v>
      </c>
      <c r="C466" s="221" t="str">
        <f>INDEX(DbaseIndices!F:F,$B466)</f>
        <v>1 Energy</v>
      </c>
      <c r="D466" s="221" t="str">
        <f>INDEX(DbaseIndices!G:G,$B466)</f>
        <v>1A Fuel Combustion Activities</v>
      </c>
      <c r="E466" s="221" t="str">
        <f>INDEX(DbaseIndices!H:H,$B466)</f>
        <v>1A3 Transport</v>
      </c>
      <c r="F466" s="221" t="str">
        <f>INDEX(DbaseIndices!I:I,$B466)</f>
        <v>1A3d Transport - Water borne navigation</v>
      </c>
      <c r="G466" s="221" t="str">
        <f>INDEX(DbaseIndices!D:D,$B466)</f>
        <v>Diesel</v>
      </c>
      <c r="H466" s="221" t="str">
        <f>INDEX(DbaseIndices!E:E,$B466)</f>
        <v>FlowIn</v>
      </c>
      <c r="I466" s="221">
        <f>IF(I465=DbaseIndices!$N$3,DbaseIndices!$N$2,I465+1)</f>
        <v>2014</v>
      </c>
      <c r="J466" s="318">
        <f ca="1">OFFSET(INDIRECT(INDEX(DbaseIndices!J:J,B466)),0,I466-2000+1)</f>
        <v>18985.75</v>
      </c>
    </row>
    <row r="467" spans="1:10" hidden="1" x14ac:dyDescent="0.25">
      <c r="A467" s="221">
        <f>IF(I466=DbaseIndices!$N$3,A466+1,A466)</f>
        <v>78</v>
      </c>
      <c r="B467" s="221">
        <f>MATCH(A467,DbaseIndices!A:A,0)</f>
        <v>113</v>
      </c>
      <c r="C467" s="221" t="str">
        <f>INDEX(DbaseIndices!F:F,$B467)</f>
        <v>1 Energy</v>
      </c>
      <c r="D467" s="221" t="str">
        <f>INDEX(DbaseIndices!G:G,$B467)</f>
        <v>1A Fuel Combustion Activities</v>
      </c>
      <c r="E467" s="221" t="str">
        <f>INDEX(DbaseIndices!H:H,$B467)</f>
        <v>1A3 Transport</v>
      </c>
      <c r="F467" s="221" t="str">
        <f>INDEX(DbaseIndices!I:I,$B467)</f>
        <v>1A3d Transport - Water borne navigation</v>
      </c>
      <c r="G467" s="221" t="str">
        <f>INDEX(DbaseIndices!D:D,$B467)</f>
        <v>Diesel</v>
      </c>
      <c r="H467" s="221" t="str">
        <f>INDEX(DbaseIndices!E:E,$B467)</f>
        <v>FlowIn</v>
      </c>
      <c r="I467" s="221">
        <f>IF(I466=DbaseIndices!$N$3,DbaseIndices!$N$2,I466+1)</f>
        <v>2015</v>
      </c>
      <c r="J467" s="318">
        <f ca="1">OFFSET(INDIRECT(INDEX(DbaseIndices!J:J,B467)),0,I467-2000+1)</f>
        <v>19366</v>
      </c>
    </row>
    <row r="468" spans="1:10" hidden="1" x14ac:dyDescent="0.25">
      <c r="A468" s="221">
        <f>IF(I467=DbaseIndices!$N$3,A467+1,A467)</f>
        <v>78</v>
      </c>
      <c r="B468" s="221">
        <f>MATCH(A468,DbaseIndices!A:A,0)</f>
        <v>113</v>
      </c>
      <c r="C468" s="221" t="str">
        <f>INDEX(DbaseIndices!F:F,$B468)</f>
        <v>1 Energy</v>
      </c>
      <c r="D468" s="221" t="str">
        <f>INDEX(DbaseIndices!G:G,$B468)</f>
        <v>1A Fuel Combustion Activities</v>
      </c>
      <c r="E468" s="221" t="str">
        <f>INDEX(DbaseIndices!H:H,$B468)</f>
        <v>1A3 Transport</v>
      </c>
      <c r="F468" s="221" t="str">
        <f>INDEX(DbaseIndices!I:I,$B468)</f>
        <v>1A3d Transport - Water borne navigation</v>
      </c>
      <c r="G468" s="221" t="str">
        <f>INDEX(DbaseIndices!D:D,$B468)</f>
        <v>Diesel</v>
      </c>
      <c r="H468" s="221" t="str">
        <f>INDEX(DbaseIndices!E:E,$B468)</f>
        <v>FlowIn</v>
      </c>
      <c r="I468" s="221">
        <f>IF(I467=DbaseIndices!$N$3,DbaseIndices!$N$2,I467+1)</f>
        <v>2016</v>
      </c>
      <c r="J468" s="318">
        <f ca="1">OFFSET(INDIRECT(INDEX(DbaseIndices!J:J,B468)),0,I468-2000+1)</f>
        <v>19746.25</v>
      </c>
    </row>
    <row r="469" spans="1:10" hidden="1" x14ac:dyDescent="0.25">
      <c r="A469" s="221">
        <f>IF(I468=DbaseIndices!$N$3,A468+1,A468)</f>
        <v>78</v>
      </c>
      <c r="B469" s="221">
        <f>MATCH(A469,DbaseIndices!A:A,0)</f>
        <v>113</v>
      </c>
      <c r="C469" s="221" t="str">
        <f>INDEX(DbaseIndices!F:F,$B469)</f>
        <v>1 Energy</v>
      </c>
      <c r="D469" s="221" t="str">
        <f>INDEX(DbaseIndices!G:G,$B469)</f>
        <v>1A Fuel Combustion Activities</v>
      </c>
      <c r="E469" s="221" t="str">
        <f>INDEX(DbaseIndices!H:H,$B469)</f>
        <v>1A3 Transport</v>
      </c>
      <c r="F469" s="221" t="str">
        <f>INDEX(DbaseIndices!I:I,$B469)</f>
        <v>1A3d Transport - Water borne navigation</v>
      </c>
      <c r="G469" s="221" t="str">
        <f>INDEX(DbaseIndices!D:D,$B469)</f>
        <v>Diesel</v>
      </c>
      <c r="H469" s="221" t="str">
        <f>INDEX(DbaseIndices!E:E,$B469)</f>
        <v>FlowIn</v>
      </c>
      <c r="I469" s="221">
        <f>IF(I468=DbaseIndices!$N$3,DbaseIndices!$N$2,I468+1)</f>
        <v>2017</v>
      </c>
      <c r="J469" s="318">
        <f ca="1">OFFSET(INDIRECT(INDEX(DbaseIndices!J:J,B469)),0,I469-2000+1)</f>
        <v>20126.5</v>
      </c>
    </row>
    <row r="470" spans="1:10" hidden="1" x14ac:dyDescent="0.25">
      <c r="A470" s="221">
        <f>IF(I469=DbaseIndices!$N$3,A469+1,A469)</f>
        <v>79</v>
      </c>
      <c r="B470" s="221">
        <f>MATCH(A470,DbaseIndices!A:A,0)</f>
        <v>114</v>
      </c>
      <c r="C470" s="221" t="str">
        <f>INDEX(DbaseIndices!F:F,$B470)</f>
        <v>1 Energy</v>
      </c>
      <c r="D470" s="221" t="str">
        <f>INDEX(DbaseIndices!G:G,$B470)</f>
        <v>1A Fuel Combustion Activities</v>
      </c>
      <c r="E470" s="221" t="str">
        <f>INDEX(DbaseIndices!H:H,$B470)</f>
        <v>1A3 Transport</v>
      </c>
      <c r="F470" s="221" t="str">
        <f>INDEX(DbaseIndices!I:I,$B470)</f>
        <v>1A3d Transport - Water borne navigation</v>
      </c>
      <c r="G470" s="221" t="str">
        <f>INDEX(DbaseIndices!D:D,$B470)</f>
        <v>Residual Fuel Oil (HFO)</v>
      </c>
      <c r="H470" s="221" t="str">
        <f>INDEX(DbaseIndices!E:E,$B470)</f>
        <v>FlowIn</v>
      </c>
      <c r="I470" s="221">
        <f>IF(I469=DbaseIndices!$N$3,DbaseIndices!$N$2,I469+1)</f>
        <v>2012</v>
      </c>
      <c r="J470" s="318">
        <f ca="1">OFFSET(INDIRECT(INDEX(DbaseIndices!J:J,B470)),0,I470-2000+1)</f>
        <v>20762</v>
      </c>
    </row>
    <row r="471" spans="1:10" hidden="1" x14ac:dyDescent="0.25">
      <c r="A471" s="221">
        <f>IF(I470=DbaseIndices!$N$3,A470+1,A470)</f>
        <v>79</v>
      </c>
      <c r="B471" s="221">
        <f>MATCH(A471,DbaseIndices!A:A,0)</f>
        <v>114</v>
      </c>
      <c r="C471" s="221" t="str">
        <f>INDEX(DbaseIndices!F:F,$B471)</f>
        <v>1 Energy</v>
      </c>
      <c r="D471" s="221" t="str">
        <f>INDEX(DbaseIndices!G:G,$B471)</f>
        <v>1A Fuel Combustion Activities</v>
      </c>
      <c r="E471" s="221" t="str">
        <f>INDEX(DbaseIndices!H:H,$B471)</f>
        <v>1A3 Transport</v>
      </c>
      <c r="F471" s="221" t="str">
        <f>INDEX(DbaseIndices!I:I,$B471)</f>
        <v>1A3d Transport - Water borne navigation</v>
      </c>
      <c r="G471" s="221" t="str">
        <f>INDEX(DbaseIndices!D:D,$B471)</f>
        <v>Residual Fuel Oil (HFO)</v>
      </c>
      <c r="H471" s="221" t="str">
        <f>INDEX(DbaseIndices!E:E,$B471)</f>
        <v>FlowIn</v>
      </c>
      <c r="I471" s="221">
        <f>IF(I470=DbaseIndices!$N$3,DbaseIndices!$N$2,I470+1)</f>
        <v>2013</v>
      </c>
      <c r="J471" s="318">
        <f ca="1">OFFSET(INDIRECT(INDEX(DbaseIndices!J:J,B471)),0,I471-2000+1)</f>
        <v>19253.400000000001</v>
      </c>
    </row>
    <row r="472" spans="1:10" hidden="1" x14ac:dyDescent="0.25">
      <c r="A472" s="221">
        <f>IF(I471=DbaseIndices!$N$3,A471+1,A471)</f>
        <v>79</v>
      </c>
      <c r="B472" s="221">
        <f>MATCH(A472,DbaseIndices!A:A,0)</f>
        <v>114</v>
      </c>
      <c r="C472" s="221" t="str">
        <f>INDEX(DbaseIndices!F:F,$B472)</f>
        <v>1 Energy</v>
      </c>
      <c r="D472" s="221" t="str">
        <f>INDEX(DbaseIndices!G:G,$B472)</f>
        <v>1A Fuel Combustion Activities</v>
      </c>
      <c r="E472" s="221" t="str">
        <f>INDEX(DbaseIndices!H:H,$B472)</f>
        <v>1A3 Transport</v>
      </c>
      <c r="F472" s="221" t="str">
        <f>INDEX(DbaseIndices!I:I,$B472)</f>
        <v>1A3d Transport - Water borne navigation</v>
      </c>
      <c r="G472" s="221" t="str">
        <f>INDEX(DbaseIndices!D:D,$B472)</f>
        <v>Residual Fuel Oil (HFO)</v>
      </c>
      <c r="H472" s="221" t="str">
        <f>INDEX(DbaseIndices!E:E,$B472)</f>
        <v>FlowIn</v>
      </c>
      <c r="I472" s="221">
        <f>IF(I471=DbaseIndices!$N$3,DbaseIndices!$N$2,I471+1)</f>
        <v>2014</v>
      </c>
      <c r="J472" s="318">
        <f ca="1">OFFSET(INDIRECT(INDEX(DbaseIndices!J:J,B472)),0,I472-2000+1)</f>
        <v>19628.5</v>
      </c>
    </row>
    <row r="473" spans="1:10" hidden="1" x14ac:dyDescent="0.25">
      <c r="A473" s="221">
        <f>IF(I472=DbaseIndices!$N$3,A472+1,A472)</f>
        <v>79</v>
      </c>
      <c r="B473" s="221">
        <f>MATCH(A473,DbaseIndices!A:A,0)</f>
        <v>114</v>
      </c>
      <c r="C473" s="221" t="str">
        <f>INDEX(DbaseIndices!F:F,$B473)</f>
        <v>1 Energy</v>
      </c>
      <c r="D473" s="221" t="str">
        <f>INDEX(DbaseIndices!G:G,$B473)</f>
        <v>1A Fuel Combustion Activities</v>
      </c>
      <c r="E473" s="221" t="str">
        <f>INDEX(DbaseIndices!H:H,$B473)</f>
        <v>1A3 Transport</v>
      </c>
      <c r="F473" s="221" t="str">
        <f>INDEX(DbaseIndices!I:I,$B473)</f>
        <v>1A3d Transport - Water borne navigation</v>
      </c>
      <c r="G473" s="221" t="str">
        <f>INDEX(DbaseIndices!D:D,$B473)</f>
        <v>Residual Fuel Oil (HFO)</v>
      </c>
      <c r="H473" s="221" t="str">
        <f>INDEX(DbaseIndices!E:E,$B473)</f>
        <v>FlowIn</v>
      </c>
      <c r="I473" s="221">
        <f>IF(I472=DbaseIndices!$N$3,DbaseIndices!$N$2,I472+1)</f>
        <v>2015</v>
      </c>
      <c r="J473" s="318">
        <f ca="1">OFFSET(INDIRECT(INDEX(DbaseIndices!J:J,B473)),0,I473-2000+1)</f>
        <v>20003.599999999999</v>
      </c>
    </row>
    <row r="474" spans="1:10" hidden="1" x14ac:dyDescent="0.25">
      <c r="A474" s="221">
        <f>IF(I473=DbaseIndices!$N$3,A473+1,A473)</f>
        <v>79</v>
      </c>
      <c r="B474" s="221">
        <f>MATCH(A474,DbaseIndices!A:A,0)</f>
        <v>114</v>
      </c>
      <c r="C474" s="221" t="str">
        <f>INDEX(DbaseIndices!F:F,$B474)</f>
        <v>1 Energy</v>
      </c>
      <c r="D474" s="221" t="str">
        <f>INDEX(DbaseIndices!G:G,$B474)</f>
        <v>1A Fuel Combustion Activities</v>
      </c>
      <c r="E474" s="221" t="str">
        <f>INDEX(DbaseIndices!H:H,$B474)</f>
        <v>1A3 Transport</v>
      </c>
      <c r="F474" s="221" t="str">
        <f>INDEX(DbaseIndices!I:I,$B474)</f>
        <v>1A3d Transport - Water borne navigation</v>
      </c>
      <c r="G474" s="221" t="str">
        <f>INDEX(DbaseIndices!D:D,$B474)</f>
        <v>Residual Fuel Oil (HFO)</v>
      </c>
      <c r="H474" s="221" t="str">
        <f>INDEX(DbaseIndices!E:E,$B474)</f>
        <v>FlowIn</v>
      </c>
      <c r="I474" s="221">
        <f>IF(I473=DbaseIndices!$N$3,DbaseIndices!$N$2,I473+1)</f>
        <v>2016</v>
      </c>
      <c r="J474" s="318">
        <f ca="1">OFFSET(INDIRECT(INDEX(DbaseIndices!J:J,B474)),0,I474-2000+1)</f>
        <v>20378.7</v>
      </c>
    </row>
    <row r="475" spans="1:10" hidden="1" x14ac:dyDescent="0.25">
      <c r="A475" s="221">
        <f>IF(I474=DbaseIndices!$N$3,A474+1,A474)</f>
        <v>79</v>
      </c>
      <c r="B475" s="221">
        <f>MATCH(A475,DbaseIndices!A:A,0)</f>
        <v>114</v>
      </c>
      <c r="C475" s="221" t="str">
        <f>INDEX(DbaseIndices!F:F,$B475)</f>
        <v>1 Energy</v>
      </c>
      <c r="D475" s="221" t="str">
        <f>INDEX(DbaseIndices!G:G,$B475)</f>
        <v>1A Fuel Combustion Activities</v>
      </c>
      <c r="E475" s="221" t="str">
        <f>INDEX(DbaseIndices!H:H,$B475)</f>
        <v>1A3 Transport</v>
      </c>
      <c r="F475" s="221" t="str">
        <f>INDEX(DbaseIndices!I:I,$B475)</f>
        <v>1A3d Transport - Water borne navigation</v>
      </c>
      <c r="G475" s="221" t="str">
        <f>INDEX(DbaseIndices!D:D,$B475)</f>
        <v>Residual Fuel Oil (HFO)</v>
      </c>
      <c r="H475" s="221" t="str">
        <f>INDEX(DbaseIndices!E:E,$B475)</f>
        <v>FlowIn</v>
      </c>
      <c r="I475" s="221">
        <f>IF(I474=DbaseIndices!$N$3,DbaseIndices!$N$2,I474+1)</f>
        <v>2017</v>
      </c>
      <c r="J475" s="318">
        <f ca="1">OFFSET(INDIRECT(INDEX(DbaseIndices!J:J,B475)),0,I475-2000+1)</f>
        <v>20753.8</v>
      </c>
    </row>
    <row r="476" spans="1:10" hidden="1" x14ac:dyDescent="0.25">
      <c r="A476" s="221">
        <f>IF(I475=DbaseIndices!$N$3,A475+1,A475)</f>
        <v>80</v>
      </c>
      <c r="B476" s="221">
        <f>MATCH(A476,DbaseIndices!A:A,0)</f>
        <v>116</v>
      </c>
      <c r="C476" s="221" t="str">
        <f>INDEX(DbaseIndices!F:F,$B476)</f>
        <v>1 Energy</v>
      </c>
      <c r="D476" s="221" t="str">
        <f>INDEX(DbaseIndices!G:G,$B476)</f>
        <v>1A Fuel Combustion Activities</v>
      </c>
      <c r="E476" s="221">
        <f>INDEX(DbaseIndices!H:H,$B476)</f>
        <v>0</v>
      </c>
      <c r="F476" s="221">
        <f>INDEX(DbaseIndices!I:I,$B476)</f>
        <v>0</v>
      </c>
      <c r="G476" s="221" t="str">
        <f>INDEX(DbaseIndices!D:D,$B476)</f>
        <v>Kerosene</v>
      </c>
      <c r="H476" s="221" t="str">
        <f>INDEX(DbaseIndices!E:E,$B476)</f>
        <v>CO2</v>
      </c>
      <c r="I476" s="221">
        <f>IF(I475=DbaseIndices!$N$3,DbaseIndices!$N$2,I475+1)</f>
        <v>2012</v>
      </c>
      <c r="J476" s="318">
        <f ca="1">OFFSET(INDIRECT(INDEX(DbaseIndices!J:J,B476)),0,I476-2000+1)</f>
        <v>2413.508276395939</v>
      </c>
    </row>
    <row r="477" spans="1:10" hidden="1" x14ac:dyDescent="0.25">
      <c r="A477" s="221">
        <f>IF(I476=DbaseIndices!$N$3,A476+1,A476)</f>
        <v>80</v>
      </c>
      <c r="B477" s="221">
        <f>MATCH(A477,DbaseIndices!A:A,0)</f>
        <v>116</v>
      </c>
      <c r="C477" s="221" t="str">
        <f>INDEX(DbaseIndices!F:F,$B477)</f>
        <v>1 Energy</v>
      </c>
      <c r="D477" s="221" t="str">
        <f>INDEX(DbaseIndices!G:G,$B477)</f>
        <v>1A Fuel Combustion Activities</v>
      </c>
      <c r="E477" s="221">
        <f>INDEX(DbaseIndices!H:H,$B477)</f>
        <v>0</v>
      </c>
      <c r="F477" s="221">
        <f>INDEX(DbaseIndices!I:I,$B477)</f>
        <v>0</v>
      </c>
      <c r="G477" s="221" t="str">
        <f>INDEX(DbaseIndices!D:D,$B477)</f>
        <v>Kerosene</v>
      </c>
      <c r="H477" s="221" t="str">
        <f>INDEX(DbaseIndices!E:E,$B477)</f>
        <v>CO2</v>
      </c>
      <c r="I477" s="221">
        <f>IF(I476=DbaseIndices!$N$3,DbaseIndices!$N$2,I476+1)</f>
        <v>2013</v>
      </c>
      <c r="J477" s="318">
        <f ca="1">OFFSET(INDIRECT(INDEX(DbaseIndices!J:J,B477)),0,I477-2000+1)</f>
        <v>2348.8922600000001</v>
      </c>
    </row>
    <row r="478" spans="1:10" hidden="1" x14ac:dyDescent="0.25">
      <c r="A478" s="221">
        <f>IF(I477=DbaseIndices!$N$3,A477+1,A477)</f>
        <v>80</v>
      </c>
      <c r="B478" s="221">
        <f>MATCH(A478,DbaseIndices!A:A,0)</f>
        <v>116</v>
      </c>
      <c r="C478" s="221" t="str">
        <f>INDEX(DbaseIndices!F:F,$B478)</f>
        <v>1 Energy</v>
      </c>
      <c r="D478" s="221" t="str">
        <f>INDEX(DbaseIndices!G:G,$B478)</f>
        <v>1A Fuel Combustion Activities</v>
      </c>
      <c r="E478" s="221">
        <f>INDEX(DbaseIndices!H:H,$B478)</f>
        <v>0</v>
      </c>
      <c r="F478" s="221">
        <f>INDEX(DbaseIndices!I:I,$B478)</f>
        <v>0</v>
      </c>
      <c r="G478" s="221" t="str">
        <f>INDEX(DbaseIndices!D:D,$B478)</f>
        <v>Kerosene</v>
      </c>
      <c r="H478" s="221" t="str">
        <f>INDEX(DbaseIndices!E:E,$B478)</f>
        <v>CO2</v>
      </c>
      <c r="I478" s="221">
        <f>IF(I477=DbaseIndices!$N$3,DbaseIndices!$N$2,I477+1)</f>
        <v>2014</v>
      </c>
      <c r="J478" s="318">
        <f ca="1">OFFSET(INDIRECT(INDEX(DbaseIndices!J:J,B478)),0,I478-2000+1)</f>
        <v>2322.2413499999998</v>
      </c>
    </row>
    <row r="479" spans="1:10" hidden="1" x14ac:dyDescent="0.25">
      <c r="A479" s="221">
        <f>IF(I478=DbaseIndices!$N$3,A478+1,A478)</f>
        <v>80</v>
      </c>
      <c r="B479" s="221">
        <f>MATCH(A479,DbaseIndices!A:A,0)</f>
        <v>116</v>
      </c>
      <c r="C479" s="221" t="str">
        <f>INDEX(DbaseIndices!F:F,$B479)</f>
        <v>1 Energy</v>
      </c>
      <c r="D479" s="221" t="str">
        <f>INDEX(DbaseIndices!G:G,$B479)</f>
        <v>1A Fuel Combustion Activities</v>
      </c>
      <c r="E479" s="221">
        <f>INDEX(DbaseIndices!H:H,$B479)</f>
        <v>0</v>
      </c>
      <c r="F479" s="221">
        <f>INDEX(DbaseIndices!I:I,$B479)</f>
        <v>0</v>
      </c>
      <c r="G479" s="221" t="str">
        <f>INDEX(DbaseIndices!D:D,$B479)</f>
        <v>Kerosene</v>
      </c>
      <c r="H479" s="221" t="str">
        <f>INDEX(DbaseIndices!E:E,$B479)</f>
        <v>CO2</v>
      </c>
      <c r="I479" s="221">
        <f>IF(I478=DbaseIndices!$N$3,DbaseIndices!$N$2,I478+1)</f>
        <v>2015</v>
      </c>
      <c r="J479" s="318">
        <f ca="1">OFFSET(INDIRECT(INDEX(DbaseIndices!J:J,B479)),0,I479-2000+1)</f>
        <v>2295.5904399999999</v>
      </c>
    </row>
    <row r="480" spans="1:10" hidden="1" x14ac:dyDescent="0.25">
      <c r="A480" s="221">
        <f>IF(I479=DbaseIndices!$N$3,A479+1,A479)</f>
        <v>80</v>
      </c>
      <c r="B480" s="221">
        <f>MATCH(A480,DbaseIndices!A:A,0)</f>
        <v>116</v>
      </c>
      <c r="C480" s="221" t="str">
        <f>INDEX(DbaseIndices!F:F,$B480)</f>
        <v>1 Energy</v>
      </c>
      <c r="D480" s="221" t="str">
        <f>INDEX(DbaseIndices!G:G,$B480)</f>
        <v>1A Fuel Combustion Activities</v>
      </c>
      <c r="E480" s="221">
        <f>INDEX(DbaseIndices!H:H,$B480)</f>
        <v>0</v>
      </c>
      <c r="F480" s="221">
        <f>INDEX(DbaseIndices!I:I,$B480)</f>
        <v>0</v>
      </c>
      <c r="G480" s="221" t="str">
        <f>INDEX(DbaseIndices!D:D,$B480)</f>
        <v>Kerosene</v>
      </c>
      <c r="H480" s="221" t="str">
        <f>INDEX(DbaseIndices!E:E,$B480)</f>
        <v>CO2</v>
      </c>
      <c r="I480" s="221">
        <f>IF(I479=DbaseIndices!$N$3,DbaseIndices!$N$2,I479+1)</f>
        <v>2016</v>
      </c>
      <c r="J480" s="318">
        <f ca="1">OFFSET(INDIRECT(INDEX(DbaseIndices!J:J,B480)),0,I480-2000+1)</f>
        <v>2268.9095000000002</v>
      </c>
    </row>
    <row r="481" spans="1:10" hidden="1" x14ac:dyDescent="0.25">
      <c r="A481" s="221">
        <f>IF(I480=DbaseIndices!$N$3,A480+1,A480)</f>
        <v>80</v>
      </c>
      <c r="B481" s="221">
        <f>MATCH(A481,DbaseIndices!A:A,0)</f>
        <v>116</v>
      </c>
      <c r="C481" s="221" t="str">
        <f>INDEX(DbaseIndices!F:F,$B481)</f>
        <v>1 Energy</v>
      </c>
      <c r="D481" s="221" t="str">
        <f>INDEX(DbaseIndices!G:G,$B481)</f>
        <v>1A Fuel Combustion Activities</v>
      </c>
      <c r="E481" s="221">
        <f>INDEX(DbaseIndices!H:H,$B481)</f>
        <v>0</v>
      </c>
      <c r="F481" s="221">
        <f>INDEX(DbaseIndices!I:I,$B481)</f>
        <v>0</v>
      </c>
      <c r="G481" s="221" t="str">
        <f>INDEX(DbaseIndices!D:D,$B481)</f>
        <v>Kerosene</v>
      </c>
      <c r="H481" s="221" t="str">
        <f>INDEX(DbaseIndices!E:E,$B481)</f>
        <v>CO2</v>
      </c>
      <c r="I481" s="221">
        <f>IF(I480=DbaseIndices!$N$3,DbaseIndices!$N$2,I480+1)</f>
        <v>2017</v>
      </c>
      <c r="J481" s="318">
        <f ca="1">OFFSET(INDIRECT(INDEX(DbaseIndices!J:J,B481)),0,I481-2000+1)</f>
        <v>2242.3114999999998</v>
      </c>
    </row>
    <row r="482" spans="1:10" hidden="1" x14ac:dyDescent="0.25">
      <c r="A482" s="221">
        <f>IF(I481=DbaseIndices!$N$3,A481+1,A481)</f>
        <v>81</v>
      </c>
      <c r="B482" s="221">
        <f>MATCH(A482,DbaseIndices!A:A,0)</f>
        <v>117</v>
      </c>
      <c r="C482" s="221" t="str">
        <f>INDEX(DbaseIndices!F:F,$B482)</f>
        <v>1 Energy</v>
      </c>
      <c r="D482" s="221" t="str">
        <f>INDEX(DbaseIndices!G:G,$B482)</f>
        <v>1A Fuel Combustion Activities</v>
      </c>
      <c r="E482" s="221" t="str">
        <f>INDEX(DbaseIndices!H:H,$B482)</f>
        <v>1A3 Transport</v>
      </c>
      <c r="F482" s="221" t="str">
        <f>INDEX(DbaseIndices!I:I,$B482)</f>
        <v>1A3a Transport - Aviation</v>
      </c>
      <c r="G482" s="221" t="str">
        <f>INDEX(DbaseIndices!D:D,$B482)</f>
        <v>Residual Fuel Oil (HFO)</v>
      </c>
      <c r="H482" s="221" t="str">
        <f>INDEX(DbaseIndices!E:E,$B482)</f>
        <v>CO2</v>
      </c>
      <c r="I482" s="221">
        <f>IF(I481=DbaseIndices!$N$3,DbaseIndices!$N$2,I481+1)</f>
        <v>2012</v>
      </c>
      <c r="J482" s="318">
        <f ca="1">OFFSET(INDIRECT(INDEX(DbaseIndices!J:J,B482)),0,I482-2000+1)</f>
        <v>75.599999999999994</v>
      </c>
    </row>
    <row r="483" spans="1:10" hidden="1" x14ac:dyDescent="0.25">
      <c r="A483" s="221">
        <f>IF(I482=DbaseIndices!$N$3,A482+1,A482)</f>
        <v>81</v>
      </c>
      <c r="B483" s="221">
        <f>MATCH(A483,DbaseIndices!A:A,0)</f>
        <v>117</v>
      </c>
      <c r="C483" s="221" t="str">
        <f>INDEX(DbaseIndices!F:F,$B483)</f>
        <v>1 Energy</v>
      </c>
      <c r="D483" s="221" t="str">
        <f>INDEX(DbaseIndices!G:G,$B483)</f>
        <v>1A Fuel Combustion Activities</v>
      </c>
      <c r="E483" s="221" t="str">
        <f>INDEX(DbaseIndices!H:H,$B483)</f>
        <v>1A3 Transport</v>
      </c>
      <c r="F483" s="221" t="str">
        <f>INDEX(DbaseIndices!I:I,$B483)</f>
        <v>1A3a Transport - Aviation</v>
      </c>
      <c r="G483" s="221" t="str">
        <f>INDEX(DbaseIndices!D:D,$B483)</f>
        <v>Residual Fuel Oil (HFO)</v>
      </c>
      <c r="H483" s="221" t="str">
        <f>INDEX(DbaseIndices!E:E,$B483)</f>
        <v>CO2</v>
      </c>
      <c r="I483" s="221">
        <f>IF(I482=DbaseIndices!$N$3,DbaseIndices!$N$2,I482+1)</f>
        <v>2013</v>
      </c>
      <c r="J483" s="318">
        <f ca="1">OFFSET(INDIRECT(INDEX(DbaseIndices!J:J,B483)),0,I483-2000+1)</f>
        <v>57.167012</v>
      </c>
    </row>
    <row r="484" spans="1:10" hidden="1" x14ac:dyDescent="0.25">
      <c r="A484" s="221">
        <f>IF(I483=DbaseIndices!$N$3,A483+1,A483)</f>
        <v>81</v>
      </c>
      <c r="B484" s="221">
        <f>MATCH(A484,DbaseIndices!A:A,0)</f>
        <v>117</v>
      </c>
      <c r="C484" s="221" t="str">
        <f>INDEX(DbaseIndices!F:F,$B484)</f>
        <v>1 Energy</v>
      </c>
      <c r="D484" s="221" t="str">
        <f>INDEX(DbaseIndices!G:G,$B484)</f>
        <v>1A Fuel Combustion Activities</v>
      </c>
      <c r="E484" s="221" t="str">
        <f>INDEX(DbaseIndices!H:H,$B484)</f>
        <v>1A3 Transport</v>
      </c>
      <c r="F484" s="221" t="str">
        <f>INDEX(DbaseIndices!I:I,$B484)</f>
        <v>1A3a Transport - Aviation</v>
      </c>
      <c r="G484" s="221" t="str">
        <f>INDEX(DbaseIndices!D:D,$B484)</f>
        <v>Residual Fuel Oil (HFO)</v>
      </c>
      <c r="H484" s="221" t="str">
        <f>INDEX(DbaseIndices!E:E,$B484)</f>
        <v>CO2</v>
      </c>
      <c r="I484" s="221">
        <f>IF(I483=DbaseIndices!$N$3,DbaseIndices!$N$2,I483+1)</f>
        <v>2014</v>
      </c>
      <c r="J484" s="318">
        <f ca="1">OFFSET(INDIRECT(INDEX(DbaseIndices!J:J,B484)),0,I484-2000+1)</f>
        <v>57.259720000000002</v>
      </c>
    </row>
    <row r="485" spans="1:10" hidden="1" x14ac:dyDescent="0.25">
      <c r="A485" s="221">
        <f>IF(I484=DbaseIndices!$N$3,A484+1,A484)</f>
        <v>81</v>
      </c>
      <c r="B485" s="221">
        <f>MATCH(A485,DbaseIndices!A:A,0)</f>
        <v>117</v>
      </c>
      <c r="C485" s="221" t="str">
        <f>INDEX(DbaseIndices!F:F,$B485)</f>
        <v>1 Energy</v>
      </c>
      <c r="D485" s="221" t="str">
        <f>INDEX(DbaseIndices!G:G,$B485)</f>
        <v>1A Fuel Combustion Activities</v>
      </c>
      <c r="E485" s="221" t="str">
        <f>INDEX(DbaseIndices!H:H,$B485)</f>
        <v>1A3 Transport</v>
      </c>
      <c r="F485" s="221" t="str">
        <f>INDEX(DbaseIndices!I:I,$B485)</f>
        <v>1A3a Transport - Aviation</v>
      </c>
      <c r="G485" s="221" t="str">
        <f>INDEX(DbaseIndices!D:D,$B485)</f>
        <v>Residual Fuel Oil (HFO)</v>
      </c>
      <c r="H485" s="221" t="str">
        <f>INDEX(DbaseIndices!E:E,$B485)</f>
        <v>CO2</v>
      </c>
      <c r="I485" s="221">
        <f>IF(I484=DbaseIndices!$N$3,DbaseIndices!$N$2,I484+1)</f>
        <v>2015</v>
      </c>
      <c r="J485" s="318">
        <f ca="1">OFFSET(INDIRECT(INDEX(DbaseIndices!J:J,B485)),0,I485-2000+1)</f>
        <v>57.352428000000003</v>
      </c>
    </row>
    <row r="486" spans="1:10" hidden="1" x14ac:dyDescent="0.25">
      <c r="A486" s="221">
        <f>IF(I485=DbaseIndices!$N$3,A485+1,A485)</f>
        <v>81</v>
      </c>
      <c r="B486" s="221">
        <f>MATCH(A486,DbaseIndices!A:A,0)</f>
        <v>117</v>
      </c>
      <c r="C486" s="221" t="str">
        <f>INDEX(DbaseIndices!F:F,$B486)</f>
        <v>1 Energy</v>
      </c>
      <c r="D486" s="221" t="str">
        <f>INDEX(DbaseIndices!G:G,$B486)</f>
        <v>1A Fuel Combustion Activities</v>
      </c>
      <c r="E486" s="221" t="str">
        <f>INDEX(DbaseIndices!H:H,$B486)</f>
        <v>1A3 Transport</v>
      </c>
      <c r="F486" s="221" t="str">
        <f>INDEX(DbaseIndices!I:I,$B486)</f>
        <v>1A3a Transport - Aviation</v>
      </c>
      <c r="G486" s="221" t="str">
        <f>INDEX(DbaseIndices!D:D,$B486)</f>
        <v>Residual Fuel Oil (HFO)</v>
      </c>
      <c r="H486" s="221" t="str">
        <f>INDEX(DbaseIndices!E:E,$B486)</f>
        <v>CO2</v>
      </c>
      <c r="I486" s="221">
        <f>IF(I485=DbaseIndices!$N$3,DbaseIndices!$N$2,I485+1)</f>
        <v>2016</v>
      </c>
      <c r="J486" s="318">
        <f ca="1">OFFSET(INDIRECT(INDEX(DbaseIndices!J:J,B486)),0,I486-2000+1)</f>
        <v>57.47</v>
      </c>
    </row>
    <row r="487" spans="1:10" hidden="1" x14ac:dyDescent="0.25">
      <c r="A487" s="221">
        <f>IF(I486=DbaseIndices!$N$3,A486+1,A486)</f>
        <v>81</v>
      </c>
      <c r="B487" s="221">
        <f>MATCH(A487,DbaseIndices!A:A,0)</f>
        <v>117</v>
      </c>
      <c r="C487" s="221" t="str">
        <f>INDEX(DbaseIndices!F:F,$B487)</f>
        <v>1 Energy</v>
      </c>
      <c r="D487" s="221" t="str">
        <f>INDEX(DbaseIndices!G:G,$B487)</f>
        <v>1A Fuel Combustion Activities</v>
      </c>
      <c r="E487" s="221" t="str">
        <f>INDEX(DbaseIndices!H:H,$B487)</f>
        <v>1A3 Transport</v>
      </c>
      <c r="F487" s="221" t="str">
        <f>INDEX(DbaseIndices!I:I,$B487)</f>
        <v>1A3a Transport - Aviation</v>
      </c>
      <c r="G487" s="221" t="str">
        <f>INDEX(DbaseIndices!D:D,$B487)</f>
        <v>Residual Fuel Oil (HFO)</v>
      </c>
      <c r="H487" s="221" t="str">
        <f>INDEX(DbaseIndices!E:E,$B487)</f>
        <v>CO2</v>
      </c>
      <c r="I487" s="221">
        <f>IF(I486=DbaseIndices!$N$3,DbaseIndices!$N$2,I486+1)</f>
        <v>2017</v>
      </c>
      <c r="J487" s="318">
        <f ca="1">OFFSET(INDIRECT(INDEX(DbaseIndices!J:J,B487)),0,I487-2000+1)</f>
        <v>57.54</v>
      </c>
    </row>
    <row r="488" spans="1:10" hidden="1" x14ac:dyDescent="0.25">
      <c r="A488" s="221">
        <f>IF(I487=DbaseIndices!$N$3,A487+1,A487)</f>
        <v>82</v>
      </c>
      <c r="B488" s="221">
        <f>MATCH(A488,DbaseIndices!A:A,0)</f>
        <v>118</v>
      </c>
      <c r="C488" s="221" t="str">
        <f>INDEX(DbaseIndices!F:F,$B488)</f>
        <v>1 Energy</v>
      </c>
      <c r="D488" s="221" t="str">
        <f>INDEX(DbaseIndices!G:G,$B488)</f>
        <v>1A Fuel Combustion Activities</v>
      </c>
      <c r="E488" s="221" t="str">
        <f>INDEX(DbaseIndices!H:H,$B488)</f>
        <v>1A3 Transport</v>
      </c>
      <c r="F488" s="221" t="str">
        <f>INDEX(DbaseIndices!I:I,$B488)</f>
        <v>1A3a Transport - Aviation</v>
      </c>
      <c r="G488" s="221" t="str">
        <f>INDEX(DbaseIndices!D:D,$B488)</f>
        <v>Kerosene</v>
      </c>
      <c r="H488" s="221" t="str">
        <f>INDEX(DbaseIndices!E:E,$B488)</f>
        <v>CO2</v>
      </c>
      <c r="I488" s="221">
        <f>IF(I487=DbaseIndices!$N$3,DbaseIndices!$N$2,I487+1)</f>
        <v>2012</v>
      </c>
      <c r="J488" s="318">
        <f ca="1">OFFSET(INDIRECT(INDEX(DbaseIndices!J:J,B488)),0,I488-2000+1)</f>
        <v>3391.4408736040614</v>
      </c>
    </row>
    <row r="489" spans="1:10" hidden="1" x14ac:dyDescent="0.25">
      <c r="A489" s="221">
        <f>IF(I488=DbaseIndices!$N$3,A488+1,A488)</f>
        <v>82</v>
      </c>
      <c r="B489" s="221">
        <f>MATCH(A489,DbaseIndices!A:A,0)</f>
        <v>118</v>
      </c>
      <c r="C489" s="221" t="str">
        <f>INDEX(DbaseIndices!F:F,$B489)</f>
        <v>1 Energy</v>
      </c>
      <c r="D489" s="221" t="str">
        <f>INDEX(DbaseIndices!G:G,$B489)</f>
        <v>1A Fuel Combustion Activities</v>
      </c>
      <c r="E489" s="221" t="str">
        <f>INDEX(DbaseIndices!H:H,$B489)</f>
        <v>1A3 Transport</v>
      </c>
      <c r="F489" s="221" t="str">
        <f>INDEX(DbaseIndices!I:I,$B489)</f>
        <v>1A3a Transport - Aviation</v>
      </c>
      <c r="G489" s="221" t="str">
        <f>INDEX(DbaseIndices!D:D,$B489)</f>
        <v>Kerosene</v>
      </c>
      <c r="H489" s="221" t="str">
        <f>INDEX(DbaseIndices!E:E,$B489)</f>
        <v>CO2</v>
      </c>
      <c r="I489" s="221">
        <f>IF(I488=DbaseIndices!$N$3,DbaseIndices!$N$2,I488+1)</f>
        <v>2013</v>
      </c>
      <c r="J489" s="318">
        <f ca="1">OFFSET(INDIRECT(INDEX(DbaseIndices!J:J,B489)),0,I489-2000+1)</f>
        <v>3919.2725</v>
      </c>
    </row>
    <row r="490" spans="1:10" hidden="1" x14ac:dyDescent="0.25">
      <c r="A490" s="221">
        <f>IF(I489=DbaseIndices!$N$3,A489+1,A489)</f>
        <v>82</v>
      </c>
      <c r="B490" s="221">
        <f>MATCH(A490,DbaseIndices!A:A,0)</f>
        <v>118</v>
      </c>
      <c r="C490" s="221" t="str">
        <f>INDEX(DbaseIndices!F:F,$B490)</f>
        <v>1 Energy</v>
      </c>
      <c r="D490" s="221" t="str">
        <f>INDEX(DbaseIndices!G:G,$B490)</f>
        <v>1A Fuel Combustion Activities</v>
      </c>
      <c r="E490" s="221" t="str">
        <f>INDEX(DbaseIndices!H:H,$B490)</f>
        <v>1A3 Transport</v>
      </c>
      <c r="F490" s="221" t="str">
        <f>INDEX(DbaseIndices!I:I,$B490)</f>
        <v>1A3a Transport - Aviation</v>
      </c>
      <c r="G490" s="221" t="str">
        <f>INDEX(DbaseIndices!D:D,$B490)</f>
        <v>Kerosene</v>
      </c>
      <c r="H490" s="221" t="str">
        <f>INDEX(DbaseIndices!E:E,$B490)</f>
        <v>CO2</v>
      </c>
      <c r="I490" s="221">
        <f>IF(I489=DbaseIndices!$N$3,DbaseIndices!$N$2,I489+1)</f>
        <v>2014</v>
      </c>
      <c r="J490" s="318">
        <f ca="1">OFFSET(INDIRECT(INDEX(DbaseIndices!J:J,B490)),0,I490-2000+1)</f>
        <v>4059.9845</v>
      </c>
    </row>
    <row r="491" spans="1:10" hidden="1" x14ac:dyDescent="0.25">
      <c r="A491" s="221">
        <f>IF(I490=DbaseIndices!$N$3,A490+1,A490)</f>
        <v>82</v>
      </c>
      <c r="B491" s="221">
        <f>MATCH(A491,DbaseIndices!A:A,0)</f>
        <v>118</v>
      </c>
      <c r="C491" s="221" t="str">
        <f>INDEX(DbaseIndices!F:F,$B491)</f>
        <v>1 Energy</v>
      </c>
      <c r="D491" s="221" t="str">
        <f>INDEX(DbaseIndices!G:G,$B491)</f>
        <v>1A Fuel Combustion Activities</v>
      </c>
      <c r="E491" s="221" t="str">
        <f>INDEX(DbaseIndices!H:H,$B491)</f>
        <v>1A3 Transport</v>
      </c>
      <c r="F491" s="221" t="str">
        <f>INDEX(DbaseIndices!I:I,$B491)</f>
        <v>1A3a Transport - Aviation</v>
      </c>
      <c r="G491" s="221" t="str">
        <f>INDEX(DbaseIndices!D:D,$B491)</f>
        <v>Kerosene</v>
      </c>
      <c r="H491" s="221" t="str">
        <f>INDEX(DbaseIndices!E:E,$B491)</f>
        <v>CO2</v>
      </c>
      <c r="I491" s="221">
        <f>IF(I490=DbaseIndices!$N$3,DbaseIndices!$N$2,I490+1)</f>
        <v>2015</v>
      </c>
      <c r="J491" s="318">
        <f ca="1">OFFSET(INDIRECT(INDEX(DbaseIndices!J:J,B491)),0,I491-2000+1)</f>
        <v>4200.6965</v>
      </c>
    </row>
    <row r="492" spans="1:10" hidden="1" x14ac:dyDescent="0.25">
      <c r="A492" s="221">
        <f>IF(I491=DbaseIndices!$N$3,A491+1,A491)</f>
        <v>82</v>
      </c>
      <c r="B492" s="221">
        <f>MATCH(A492,DbaseIndices!A:A,0)</f>
        <v>118</v>
      </c>
      <c r="C492" s="221" t="str">
        <f>INDEX(DbaseIndices!F:F,$B492)</f>
        <v>1 Energy</v>
      </c>
      <c r="D492" s="221" t="str">
        <f>INDEX(DbaseIndices!G:G,$B492)</f>
        <v>1A Fuel Combustion Activities</v>
      </c>
      <c r="E492" s="221" t="str">
        <f>INDEX(DbaseIndices!H:H,$B492)</f>
        <v>1A3 Transport</v>
      </c>
      <c r="F492" s="221" t="str">
        <f>INDEX(DbaseIndices!I:I,$B492)</f>
        <v>1A3a Transport - Aviation</v>
      </c>
      <c r="G492" s="221" t="str">
        <f>INDEX(DbaseIndices!D:D,$B492)</f>
        <v>Kerosene</v>
      </c>
      <c r="H492" s="221" t="str">
        <f>INDEX(DbaseIndices!E:E,$B492)</f>
        <v>CO2</v>
      </c>
      <c r="I492" s="221">
        <f>IF(I491=DbaseIndices!$N$3,DbaseIndices!$N$2,I491+1)</f>
        <v>2016</v>
      </c>
      <c r="J492" s="318">
        <f ca="1">OFFSET(INDIRECT(INDEX(DbaseIndices!J:J,B492)),0,I492-2000+1)</f>
        <v>4341.4084999999995</v>
      </c>
    </row>
    <row r="493" spans="1:10" hidden="1" x14ac:dyDescent="0.25">
      <c r="A493" s="221">
        <f>IF(I492=DbaseIndices!$N$3,A492+1,A492)</f>
        <v>82</v>
      </c>
      <c r="B493" s="221">
        <f>MATCH(A493,DbaseIndices!A:A,0)</f>
        <v>118</v>
      </c>
      <c r="C493" s="221" t="str">
        <f>INDEX(DbaseIndices!F:F,$B493)</f>
        <v>1 Energy</v>
      </c>
      <c r="D493" s="221" t="str">
        <f>INDEX(DbaseIndices!G:G,$B493)</f>
        <v>1A Fuel Combustion Activities</v>
      </c>
      <c r="E493" s="221" t="str">
        <f>INDEX(DbaseIndices!H:H,$B493)</f>
        <v>1A3 Transport</v>
      </c>
      <c r="F493" s="221" t="str">
        <f>INDEX(DbaseIndices!I:I,$B493)</f>
        <v>1A3a Transport - Aviation</v>
      </c>
      <c r="G493" s="221" t="str">
        <f>INDEX(DbaseIndices!D:D,$B493)</f>
        <v>Kerosene</v>
      </c>
      <c r="H493" s="221" t="str">
        <f>INDEX(DbaseIndices!E:E,$B493)</f>
        <v>CO2</v>
      </c>
      <c r="I493" s="221">
        <f>IF(I492=DbaseIndices!$N$3,DbaseIndices!$N$2,I492+1)</f>
        <v>2017</v>
      </c>
      <c r="J493" s="318">
        <f ca="1">OFFSET(INDIRECT(INDEX(DbaseIndices!J:J,B493)),0,I493-2000+1)</f>
        <v>4482.1205</v>
      </c>
    </row>
    <row r="494" spans="1:10" hidden="1" x14ac:dyDescent="0.25">
      <c r="A494" s="221">
        <f>IF(I493=DbaseIndices!$N$3,A493+1,A493)</f>
        <v>83</v>
      </c>
      <c r="B494" s="221">
        <f>MATCH(A494,DbaseIndices!A:A,0)</f>
        <v>120</v>
      </c>
      <c r="C494" s="221" t="str">
        <f>INDEX(DbaseIndices!F:F,$B494)</f>
        <v>1 Energy</v>
      </c>
      <c r="D494" s="221" t="str">
        <f>INDEX(DbaseIndices!G:G,$B494)</f>
        <v>1A Fuel Combustion Activities</v>
      </c>
      <c r="E494" s="221" t="str">
        <f>INDEX(DbaseIndices!H:H,$B494)</f>
        <v>1A3 Transport</v>
      </c>
      <c r="F494" s="221" t="str">
        <f>INDEX(DbaseIndices!I:I,$B494)</f>
        <v>1A3b Transport - Road</v>
      </c>
      <c r="G494" s="221" t="str">
        <f>INDEX(DbaseIndices!D:D,$B494)</f>
        <v>Motor gasoline</v>
      </c>
      <c r="H494" s="221" t="str">
        <f>INDEX(DbaseIndices!E:E,$B494)</f>
        <v>CO2</v>
      </c>
      <c r="I494" s="221">
        <f>IF(I493=DbaseIndices!$N$3,DbaseIndices!$N$2,I493+1)</f>
        <v>2012</v>
      </c>
      <c r="J494" s="318">
        <f ca="1">OFFSET(INDIRECT(INDEX(DbaseIndices!J:J,B494)),0,I494-2000+1)</f>
        <v>33790.679999999993</v>
      </c>
    </row>
    <row r="495" spans="1:10" hidden="1" x14ac:dyDescent="0.25">
      <c r="A495" s="221">
        <f>IF(I494=DbaseIndices!$N$3,A494+1,A494)</f>
        <v>83</v>
      </c>
      <c r="B495" s="221">
        <f>MATCH(A495,DbaseIndices!A:A,0)</f>
        <v>120</v>
      </c>
      <c r="C495" s="221" t="str">
        <f>INDEX(DbaseIndices!F:F,$B495)</f>
        <v>1 Energy</v>
      </c>
      <c r="D495" s="221" t="str">
        <f>INDEX(DbaseIndices!G:G,$B495)</f>
        <v>1A Fuel Combustion Activities</v>
      </c>
      <c r="E495" s="221" t="str">
        <f>INDEX(DbaseIndices!H:H,$B495)</f>
        <v>1A3 Transport</v>
      </c>
      <c r="F495" s="221" t="str">
        <f>INDEX(DbaseIndices!I:I,$B495)</f>
        <v>1A3b Transport - Road</v>
      </c>
      <c r="G495" s="221" t="str">
        <f>INDEX(DbaseIndices!D:D,$B495)</f>
        <v>Motor gasoline</v>
      </c>
      <c r="H495" s="221" t="str">
        <f>INDEX(DbaseIndices!E:E,$B495)</f>
        <v>CO2</v>
      </c>
      <c r="I495" s="221">
        <f>IF(I494=DbaseIndices!$N$3,DbaseIndices!$N$2,I494+1)</f>
        <v>2013</v>
      </c>
      <c r="J495" s="318">
        <f ca="1">OFFSET(INDIRECT(INDEX(DbaseIndices!J:J,B495)),0,I495-2000+1)</f>
        <v>34747.01999999999</v>
      </c>
    </row>
    <row r="496" spans="1:10" hidden="1" x14ac:dyDescent="0.25">
      <c r="A496" s="221">
        <f>IF(I495=DbaseIndices!$N$3,A495+1,A495)</f>
        <v>83</v>
      </c>
      <c r="B496" s="221">
        <f>MATCH(A496,DbaseIndices!A:A,0)</f>
        <v>120</v>
      </c>
      <c r="C496" s="221" t="str">
        <f>INDEX(DbaseIndices!F:F,$B496)</f>
        <v>1 Energy</v>
      </c>
      <c r="D496" s="221" t="str">
        <f>INDEX(DbaseIndices!G:G,$B496)</f>
        <v>1A Fuel Combustion Activities</v>
      </c>
      <c r="E496" s="221" t="str">
        <f>INDEX(DbaseIndices!H:H,$B496)</f>
        <v>1A3 Transport</v>
      </c>
      <c r="F496" s="221" t="str">
        <f>INDEX(DbaseIndices!I:I,$B496)</f>
        <v>1A3b Transport - Road</v>
      </c>
      <c r="G496" s="221" t="str">
        <f>INDEX(DbaseIndices!D:D,$B496)</f>
        <v>Motor gasoline</v>
      </c>
      <c r="H496" s="221" t="str">
        <f>INDEX(DbaseIndices!E:E,$B496)</f>
        <v>CO2</v>
      </c>
      <c r="I496" s="221">
        <f>IF(I495=DbaseIndices!$N$3,DbaseIndices!$N$2,I495+1)</f>
        <v>2014</v>
      </c>
      <c r="J496" s="318">
        <f ca="1">OFFSET(INDIRECT(INDEX(DbaseIndices!J:J,B496)),0,I496-2000+1)</f>
        <v>35381.114999999998</v>
      </c>
    </row>
    <row r="497" spans="1:10" hidden="1" x14ac:dyDescent="0.25">
      <c r="A497" s="221">
        <f>IF(I496=DbaseIndices!$N$3,A496+1,A496)</f>
        <v>83</v>
      </c>
      <c r="B497" s="221">
        <f>MATCH(A497,DbaseIndices!A:A,0)</f>
        <v>120</v>
      </c>
      <c r="C497" s="221" t="str">
        <f>INDEX(DbaseIndices!F:F,$B497)</f>
        <v>1 Energy</v>
      </c>
      <c r="D497" s="221" t="str">
        <f>INDEX(DbaseIndices!G:G,$B497)</f>
        <v>1A Fuel Combustion Activities</v>
      </c>
      <c r="E497" s="221" t="str">
        <f>INDEX(DbaseIndices!H:H,$B497)</f>
        <v>1A3 Transport</v>
      </c>
      <c r="F497" s="221" t="str">
        <f>INDEX(DbaseIndices!I:I,$B497)</f>
        <v>1A3b Transport - Road</v>
      </c>
      <c r="G497" s="221" t="str">
        <f>INDEX(DbaseIndices!D:D,$B497)</f>
        <v>Motor gasoline</v>
      </c>
      <c r="H497" s="221" t="str">
        <f>INDEX(DbaseIndices!E:E,$B497)</f>
        <v>CO2</v>
      </c>
      <c r="I497" s="221">
        <f>IF(I496=DbaseIndices!$N$3,DbaseIndices!$N$2,I496+1)</f>
        <v>2015</v>
      </c>
      <c r="J497" s="318">
        <f ca="1">OFFSET(INDIRECT(INDEX(DbaseIndices!J:J,B497)),0,I497-2000+1)</f>
        <v>35666.631000000001</v>
      </c>
    </row>
    <row r="498" spans="1:10" hidden="1" x14ac:dyDescent="0.25">
      <c r="A498" s="221">
        <f>IF(I497=DbaseIndices!$N$3,A497+1,A497)</f>
        <v>83</v>
      </c>
      <c r="B498" s="221">
        <f>MATCH(A498,DbaseIndices!A:A,0)</f>
        <v>120</v>
      </c>
      <c r="C498" s="221" t="str">
        <f>INDEX(DbaseIndices!F:F,$B498)</f>
        <v>1 Energy</v>
      </c>
      <c r="D498" s="221" t="str">
        <f>INDEX(DbaseIndices!G:G,$B498)</f>
        <v>1A Fuel Combustion Activities</v>
      </c>
      <c r="E498" s="221" t="str">
        <f>INDEX(DbaseIndices!H:H,$B498)</f>
        <v>1A3 Transport</v>
      </c>
      <c r="F498" s="221" t="str">
        <f>INDEX(DbaseIndices!I:I,$B498)</f>
        <v>1A3b Transport - Road</v>
      </c>
      <c r="G498" s="221" t="str">
        <f>INDEX(DbaseIndices!D:D,$B498)</f>
        <v>Motor gasoline</v>
      </c>
      <c r="H498" s="221" t="str">
        <f>INDEX(DbaseIndices!E:E,$B498)</f>
        <v>CO2</v>
      </c>
      <c r="I498" s="221">
        <f>IF(I497=DbaseIndices!$N$3,DbaseIndices!$N$2,I497+1)</f>
        <v>2016</v>
      </c>
      <c r="J498" s="318">
        <f ca="1">OFFSET(INDIRECT(INDEX(DbaseIndices!J:J,B498)),0,I498-2000+1)</f>
        <v>35602.874999999993</v>
      </c>
    </row>
    <row r="499" spans="1:10" hidden="1" x14ac:dyDescent="0.25">
      <c r="A499" s="221">
        <f>IF(I498=DbaseIndices!$N$3,A498+1,A498)</f>
        <v>83</v>
      </c>
      <c r="B499" s="221">
        <f>MATCH(A499,DbaseIndices!A:A,0)</f>
        <v>120</v>
      </c>
      <c r="C499" s="221" t="str">
        <f>INDEX(DbaseIndices!F:F,$B499)</f>
        <v>1 Energy</v>
      </c>
      <c r="D499" s="221" t="str">
        <f>INDEX(DbaseIndices!G:G,$B499)</f>
        <v>1A Fuel Combustion Activities</v>
      </c>
      <c r="E499" s="221" t="str">
        <f>INDEX(DbaseIndices!H:H,$B499)</f>
        <v>1A3 Transport</v>
      </c>
      <c r="F499" s="221" t="str">
        <f>INDEX(DbaseIndices!I:I,$B499)</f>
        <v>1A3b Transport - Road</v>
      </c>
      <c r="G499" s="221" t="str">
        <f>INDEX(DbaseIndices!D:D,$B499)</f>
        <v>Motor gasoline</v>
      </c>
      <c r="H499" s="221" t="str">
        <f>INDEX(DbaseIndices!E:E,$B499)</f>
        <v>CO2</v>
      </c>
      <c r="I499" s="221">
        <f>IF(I498=DbaseIndices!$N$3,DbaseIndices!$N$2,I498+1)</f>
        <v>2017</v>
      </c>
      <c r="J499" s="318">
        <f ca="1">OFFSET(INDIRECT(INDEX(DbaseIndices!J:J,B499)),0,I499-2000+1)</f>
        <v>36024.911999999989</v>
      </c>
    </row>
    <row r="500" spans="1:10" hidden="1" x14ac:dyDescent="0.25">
      <c r="A500" s="221">
        <f>IF(I499=DbaseIndices!$N$3,A499+1,A499)</f>
        <v>84</v>
      </c>
      <c r="B500" s="221">
        <f>MATCH(A500,DbaseIndices!A:A,0)</f>
        <v>121</v>
      </c>
      <c r="C500" s="221" t="str">
        <f>INDEX(DbaseIndices!F:F,$B500)</f>
        <v>1 Energy</v>
      </c>
      <c r="D500" s="221" t="str">
        <f>INDEX(DbaseIndices!G:G,$B500)</f>
        <v>1A Fuel Combustion Activities</v>
      </c>
      <c r="E500" s="221" t="str">
        <f>INDEX(DbaseIndices!H:H,$B500)</f>
        <v>1A3 Transport</v>
      </c>
      <c r="F500" s="221" t="str">
        <f>INDEX(DbaseIndices!I:I,$B500)</f>
        <v>1A3b Transport - Road</v>
      </c>
      <c r="G500" s="221" t="str">
        <f>INDEX(DbaseIndices!D:D,$B500)</f>
        <v>Kerosene</v>
      </c>
      <c r="H500" s="221" t="str">
        <f>INDEX(DbaseIndices!E:E,$B500)</f>
        <v>CO2</v>
      </c>
      <c r="I500" s="221">
        <f>IF(I499=DbaseIndices!$N$3,DbaseIndices!$N$2,I499+1)</f>
        <v>2012</v>
      </c>
      <c r="J500" s="318">
        <f ca="1">OFFSET(INDIRECT(INDEX(DbaseIndices!J:J,B500)),0,I500-2000+1)</f>
        <v>12.44089295</v>
      </c>
    </row>
    <row r="501" spans="1:10" hidden="1" x14ac:dyDescent="0.25">
      <c r="A501" s="221">
        <f>IF(I500=DbaseIndices!$N$3,A500+1,A500)</f>
        <v>84</v>
      </c>
      <c r="B501" s="221">
        <f>MATCH(A501,DbaseIndices!A:A,0)</f>
        <v>121</v>
      </c>
      <c r="C501" s="221" t="str">
        <f>INDEX(DbaseIndices!F:F,$B501)</f>
        <v>1 Energy</v>
      </c>
      <c r="D501" s="221" t="str">
        <f>INDEX(DbaseIndices!G:G,$B501)</f>
        <v>1A Fuel Combustion Activities</v>
      </c>
      <c r="E501" s="221" t="str">
        <f>INDEX(DbaseIndices!H:H,$B501)</f>
        <v>1A3 Transport</v>
      </c>
      <c r="F501" s="221" t="str">
        <f>INDEX(DbaseIndices!I:I,$B501)</f>
        <v>1A3b Transport - Road</v>
      </c>
      <c r="G501" s="221" t="str">
        <f>INDEX(DbaseIndices!D:D,$B501)</f>
        <v>Kerosene</v>
      </c>
      <c r="H501" s="221" t="str">
        <f>INDEX(DbaseIndices!E:E,$B501)</f>
        <v>CO2</v>
      </c>
      <c r="I501" s="221">
        <f>IF(I500=DbaseIndices!$N$3,DbaseIndices!$N$2,I500+1)</f>
        <v>2013</v>
      </c>
      <c r="J501" s="318">
        <f ca="1">OFFSET(INDIRECT(INDEX(DbaseIndices!J:J,B501)),0,I501-2000+1)</f>
        <v>12.454230399999997</v>
      </c>
    </row>
    <row r="502" spans="1:10" hidden="1" x14ac:dyDescent="0.25">
      <c r="A502" s="221">
        <f>IF(I501=DbaseIndices!$N$3,A501+1,A501)</f>
        <v>84</v>
      </c>
      <c r="B502" s="221">
        <f>MATCH(A502,DbaseIndices!A:A,0)</f>
        <v>121</v>
      </c>
      <c r="C502" s="221" t="str">
        <f>INDEX(DbaseIndices!F:F,$B502)</f>
        <v>1 Energy</v>
      </c>
      <c r="D502" s="221" t="str">
        <f>INDEX(DbaseIndices!G:G,$B502)</f>
        <v>1A Fuel Combustion Activities</v>
      </c>
      <c r="E502" s="221" t="str">
        <f>INDEX(DbaseIndices!H:H,$B502)</f>
        <v>1A3 Transport</v>
      </c>
      <c r="F502" s="221" t="str">
        <f>INDEX(DbaseIndices!I:I,$B502)</f>
        <v>1A3b Transport - Road</v>
      </c>
      <c r="G502" s="221" t="str">
        <f>INDEX(DbaseIndices!D:D,$B502)</f>
        <v>Kerosene</v>
      </c>
      <c r="H502" s="221" t="str">
        <f>INDEX(DbaseIndices!E:E,$B502)</f>
        <v>CO2</v>
      </c>
      <c r="I502" s="221">
        <f>IF(I501=DbaseIndices!$N$3,DbaseIndices!$N$2,I501+1)</f>
        <v>2014</v>
      </c>
      <c r="J502" s="318">
        <f ca="1">OFFSET(INDIRECT(INDEX(DbaseIndices!J:J,B502)),0,I502-2000+1)</f>
        <v>11.666853499999997</v>
      </c>
    </row>
    <row r="503" spans="1:10" hidden="1" x14ac:dyDescent="0.25">
      <c r="A503" s="221">
        <f>IF(I502=DbaseIndices!$N$3,A502+1,A502)</f>
        <v>84</v>
      </c>
      <c r="B503" s="221">
        <f>MATCH(A503,DbaseIndices!A:A,0)</f>
        <v>121</v>
      </c>
      <c r="C503" s="221" t="str">
        <f>INDEX(DbaseIndices!F:F,$B503)</f>
        <v>1 Energy</v>
      </c>
      <c r="D503" s="221" t="str">
        <f>INDEX(DbaseIndices!G:G,$B503)</f>
        <v>1A Fuel Combustion Activities</v>
      </c>
      <c r="E503" s="221" t="str">
        <f>INDEX(DbaseIndices!H:H,$B503)</f>
        <v>1A3 Transport</v>
      </c>
      <c r="F503" s="221" t="str">
        <f>INDEX(DbaseIndices!I:I,$B503)</f>
        <v>1A3b Transport - Road</v>
      </c>
      <c r="G503" s="221" t="str">
        <f>INDEX(DbaseIndices!D:D,$B503)</f>
        <v>Kerosene</v>
      </c>
      <c r="H503" s="221" t="str">
        <f>INDEX(DbaseIndices!E:E,$B503)</f>
        <v>CO2</v>
      </c>
      <c r="I503" s="221">
        <f>IF(I502=DbaseIndices!$N$3,DbaseIndices!$N$2,I502+1)</f>
        <v>2015</v>
      </c>
      <c r="J503" s="318">
        <f ca="1">OFFSET(INDIRECT(INDEX(DbaseIndices!J:J,B503)),0,I503-2000+1)</f>
        <v>10.879476599999998</v>
      </c>
    </row>
    <row r="504" spans="1:10" hidden="1" x14ac:dyDescent="0.25">
      <c r="A504" s="221">
        <f>IF(I503=DbaseIndices!$N$3,A503+1,A503)</f>
        <v>84</v>
      </c>
      <c r="B504" s="221">
        <f>MATCH(A504,DbaseIndices!A:A,0)</f>
        <v>121</v>
      </c>
      <c r="C504" s="221" t="str">
        <f>INDEX(DbaseIndices!F:F,$B504)</f>
        <v>1 Energy</v>
      </c>
      <c r="D504" s="221" t="str">
        <f>INDEX(DbaseIndices!G:G,$B504)</f>
        <v>1A Fuel Combustion Activities</v>
      </c>
      <c r="E504" s="221" t="str">
        <f>INDEX(DbaseIndices!H:H,$B504)</f>
        <v>1A3 Transport</v>
      </c>
      <c r="F504" s="221" t="str">
        <f>INDEX(DbaseIndices!I:I,$B504)</f>
        <v>1A3b Transport - Road</v>
      </c>
      <c r="G504" s="221" t="str">
        <f>INDEX(DbaseIndices!D:D,$B504)</f>
        <v>Kerosene</v>
      </c>
      <c r="H504" s="221" t="str">
        <f>INDEX(DbaseIndices!E:E,$B504)</f>
        <v>CO2</v>
      </c>
      <c r="I504" s="221">
        <f>IF(I503=DbaseIndices!$N$3,DbaseIndices!$N$2,I503+1)</f>
        <v>2016</v>
      </c>
      <c r="J504" s="318">
        <f ca="1">OFFSET(INDIRECT(INDEX(DbaseIndices!J:J,B504)),0,I504-2000+1)</f>
        <v>10.066000000000001</v>
      </c>
    </row>
    <row r="505" spans="1:10" hidden="1" x14ac:dyDescent="0.25">
      <c r="A505" s="221">
        <f>IF(I504=DbaseIndices!$N$3,A504+1,A504)</f>
        <v>84</v>
      </c>
      <c r="B505" s="221">
        <f>MATCH(A505,DbaseIndices!A:A,0)</f>
        <v>121</v>
      </c>
      <c r="C505" s="221" t="str">
        <f>INDEX(DbaseIndices!F:F,$B505)</f>
        <v>1 Energy</v>
      </c>
      <c r="D505" s="221" t="str">
        <f>INDEX(DbaseIndices!G:G,$B505)</f>
        <v>1A Fuel Combustion Activities</v>
      </c>
      <c r="E505" s="221" t="str">
        <f>INDEX(DbaseIndices!H:H,$B505)</f>
        <v>1A3 Transport</v>
      </c>
      <c r="F505" s="221" t="str">
        <f>INDEX(DbaseIndices!I:I,$B505)</f>
        <v>1A3b Transport - Road</v>
      </c>
      <c r="G505" s="221" t="str">
        <f>INDEX(DbaseIndices!D:D,$B505)</f>
        <v>Kerosene</v>
      </c>
      <c r="H505" s="221" t="str">
        <f>INDEX(DbaseIndices!E:E,$B505)</f>
        <v>CO2</v>
      </c>
      <c r="I505" s="221">
        <f>IF(I504=DbaseIndices!$N$3,DbaseIndices!$N$2,I504+1)</f>
        <v>2017</v>
      </c>
      <c r="J505" s="318">
        <f ca="1">OFFSET(INDIRECT(INDEX(DbaseIndices!J:J,B505)),0,I505-2000+1)</f>
        <v>9.2751000000000001</v>
      </c>
    </row>
    <row r="506" spans="1:10" hidden="1" x14ac:dyDescent="0.25">
      <c r="A506" s="221">
        <f>IF(I505=DbaseIndices!$N$3,A505+1,A505)</f>
        <v>85</v>
      </c>
      <c r="B506" s="221">
        <f>MATCH(A506,DbaseIndices!A:A,0)</f>
        <v>122</v>
      </c>
      <c r="C506" s="221" t="str">
        <f>INDEX(DbaseIndices!F:F,$B506)</f>
        <v>1 Energy</v>
      </c>
      <c r="D506" s="221" t="str">
        <f>INDEX(DbaseIndices!G:G,$B506)</f>
        <v>1A Fuel Combustion Activities</v>
      </c>
      <c r="E506" s="221" t="str">
        <f>INDEX(DbaseIndices!H:H,$B506)</f>
        <v>1A3 Transport</v>
      </c>
      <c r="F506" s="221" t="str">
        <f>INDEX(DbaseIndices!I:I,$B506)</f>
        <v>1A3b Transport - Road</v>
      </c>
      <c r="G506" s="221" t="str">
        <f>INDEX(DbaseIndices!D:D,$B506)</f>
        <v>Diesel</v>
      </c>
      <c r="H506" s="221" t="str">
        <f>INDEX(DbaseIndices!E:E,$B506)</f>
        <v>CO2</v>
      </c>
      <c r="I506" s="221">
        <f>IF(I505=DbaseIndices!$N$3,DbaseIndices!$N$2,I505+1)</f>
        <v>2012</v>
      </c>
      <c r="J506" s="318">
        <f ca="1">OFFSET(INDIRECT(INDEX(DbaseIndices!J:J,B506)),0,I506-2000+1)</f>
        <v>28732.22684264298</v>
      </c>
    </row>
    <row r="507" spans="1:10" hidden="1" x14ac:dyDescent="0.25">
      <c r="A507" s="221">
        <f>IF(I506=DbaseIndices!$N$3,A506+1,A506)</f>
        <v>85</v>
      </c>
      <c r="B507" s="221">
        <f>MATCH(A507,DbaseIndices!A:A,0)</f>
        <v>122</v>
      </c>
      <c r="C507" s="221" t="str">
        <f>INDEX(DbaseIndices!F:F,$B507)</f>
        <v>1 Energy</v>
      </c>
      <c r="D507" s="221" t="str">
        <f>INDEX(DbaseIndices!G:G,$B507)</f>
        <v>1A Fuel Combustion Activities</v>
      </c>
      <c r="E507" s="221" t="str">
        <f>INDEX(DbaseIndices!H:H,$B507)</f>
        <v>1A3 Transport</v>
      </c>
      <c r="F507" s="221" t="str">
        <f>INDEX(DbaseIndices!I:I,$B507)</f>
        <v>1A3b Transport - Road</v>
      </c>
      <c r="G507" s="221" t="str">
        <f>INDEX(DbaseIndices!D:D,$B507)</f>
        <v>Diesel</v>
      </c>
      <c r="H507" s="221" t="str">
        <f>INDEX(DbaseIndices!E:E,$B507)</f>
        <v>CO2</v>
      </c>
      <c r="I507" s="221">
        <f>IF(I506=DbaseIndices!$N$3,DbaseIndices!$N$2,I506+1)</f>
        <v>2013</v>
      </c>
      <c r="J507" s="318">
        <f ca="1">OFFSET(INDIRECT(INDEX(DbaseIndices!J:J,B507)),0,I507-2000+1)</f>
        <v>30267.654225246424</v>
      </c>
    </row>
    <row r="508" spans="1:10" hidden="1" x14ac:dyDescent="0.25">
      <c r="A508" s="221">
        <f>IF(I507=DbaseIndices!$N$3,A507+1,A507)</f>
        <v>85</v>
      </c>
      <c r="B508" s="221">
        <f>MATCH(A508,DbaseIndices!A:A,0)</f>
        <v>122</v>
      </c>
      <c r="C508" s="221" t="str">
        <f>INDEX(DbaseIndices!F:F,$B508)</f>
        <v>1 Energy</v>
      </c>
      <c r="D508" s="221" t="str">
        <f>INDEX(DbaseIndices!G:G,$B508)</f>
        <v>1A Fuel Combustion Activities</v>
      </c>
      <c r="E508" s="221" t="str">
        <f>INDEX(DbaseIndices!H:H,$B508)</f>
        <v>1A3 Transport</v>
      </c>
      <c r="F508" s="221" t="str">
        <f>INDEX(DbaseIndices!I:I,$B508)</f>
        <v>1A3b Transport - Road</v>
      </c>
      <c r="G508" s="221" t="str">
        <f>INDEX(DbaseIndices!D:D,$B508)</f>
        <v>Diesel</v>
      </c>
      <c r="H508" s="221" t="str">
        <f>INDEX(DbaseIndices!E:E,$B508)</f>
        <v>CO2</v>
      </c>
      <c r="I508" s="221">
        <f>IF(I507=DbaseIndices!$N$3,DbaseIndices!$N$2,I507+1)</f>
        <v>2014</v>
      </c>
      <c r="J508" s="318">
        <f ca="1">OFFSET(INDIRECT(INDEX(DbaseIndices!J:J,B508)),0,I508-2000+1)</f>
        <v>31490.398817560297</v>
      </c>
    </row>
    <row r="509" spans="1:10" hidden="1" x14ac:dyDescent="0.25">
      <c r="A509" s="221">
        <f>IF(I508=DbaseIndices!$N$3,A508+1,A508)</f>
        <v>85</v>
      </c>
      <c r="B509" s="221">
        <f>MATCH(A509,DbaseIndices!A:A,0)</f>
        <v>122</v>
      </c>
      <c r="C509" s="221" t="str">
        <f>INDEX(DbaseIndices!F:F,$B509)</f>
        <v>1 Energy</v>
      </c>
      <c r="D509" s="221" t="str">
        <f>INDEX(DbaseIndices!G:G,$B509)</f>
        <v>1A Fuel Combustion Activities</v>
      </c>
      <c r="E509" s="221" t="str">
        <f>INDEX(DbaseIndices!H:H,$B509)</f>
        <v>1A3 Transport</v>
      </c>
      <c r="F509" s="221" t="str">
        <f>INDEX(DbaseIndices!I:I,$B509)</f>
        <v>1A3b Transport - Road</v>
      </c>
      <c r="G509" s="221" t="str">
        <f>INDEX(DbaseIndices!D:D,$B509)</f>
        <v>Diesel</v>
      </c>
      <c r="H509" s="221" t="str">
        <f>INDEX(DbaseIndices!E:E,$B509)</f>
        <v>CO2</v>
      </c>
      <c r="I509" s="221">
        <f>IF(I508=DbaseIndices!$N$3,DbaseIndices!$N$2,I508+1)</f>
        <v>2015</v>
      </c>
      <c r="J509" s="318">
        <f ca="1">OFFSET(INDIRECT(INDEX(DbaseIndices!J:J,B509)),0,I509-2000+1)</f>
        <v>32360.915047795268</v>
      </c>
    </row>
    <row r="510" spans="1:10" hidden="1" x14ac:dyDescent="0.25">
      <c r="A510" s="221">
        <f>IF(I509=DbaseIndices!$N$3,A509+1,A509)</f>
        <v>85</v>
      </c>
      <c r="B510" s="221">
        <f>MATCH(A510,DbaseIndices!A:A,0)</f>
        <v>122</v>
      </c>
      <c r="C510" s="221" t="str">
        <f>INDEX(DbaseIndices!F:F,$B510)</f>
        <v>1 Energy</v>
      </c>
      <c r="D510" s="221" t="str">
        <f>INDEX(DbaseIndices!G:G,$B510)</f>
        <v>1A Fuel Combustion Activities</v>
      </c>
      <c r="E510" s="221" t="str">
        <f>INDEX(DbaseIndices!H:H,$B510)</f>
        <v>1A3 Transport</v>
      </c>
      <c r="F510" s="221" t="str">
        <f>INDEX(DbaseIndices!I:I,$B510)</f>
        <v>1A3b Transport - Road</v>
      </c>
      <c r="G510" s="221" t="str">
        <f>INDEX(DbaseIndices!D:D,$B510)</f>
        <v>Diesel</v>
      </c>
      <c r="H510" s="221" t="str">
        <f>INDEX(DbaseIndices!E:E,$B510)</f>
        <v>CO2</v>
      </c>
      <c r="I510" s="221">
        <f>IF(I509=DbaseIndices!$N$3,DbaseIndices!$N$2,I509+1)</f>
        <v>2016</v>
      </c>
      <c r="J510" s="318">
        <f ca="1">OFFSET(INDIRECT(INDEX(DbaseIndices!J:J,B510)),0,I510-2000+1)</f>
        <v>32760.841628689654</v>
      </c>
    </row>
    <row r="511" spans="1:10" hidden="1" x14ac:dyDescent="0.25">
      <c r="A511" s="221">
        <f>IF(I510=DbaseIndices!$N$3,A510+1,A510)</f>
        <v>85</v>
      </c>
      <c r="B511" s="221">
        <f>MATCH(A511,DbaseIndices!A:A,0)</f>
        <v>122</v>
      </c>
      <c r="C511" s="221" t="str">
        <f>INDEX(DbaseIndices!F:F,$B511)</f>
        <v>1 Energy</v>
      </c>
      <c r="D511" s="221" t="str">
        <f>INDEX(DbaseIndices!G:G,$B511)</f>
        <v>1A Fuel Combustion Activities</v>
      </c>
      <c r="E511" s="221" t="str">
        <f>INDEX(DbaseIndices!H:H,$B511)</f>
        <v>1A3 Transport</v>
      </c>
      <c r="F511" s="221" t="str">
        <f>INDEX(DbaseIndices!I:I,$B511)</f>
        <v>1A3b Transport - Road</v>
      </c>
      <c r="G511" s="221" t="str">
        <f>INDEX(DbaseIndices!D:D,$B511)</f>
        <v>Diesel</v>
      </c>
      <c r="H511" s="221" t="str">
        <f>INDEX(DbaseIndices!E:E,$B511)</f>
        <v>CO2</v>
      </c>
      <c r="I511" s="221">
        <f>IF(I510=DbaseIndices!$N$3,DbaseIndices!$N$2,I510+1)</f>
        <v>2017</v>
      </c>
      <c r="J511" s="318">
        <f ca="1">OFFSET(INDIRECT(INDEX(DbaseIndices!J:J,B511)),0,I511-2000+1)</f>
        <v>33774.019800778384</v>
      </c>
    </row>
    <row r="512" spans="1:10" hidden="1" x14ac:dyDescent="0.25">
      <c r="A512" s="221">
        <f>IF(I511=DbaseIndices!$N$3,A511+1,A511)</f>
        <v>86</v>
      </c>
      <c r="B512" s="221">
        <f>MATCH(A512,DbaseIndices!A:A,0)</f>
        <v>123</v>
      </c>
      <c r="C512" s="221" t="str">
        <f>INDEX(DbaseIndices!F:F,$B512)</f>
        <v>1 Energy</v>
      </c>
      <c r="D512" s="221" t="str">
        <f>INDEX(DbaseIndices!G:G,$B512)</f>
        <v>1A Fuel Combustion Activities</v>
      </c>
      <c r="E512" s="221" t="str">
        <f>INDEX(DbaseIndices!H:H,$B512)</f>
        <v>1A3 Transport</v>
      </c>
      <c r="F512" s="221" t="str">
        <f>INDEX(DbaseIndices!I:I,$B512)</f>
        <v>1A3b Transport - Road</v>
      </c>
      <c r="G512" s="221" t="str">
        <f>INDEX(DbaseIndices!D:D,$B512)</f>
        <v>Gas</v>
      </c>
      <c r="H512" s="221" t="str">
        <f>INDEX(DbaseIndices!E:E,$B512)</f>
        <v>CO2</v>
      </c>
      <c r="I512" s="221">
        <f>IF(I511=DbaseIndices!$N$3,DbaseIndices!$N$2,I511+1)</f>
        <v>2012</v>
      </c>
      <c r="J512" s="318">
        <f ca="1">OFFSET(INDIRECT(INDEX(DbaseIndices!J:J,B512)),0,I512-2000+1)</f>
        <v>10.098000000000001</v>
      </c>
    </row>
    <row r="513" spans="1:10" hidden="1" x14ac:dyDescent="0.25">
      <c r="A513" s="221">
        <f>IF(I512=DbaseIndices!$N$3,A512+1,A512)</f>
        <v>86</v>
      </c>
      <c r="B513" s="221">
        <f>MATCH(A513,DbaseIndices!A:A,0)</f>
        <v>123</v>
      </c>
      <c r="C513" s="221" t="str">
        <f>INDEX(DbaseIndices!F:F,$B513)</f>
        <v>1 Energy</v>
      </c>
      <c r="D513" s="221" t="str">
        <f>INDEX(DbaseIndices!G:G,$B513)</f>
        <v>1A Fuel Combustion Activities</v>
      </c>
      <c r="E513" s="221" t="str">
        <f>INDEX(DbaseIndices!H:H,$B513)</f>
        <v>1A3 Transport</v>
      </c>
      <c r="F513" s="221" t="str">
        <f>INDEX(DbaseIndices!I:I,$B513)</f>
        <v>1A3b Transport - Road</v>
      </c>
      <c r="G513" s="221" t="str">
        <f>INDEX(DbaseIndices!D:D,$B513)</f>
        <v>Gas</v>
      </c>
      <c r="H513" s="221" t="str">
        <f>INDEX(DbaseIndices!E:E,$B513)</f>
        <v>CO2</v>
      </c>
      <c r="I513" s="221">
        <f>IF(I512=DbaseIndices!$N$3,DbaseIndices!$N$2,I512+1)</f>
        <v>2013</v>
      </c>
      <c r="J513" s="318">
        <f ca="1">OFFSET(INDIRECT(INDEX(DbaseIndices!J:J,B513)),0,I513-2000+1)</f>
        <v>19.074000000000002</v>
      </c>
    </row>
    <row r="514" spans="1:10" hidden="1" x14ac:dyDescent="0.25">
      <c r="A514" s="221">
        <f>IF(I513=DbaseIndices!$N$3,A513+1,A513)</f>
        <v>86</v>
      </c>
      <c r="B514" s="221">
        <f>MATCH(A514,DbaseIndices!A:A,0)</f>
        <v>123</v>
      </c>
      <c r="C514" s="221" t="str">
        <f>INDEX(DbaseIndices!F:F,$B514)</f>
        <v>1 Energy</v>
      </c>
      <c r="D514" s="221" t="str">
        <f>INDEX(DbaseIndices!G:G,$B514)</f>
        <v>1A Fuel Combustion Activities</v>
      </c>
      <c r="E514" s="221" t="str">
        <f>INDEX(DbaseIndices!H:H,$B514)</f>
        <v>1A3 Transport</v>
      </c>
      <c r="F514" s="221" t="str">
        <f>INDEX(DbaseIndices!I:I,$B514)</f>
        <v>1A3b Transport - Road</v>
      </c>
      <c r="G514" s="221" t="str">
        <f>INDEX(DbaseIndices!D:D,$B514)</f>
        <v>Gas</v>
      </c>
      <c r="H514" s="221" t="str">
        <f>INDEX(DbaseIndices!E:E,$B514)</f>
        <v>CO2</v>
      </c>
      <c r="I514" s="221">
        <f>IF(I513=DbaseIndices!$N$3,DbaseIndices!$N$2,I513+1)</f>
        <v>2014</v>
      </c>
      <c r="J514" s="318">
        <f ca="1">OFFSET(INDIRECT(INDEX(DbaseIndices!J:J,B514)),0,I514-2000+1)</f>
        <v>30.855</v>
      </c>
    </row>
    <row r="515" spans="1:10" hidden="1" x14ac:dyDescent="0.25">
      <c r="A515" s="221">
        <f>IF(I514=DbaseIndices!$N$3,A514+1,A514)</f>
        <v>86</v>
      </c>
      <c r="B515" s="221">
        <f>MATCH(A515,DbaseIndices!A:A,0)</f>
        <v>123</v>
      </c>
      <c r="C515" s="221" t="str">
        <f>INDEX(DbaseIndices!F:F,$B515)</f>
        <v>1 Energy</v>
      </c>
      <c r="D515" s="221" t="str">
        <f>INDEX(DbaseIndices!G:G,$B515)</f>
        <v>1A Fuel Combustion Activities</v>
      </c>
      <c r="E515" s="221" t="str">
        <f>INDEX(DbaseIndices!H:H,$B515)</f>
        <v>1A3 Transport</v>
      </c>
      <c r="F515" s="221" t="str">
        <f>INDEX(DbaseIndices!I:I,$B515)</f>
        <v>1A3b Transport - Road</v>
      </c>
      <c r="G515" s="221" t="str">
        <f>INDEX(DbaseIndices!D:D,$B515)</f>
        <v>Gas</v>
      </c>
      <c r="H515" s="221" t="str">
        <f>INDEX(DbaseIndices!E:E,$B515)</f>
        <v>CO2</v>
      </c>
      <c r="I515" s="221">
        <f>IF(I514=DbaseIndices!$N$3,DbaseIndices!$N$2,I514+1)</f>
        <v>2015</v>
      </c>
      <c r="J515" s="318">
        <f ca="1">OFFSET(INDIRECT(INDEX(DbaseIndices!J:J,B515)),0,I515-2000+1)</f>
        <v>42.636000000000003</v>
      </c>
    </row>
    <row r="516" spans="1:10" hidden="1" x14ac:dyDescent="0.25">
      <c r="A516" s="221">
        <f>IF(I515=DbaseIndices!$N$3,A515+1,A515)</f>
        <v>86</v>
      </c>
      <c r="B516" s="221">
        <f>MATCH(A516,DbaseIndices!A:A,0)</f>
        <v>123</v>
      </c>
      <c r="C516" s="221" t="str">
        <f>INDEX(DbaseIndices!F:F,$B516)</f>
        <v>1 Energy</v>
      </c>
      <c r="D516" s="221" t="str">
        <f>INDEX(DbaseIndices!G:G,$B516)</f>
        <v>1A Fuel Combustion Activities</v>
      </c>
      <c r="E516" s="221" t="str">
        <f>INDEX(DbaseIndices!H:H,$B516)</f>
        <v>1A3 Transport</v>
      </c>
      <c r="F516" s="221" t="str">
        <f>INDEX(DbaseIndices!I:I,$B516)</f>
        <v>1A3b Transport - Road</v>
      </c>
      <c r="G516" s="221" t="str">
        <f>INDEX(DbaseIndices!D:D,$B516)</f>
        <v>Gas</v>
      </c>
      <c r="H516" s="221" t="str">
        <f>INDEX(DbaseIndices!E:E,$B516)</f>
        <v>CO2</v>
      </c>
      <c r="I516" s="221">
        <f>IF(I515=DbaseIndices!$N$3,DbaseIndices!$N$2,I515+1)</f>
        <v>2016</v>
      </c>
      <c r="J516" s="318">
        <f ca="1">OFFSET(INDIRECT(INDEX(DbaseIndices!J:J,B516)),0,I516-2000+1)</f>
        <v>53.294999999999987</v>
      </c>
    </row>
    <row r="517" spans="1:10" hidden="1" x14ac:dyDescent="0.25">
      <c r="A517" s="221">
        <f>IF(I516=DbaseIndices!$N$3,A516+1,A516)</f>
        <v>86</v>
      </c>
      <c r="B517" s="221">
        <f>MATCH(A517,DbaseIndices!A:A,0)</f>
        <v>123</v>
      </c>
      <c r="C517" s="221" t="str">
        <f>INDEX(DbaseIndices!F:F,$B517)</f>
        <v>1 Energy</v>
      </c>
      <c r="D517" s="221" t="str">
        <f>INDEX(DbaseIndices!G:G,$B517)</f>
        <v>1A Fuel Combustion Activities</v>
      </c>
      <c r="E517" s="221" t="str">
        <f>INDEX(DbaseIndices!H:H,$B517)</f>
        <v>1A3 Transport</v>
      </c>
      <c r="F517" s="221" t="str">
        <f>INDEX(DbaseIndices!I:I,$B517)</f>
        <v>1A3b Transport - Road</v>
      </c>
      <c r="G517" s="221" t="str">
        <f>INDEX(DbaseIndices!D:D,$B517)</f>
        <v>Gas</v>
      </c>
      <c r="H517" s="221" t="str">
        <f>INDEX(DbaseIndices!E:E,$B517)</f>
        <v>CO2</v>
      </c>
      <c r="I517" s="221">
        <f>IF(I516=DbaseIndices!$N$3,DbaseIndices!$N$2,I516+1)</f>
        <v>2017</v>
      </c>
      <c r="J517" s="318">
        <f ca="1">OFFSET(INDIRECT(INDEX(DbaseIndices!J:J,B517)),0,I517-2000+1)</f>
        <v>70.685999999999979</v>
      </c>
    </row>
    <row r="518" spans="1:10" hidden="1" x14ac:dyDescent="0.25">
      <c r="A518" s="221">
        <f>IF(I517=DbaseIndices!$N$3,A517+1,A517)</f>
        <v>87</v>
      </c>
      <c r="B518" s="221">
        <f>MATCH(A518,DbaseIndices!A:A,0)</f>
        <v>124</v>
      </c>
      <c r="C518" s="221" t="str">
        <f>INDEX(DbaseIndices!F:F,$B518)</f>
        <v>1 Energy</v>
      </c>
      <c r="D518" s="221" t="str">
        <f>INDEX(DbaseIndices!G:G,$B518)</f>
        <v>1A Fuel Combustion Activities</v>
      </c>
      <c r="E518" s="221" t="str">
        <f>INDEX(DbaseIndices!H:H,$B518)</f>
        <v>1A3 Transport</v>
      </c>
      <c r="F518" s="221" t="str">
        <f>INDEX(DbaseIndices!I:I,$B518)</f>
        <v>1A3b Transport - Road</v>
      </c>
      <c r="G518" s="221" t="str">
        <f>INDEX(DbaseIndices!D:D,$B518)</f>
        <v>Residual Fuel Oil (HFO)</v>
      </c>
      <c r="H518" s="221" t="str">
        <f>INDEX(DbaseIndices!E:E,$B518)</f>
        <v>CO2</v>
      </c>
      <c r="I518" s="221">
        <f>IF(I517=DbaseIndices!$N$3,DbaseIndices!$N$2,I517+1)</f>
        <v>2012</v>
      </c>
      <c r="J518" s="318">
        <f ca="1">OFFSET(INDIRECT(INDEX(DbaseIndices!J:J,B518)),0,I518-2000+1)</f>
        <v>8.9797473792000435</v>
      </c>
    </row>
    <row r="519" spans="1:10" hidden="1" x14ac:dyDescent="0.25">
      <c r="A519" s="221">
        <f>IF(I518=DbaseIndices!$N$3,A518+1,A518)</f>
        <v>87</v>
      </c>
      <c r="B519" s="221">
        <f>MATCH(A519,DbaseIndices!A:A,0)</f>
        <v>124</v>
      </c>
      <c r="C519" s="221" t="str">
        <f>INDEX(DbaseIndices!F:F,$B519)</f>
        <v>1 Energy</v>
      </c>
      <c r="D519" s="221" t="str">
        <f>INDEX(DbaseIndices!G:G,$B519)</f>
        <v>1A Fuel Combustion Activities</v>
      </c>
      <c r="E519" s="221" t="str">
        <f>INDEX(DbaseIndices!H:H,$B519)</f>
        <v>1A3 Transport</v>
      </c>
      <c r="F519" s="221" t="str">
        <f>INDEX(DbaseIndices!I:I,$B519)</f>
        <v>1A3b Transport - Road</v>
      </c>
      <c r="G519" s="221" t="str">
        <f>INDEX(DbaseIndices!D:D,$B519)</f>
        <v>Residual Fuel Oil (HFO)</v>
      </c>
      <c r="H519" s="221" t="str">
        <f>INDEX(DbaseIndices!E:E,$B519)</f>
        <v>CO2</v>
      </c>
      <c r="I519" s="221">
        <f>IF(I518=DbaseIndices!$N$3,DbaseIndices!$N$2,I518+1)</f>
        <v>2013</v>
      </c>
      <c r="J519" s="318">
        <f ca="1">OFFSET(INDIRECT(INDEX(DbaseIndices!J:J,B519)),0,I519-2000+1)</f>
        <v>8.4243708000000002</v>
      </c>
    </row>
    <row r="520" spans="1:10" hidden="1" x14ac:dyDescent="0.25">
      <c r="A520" s="221">
        <f>IF(I519=DbaseIndices!$N$3,A519+1,A519)</f>
        <v>87</v>
      </c>
      <c r="B520" s="221">
        <f>MATCH(A520,DbaseIndices!A:A,0)</f>
        <v>124</v>
      </c>
      <c r="C520" s="221" t="str">
        <f>INDEX(DbaseIndices!F:F,$B520)</f>
        <v>1 Energy</v>
      </c>
      <c r="D520" s="221" t="str">
        <f>INDEX(DbaseIndices!G:G,$B520)</f>
        <v>1A Fuel Combustion Activities</v>
      </c>
      <c r="E520" s="221" t="str">
        <f>INDEX(DbaseIndices!H:H,$B520)</f>
        <v>1A3 Transport</v>
      </c>
      <c r="F520" s="221" t="str">
        <f>INDEX(DbaseIndices!I:I,$B520)</f>
        <v>1A3b Transport - Road</v>
      </c>
      <c r="G520" s="221" t="str">
        <f>INDEX(DbaseIndices!D:D,$B520)</f>
        <v>Residual Fuel Oil (HFO)</v>
      </c>
      <c r="H520" s="221" t="str">
        <f>INDEX(DbaseIndices!E:E,$B520)</f>
        <v>CO2</v>
      </c>
      <c r="I520" s="221">
        <f>IF(I519=DbaseIndices!$N$3,DbaseIndices!$N$2,I519+1)</f>
        <v>2014</v>
      </c>
      <c r="J520" s="318">
        <f ca="1">OFFSET(INDIRECT(INDEX(DbaseIndices!J:J,B520)),0,I520-2000+1)</f>
        <v>8.4265380000000007</v>
      </c>
    </row>
    <row r="521" spans="1:10" hidden="1" x14ac:dyDescent="0.25">
      <c r="A521" s="221">
        <f>IF(I520=DbaseIndices!$N$3,A520+1,A520)</f>
        <v>87</v>
      </c>
      <c r="B521" s="221">
        <f>MATCH(A521,DbaseIndices!A:A,0)</f>
        <v>124</v>
      </c>
      <c r="C521" s="221" t="str">
        <f>INDEX(DbaseIndices!F:F,$B521)</f>
        <v>1 Energy</v>
      </c>
      <c r="D521" s="221" t="str">
        <f>INDEX(DbaseIndices!G:G,$B521)</f>
        <v>1A Fuel Combustion Activities</v>
      </c>
      <c r="E521" s="221" t="str">
        <f>INDEX(DbaseIndices!H:H,$B521)</f>
        <v>1A3 Transport</v>
      </c>
      <c r="F521" s="221" t="str">
        <f>INDEX(DbaseIndices!I:I,$B521)</f>
        <v>1A3b Transport - Road</v>
      </c>
      <c r="G521" s="221" t="str">
        <f>INDEX(DbaseIndices!D:D,$B521)</f>
        <v>Residual Fuel Oil (HFO)</v>
      </c>
      <c r="H521" s="221" t="str">
        <f>INDEX(DbaseIndices!E:E,$B521)</f>
        <v>CO2</v>
      </c>
      <c r="I521" s="221">
        <f>IF(I520=DbaseIndices!$N$3,DbaseIndices!$N$2,I520+1)</f>
        <v>2015</v>
      </c>
      <c r="J521" s="318">
        <f ca="1">OFFSET(INDIRECT(INDEX(DbaseIndices!J:J,B521)),0,I521-2000+1)</f>
        <v>8.4287051999999996</v>
      </c>
    </row>
    <row r="522" spans="1:10" hidden="1" x14ac:dyDescent="0.25">
      <c r="A522" s="221">
        <f>IF(I521=DbaseIndices!$N$3,A521+1,A521)</f>
        <v>87</v>
      </c>
      <c r="B522" s="221">
        <f>MATCH(A522,DbaseIndices!A:A,0)</f>
        <v>124</v>
      </c>
      <c r="C522" s="221" t="str">
        <f>INDEX(DbaseIndices!F:F,$B522)</f>
        <v>1 Energy</v>
      </c>
      <c r="D522" s="221" t="str">
        <f>INDEX(DbaseIndices!G:G,$B522)</f>
        <v>1A Fuel Combustion Activities</v>
      </c>
      <c r="E522" s="221" t="str">
        <f>INDEX(DbaseIndices!H:H,$B522)</f>
        <v>1A3 Transport</v>
      </c>
      <c r="F522" s="221" t="str">
        <f>INDEX(DbaseIndices!I:I,$B522)</f>
        <v>1A3b Transport - Road</v>
      </c>
      <c r="G522" s="221" t="str">
        <f>INDEX(DbaseIndices!D:D,$B522)</f>
        <v>Residual Fuel Oil (HFO)</v>
      </c>
      <c r="H522" s="221" t="str">
        <f>INDEX(DbaseIndices!E:E,$B522)</f>
        <v>CO2</v>
      </c>
      <c r="I522" s="221">
        <f>IF(I521=DbaseIndices!$N$3,DbaseIndices!$N$2,I521+1)</f>
        <v>2016</v>
      </c>
      <c r="J522" s="318">
        <f ca="1">OFFSET(INDIRECT(INDEX(DbaseIndices!J:J,B522)),0,I522-2000+1)</f>
        <v>8.4366000000000003</v>
      </c>
    </row>
    <row r="523" spans="1:10" hidden="1" x14ac:dyDescent="0.25">
      <c r="A523" s="221">
        <f>IF(I522=DbaseIndices!$N$3,A522+1,A522)</f>
        <v>87</v>
      </c>
      <c r="B523" s="221">
        <f>MATCH(A523,DbaseIndices!A:A,0)</f>
        <v>124</v>
      </c>
      <c r="C523" s="221" t="str">
        <f>INDEX(DbaseIndices!F:F,$B523)</f>
        <v>1 Energy</v>
      </c>
      <c r="D523" s="221" t="str">
        <f>INDEX(DbaseIndices!G:G,$B523)</f>
        <v>1A Fuel Combustion Activities</v>
      </c>
      <c r="E523" s="221" t="str">
        <f>INDEX(DbaseIndices!H:H,$B523)</f>
        <v>1A3 Transport</v>
      </c>
      <c r="F523" s="221" t="str">
        <f>INDEX(DbaseIndices!I:I,$B523)</f>
        <v>1A3b Transport - Road</v>
      </c>
      <c r="G523" s="221" t="str">
        <f>INDEX(DbaseIndices!D:D,$B523)</f>
        <v>Residual Fuel Oil (HFO)</v>
      </c>
      <c r="H523" s="221" t="str">
        <f>INDEX(DbaseIndices!E:E,$B523)</f>
        <v>CO2</v>
      </c>
      <c r="I523" s="221">
        <f>IF(I522=DbaseIndices!$N$3,DbaseIndices!$N$2,I522+1)</f>
        <v>2017</v>
      </c>
      <c r="J523" s="318">
        <f ca="1">OFFSET(INDIRECT(INDEX(DbaseIndices!J:J,B523)),0,I523-2000+1)</f>
        <v>8.4366000000000003</v>
      </c>
    </row>
    <row r="524" spans="1:10" hidden="1" x14ac:dyDescent="0.25">
      <c r="A524" s="221">
        <f>IF(I523=DbaseIndices!$N$3,A523+1,A523)</f>
        <v>88</v>
      </c>
      <c r="B524" s="221">
        <f>MATCH(A524,DbaseIndices!A:A,0)</f>
        <v>125</v>
      </c>
      <c r="C524" s="221" t="str">
        <f>INDEX(DbaseIndices!F:F,$B524)</f>
        <v>1 Energy</v>
      </c>
      <c r="D524" s="221" t="str">
        <f>INDEX(DbaseIndices!G:G,$B524)</f>
        <v>1A Fuel Combustion Activities</v>
      </c>
      <c r="E524" s="221" t="str">
        <f>INDEX(DbaseIndices!H:H,$B524)</f>
        <v>1A3 Transport</v>
      </c>
      <c r="F524" s="221" t="str">
        <f>INDEX(DbaseIndices!I:I,$B524)</f>
        <v>1A3b Transport - Road</v>
      </c>
      <c r="G524" s="221" t="str">
        <f>INDEX(DbaseIndices!D:D,$B524)</f>
        <v>LPG</v>
      </c>
      <c r="H524" s="221" t="str">
        <f>INDEX(DbaseIndices!E:E,$B524)</f>
        <v>CO2</v>
      </c>
      <c r="I524" s="221">
        <f>IF(I523=DbaseIndices!$N$3,DbaseIndices!$N$2,I523+1)</f>
        <v>2012</v>
      </c>
      <c r="J524" s="318">
        <f ca="1">OFFSET(INDIRECT(INDEX(DbaseIndices!J:J,B524)),0,I524-2000+1)</f>
        <v>0</v>
      </c>
    </row>
    <row r="525" spans="1:10" hidden="1" x14ac:dyDescent="0.25">
      <c r="A525" s="221">
        <f>IF(I524=DbaseIndices!$N$3,A524+1,A524)</f>
        <v>88</v>
      </c>
      <c r="B525" s="221">
        <f>MATCH(A525,DbaseIndices!A:A,0)</f>
        <v>125</v>
      </c>
      <c r="C525" s="221" t="str">
        <f>INDEX(DbaseIndices!F:F,$B525)</f>
        <v>1 Energy</v>
      </c>
      <c r="D525" s="221" t="str">
        <f>INDEX(DbaseIndices!G:G,$B525)</f>
        <v>1A Fuel Combustion Activities</v>
      </c>
      <c r="E525" s="221" t="str">
        <f>INDEX(DbaseIndices!H:H,$B525)</f>
        <v>1A3 Transport</v>
      </c>
      <c r="F525" s="221" t="str">
        <f>INDEX(DbaseIndices!I:I,$B525)</f>
        <v>1A3b Transport - Road</v>
      </c>
      <c r="G525" s="221" t="str">
        <f>INDEX(DbaseIndices!D:D,$B525)</f>
        <v>LPG</v>
      </c>
      <c r="H525" s="221" t="str">
        <f>INDEX(DbaseIndices!E:E,$B525)</f>
        <v>CO2</v>
      </c>
      <c r="I525" s="221">
        <f>IF(I524=DbaseIndices!$N$3,DbaseIndices!$N$2,I524+1)</f>
        <v>2013</v>
      </c>
      <c r="J525" s="318">
        <f ca="1">OFFSET(INDIRECT(INDEX(DbaseIndices!J:J,B525)),0,I525-2000+1)</f>
        <v>0</v>
      </c>
    </row>
    <row r="526" spans="1:10" hidden="1" x14ac:dyDescent="0.25">
      <c r="A526" s="221">
        <f>IF(I525=DbaseIndices!$N$3,A525+1,A525)</f>
        <v>88</v>
      </c>
      <c r="B526" s="221">
        <f>MATCH(A526,DbaseIndices!A:A,0)</f>
        <v>125</v>
      </c>
      <c r="C526" s="221" t="str">
        <f>INDEX(DbaseIndices!F:F,$B526)</f>
        <v>1 Energy</v>
      </c>
      <c r="D526" s="221" t="str">
        <f>INDEX(DbaseIndices!G:G,$B526)</f>
        <v>1A Fuel Combustion Activities</v>
      </c>
      <c r="E526" s="221" t="str">
        <f>INDEX(DbaseIndices!H:H,$B526)</f>
        <v>1A3 Transport</v>
      </c>
      <c r="F526" s="221" t="str">
        <f>INDEX(DbaseIndices!I:I,$B526)</f>
        <v>1A3b Transport - Road</v>
      </c>
      <c r="G526" s="221" t="str">
        <f>INDEX(DbaseIndices!D:D,$B526)</f>
        <v>LPG</v>
      </c>
      <c r="H526" s="221" t="str">
        <f>INDEX(DbaseIndices!E:E,$B526)</f>
        <v>CO2</v>
      </c>
      <c r="I526" s="221">
        <f>IF(I525=DbaseIndices!$N$3,DbaseIndices!$N$2,I525+1)</f>
        <v>2014</v>
      </c>
      <c r="J526" s="318">
        <f ca="1">OFFSET(INDIRECT(INDEX(DbaseIndices!J:J,B526)),0,I526-2000+1)</f>
        <v>0</v>
      </c>
    </row>
    <row r="527" spans="1:10" hidden="1" x14ac:dyDescent="0.25">
      <c r="A527" s="221">
        <f>IF(I526=DbaseIndices!$N$3,A526+1,A526)</f>
        <v>88</v>
      </c>
      <c r="B527" s="221">
        <f>MATCH(A527,DbaseIndices!A:A,0)</f>
        <v>125</v>
      </c>
      <c r="C527" s="221" t="str">
        <f>INDEX(DbaseIndices!F:F,$B527)</f>
        <v>1 Energy</v>
      </c>
      <c r="D527" s="221" t="str">
        <f>INDEX(DbaseIndices!G:G,$B527)</f>
        <v>1A Fuel Combustion Activities</v>
      </c>
      <c r="E527" s="221" t="str">
        <f>INDEX(DbaseIndices!H:H,$B527)</f>
        <v>1A3 Transport</v>
      </c>
      <c r="F527" s="221" t="str">
        <f>INDEX(DbaseIndices!I:I,$B527)</f>
        <v>1A3b Transport - Road</v>
      </c>
      <c r="G527" s="221" t="str">
        <f>INDEX(DbaseIndices!D:D,$B527)</f>
        <v>LPG</v>
      </c>
      <c r="H527" s="221" t="str">
        <f>INDEX(DbaseIndices!E:E,$B527)</f>
        <v>CO2</v>
      </c>
      <c r="I527" s="221">
        <f>IF(I526=DbaseIndices!$N$3,DbaseIndices!$N$2,I526+1)</f>
        <v>2015</v>
      </c>
      <c r="J527" s="318">
        <f ca="1">OFFSET(INDIRECT(INDEX(DbaseIndices!J:J,B527)),0,I527-2000+1)</f>
        <v>0</v>
      </c>
    </row>
    <row r="528" spans="1:10" hidden="1" x14ac:dyDescent="0.25">
      <c r="A528" s="221">
        <f>IF(I527=DbaseIndices!$N$3,A527+1,A527)</f>
        <v>88</v>
      </c>
      <c r="B528" s="221">
        <f>MATCH(A528,DbaseIndices!A:A,0)</f>
        <v>125</v>
      </c>
      <c r="C528" s="221" t="str">
        <f>INDEX(DbaseIndices!F:F,$B528)</f>
        <v>1 Energy</v>
      </c>
      <c r="D528" s="221" t="str">
        <f>INDEX(DbaseIndices!G:G,$B528)</f>
        <v>1A Fuel Combustion Activities</v>
      </c>
      <c r="E528" s="221" t="str">
        <f>INDEX(DbaseIndices!H:H,$B528)</f>
        <v>1A3 Transport</v>
      </c>
      <c r="F528" s="221" t="str">
        <f>INDEX(DbaseIndices!I:I,$B528)</f>
        <v>1A3b Transport - Road</v>
      </c>
      <c r="G528" s="221" t="str">
        <f>INDEX(DbaseIndices!D:D,$B528)</f>
        <v>LPG</v>
      </c>
      <c r="H528" s="221" t="str">
        <f>INDEX(DbaseIndices!E:E,$B528)</f>
        <v>CO2</v>
      </c>
      <c r="I528" s="221">
        <f>IF(I527=DbaseIndices!$N$3,DbaseIndices!$N$2,I527+1)</f>
        <v>2016</v>
      </c>
      <c r="J528" s="318">
        <f ca="1">OFFSET(INDIRECT(INDEX(DbaseIndices!J:J,B528)),0,I528-2000+1)</f>
        <v>0</v>
      </c>
    </row>
    <row r="529" spans="1:10" hidden="1" x14ac:dyDescent="0.25">
      <c r="A529" s="221">
        <f>IF(I528=DbaseIndices!$N$3,A528+1,A528)</f>
        <v>88</v>
      </c>
      <c r="B529" s="221">
        <f>MATCH(A529,DbaseIndices!A:A,0)</f>
        <v>125</v>
      </c>
      <c r="C529" s="221" t="str">
        <f>INDEX(DbaseIndices!F:F,$B529)</f>
        <v>1 Energy</v>
      </c>
      <c r="D529" s="221" t="str">
        <f>INDEX(DbaseIndices!G:G,$B529)</f>
        <v>1A Fuel Combustion Activities</v>
      </c>
      <c r="E529" s="221" t="str">
        <f>INDEX(DbaseIndices!H:H,$B529)</f>
        <v>1A3 Transport</v>
      </c>
      <c r="F529" s="221" t="str">
        <f>INDEX(DbaseIndices!I:I,$B529)</f>
        <v>1A3b Transport - Road</v>
      </c>
      <c r="G529" s="221" t="str">
        <f>INDEX(DbaseIndices!D:D,$B529)</f>
        <v>LPG</v>
      </c>
      <c r="H529" s="221" t="str">
        <f>INDEX(DbaseIndices!E:E,$B529)</f>
        <v>CO2</v>
      </c>
      <c r="I529" s="221">
        <f>IF(I528=DbaseIndices!$N$3,DbaseIndices!$N$2,I528+1)</f>
        <v>2017</v>
      </c>
      <c r="J529" s="318">
        <f ca="1">OFFSET(INDIRECT(INDEX(DbaseIndices!J:J,B529)),0,I529-2000+1)</f>
        <v>0</v>
      </c>
    </row>
    <row r="530" spans="1:10" hidden="1" x14ac:dyDescent="0.25">
      <c r="A530" s="221">
        <f>IF(I529=DbaseIndices!$N$3,A529+1,A529)</f>
        <v>89</v>
      </c>
      <c r="B530" s="221">
        <f>MATCH(A530,DbaseIndices!A:A,0)</f>
        <v>127</v>
      </c>
      <c r="C530" s="221" t="str">
        <f>INDEX(DbaseIndices!F:F,$B530)</f>
        <v>1 Energy</v>
      </c>
      <c r="D530" s="221" t="str">
        <f>INDEX(DbaseIndices!G:G,$B530)</f>
        <v>1A Fuel Combustion Activities</v>
      </c>
      <c r="E530" s="221" t="str">
        <f>INDEX(DbaseIndices!H:H,$B530)</f>
        <v>1A3 Transport</v>
      </c>
      <c r="F530" s="221" t="str">
        <f>INDEX(DbaseIndices!I:I,$B530)</f>
        <v>1A3c Transport - Railways</v>
      </c>
      <c r="G530" s="221" t="str">
        <f>INDEX(DbaseIndices!D:D,$B530)</f>
        <v>Diesel</v>
      </c>
      <c r="H530" s="221" t="str">
        <f>INDEX(DbaseIndices!E:E,$B530)</f>
        <v>CO2</v>
      </c>
      <c r="I530" s="221">
        <f>IF(I529=DbaseIndices!$N$3,DbaseIndices!$N$2,I529+1)</f>
        <v>2012</v>
      </c>
      <c r="J530" s="318">
        <f ca="1">OFFSET(INDIRECT(INDEX(DbaseIndices!J:J,B530)),0,I530-2000+1)</f>
        <v>435.41160000000002</v>
      </c>
    </row>
    <row r="531" spans="1:10" hidden="1" x14ac:dyDescent="0.25">
      <c r="A531" s="221">
        <f>IF(I530=DbaseIndices!$N$3,A530+1,A530)</f>
        <v>89</v>
      </c>
      <c r="B531" s="221">
        <f>MATCH(A531,DbaseIndices!A:A,0)</f>
        <v>127</v>
      </c>
      <c r="C531" s="221" t="str">
        <f>INDEX(DbaseIndices!F:F,$B531)</f>
        <v>1 Energy</v>
      </c>
      <c r="D531" s="221" t="str">
        <f>INDEX(DbaseIndices!G:G,$B531)</f>
        <v>1A Fuel Combustion Activities</v>
      </c>
      <c r="E531" s="221" t="str">
        <f>INDEX(DbaseIndices!H:H,$B531)</f>
        <v>1A3 Transport</v>
      </c>
      <c r="F531" s="221" t="str">
        <f>INDEX(DbaseIndices!I:I,$B531)</f>
        <v>1A3c Transport - Railways</v>
      </c>
      <c r="G531" s="221" t="str">
        <f>INDEX(DbaseIndices!D:D,$B531)</f>
        <v>Diesel</v>
      </c>
      <c r="H531" s="221" t="str">
        <f>INDEX(DbaseIndices!E:E,$B531)</f>
        <v>CO2</v>
      </c>
      <c r="I531" s="221">
        <f>IF(I530=DbaseIndices!$N$3,DbaseIndices!$N$2,I530+1)</f>
        <v>2013</v>
      </c>
      <c r="J531" s="318">
        <f ca="1">OFFSET(INDIRECT(INDEX(DbaseIndices!J:J,B531)),0,I531-2000+1)</f>
        <v>428.10089399999993</v>
      </c>
    </row>
    <row r="532" spans="1:10" hidden="1" x14ac:dyDescent="0.25">
      <c r="A532" s="221">
        <f>IF(I531=DbaseIndices!$N$3,A531+1,A531)</f>
        <v>89</v>
      </c>
      <c r="B532" s="221">
        <f>MATCH(A532,DbaseIndices!A:A,0)</f>
        <v>127</v>
      </c>
      <c r="C532" s="221" t="str">
        <f>INDEX(DbaseIndices!F:F,$B532)</f>
        <v>1 Energy</v>
      </c>
      <c r="D532" s="221" t="str">
        <f>INDEX(DbaseIndices!G:G,$B532)</f>
        <v>1A Fuel Combustion Activities</v>
      </c>
      <c r="E532" s="221" t="str">
        <f>INDEX(DbaseIndices!H:H,$B532)</f>
        <v>1A3 Transport</v>
      </c>
      <c r="F532" s="221" t="str">
        <f>INDEX(DbaseIndices!I:I,$B532)</f>
        <v>1A3c Transport - Railways</v>
      </c>
      <c r="G532" s="221" t="str">
        <f>INDEX(DbaseIndices!D:D,$B532)</f>
        <v>Diesel</v>
      </c>
      <c r="H532" s="221" t="str">
        <f>INDEX(DbaseIndices!E:E,$B532)</f>
        <v>CO2</v>
      </c>
      <c r="I532" s="221">
        <f>IF(I531=DbaseIndices!$N$3,DbaseIndices!$N$2,I531+1)</f>
        <v>2014</v>
      </c>
      <c r="J532" s="318">
        <f ca="1">OFFSET(INDIRECT(INDEX(DbaseIndices!J:J,B532)),0,I532-2000+1)</f>
        <v>512.39186700000005</v>
      </c>
    </row>
    <row r="533" spans="1:10" hidden="1" x14ac:dyDescent="0.25">
      <c r="A533" s="221">
        <f>IF(I532=DbaseIndices!$N$3,A532+1,A532)</f>
        <v>89</v>
      </c>
      <c r="B533" s="221">
        <f>MATCH(A533,DbaseIndices!A:A,0)</f>
        <v>127</v>
      </c>
      <c r="C533" s="221" t="str">
        <f>INDEX(DbaseIndices!F:F,$B533)</f>
        <v>1 Energy</v>
      </c>
      <c r="D533" s="221" t="str">
        <f>INDEX(DbaseIndices!G:G,$B533)</f>
        <v>1A Fuel Combustion Activities</v>
      </c>
      <c r="E533" s="221" t="str">
        <f>INDEX(DbaseIndices!H:H,$B533)</f>
        <v>1A3 Transport</v>
      </c>
      <c r="F533" s="221" t="str">
        <f>INDEX(DbaseIndices!I:I,$B533)</f>
        <v>1A3c Transport - Railways</v>
      </c>
      <c r="G533" s="221" t="str">
        <f>INDEX(DbaseIndices!D:D,$B533)</f>
        <v>Diesel</v>
      </c>
      <c r="H533" s="221" t="str">
        <f>INDEX(DbaseIndices!E:E,$B533)</f>
        <v>CO2</v>
      </c>
      <c r="I533" s="221">
        <f>IF(I532=DbaseIndices!$N$3,DbaseIndices!$N$2,I532+1)</f>
        <v>2015</v>
      </c>
      <c r="J533" s="318">
        <f ca="1">OFFSET(INDIRECT(INDEX(DbaseIndices!J:J,B533)),0,I533-2000+1)</f>
        <v>492.67533900000001</v>
      </c>
    </row>
    <row r="534" spans="1:10" hidden="1" x14ac:dyDescent="0.25">
      <c r="A534" s="221">
        <f>IF(I533=DbaseIndices!$N$3,A533+1,A533)</f>
        <v>89</v>
      </c>
      <c r="B534" s="221">
        <f>MATCH(A534,DbaseIndices!A:A,0)</f>
        <v>127</v>
      </c>
      <c r="C534" s="221" t="str">
        <f>INDEX(DbaseIndices!F:F,$B534)</f>
        <v>1 Energy</v>
      </c>
      <c r="D534" s="221" t="str">
        <f>INDEX(DbaseIndices!G:G,$B534)</f>
        <v>1A Fuel Combustion Activities</v>
      </c>
      <c r="E534" s="221" t="str">
        <f>INDEX(DbaseIndices!H:H,$B534)</f>
        <v>1A3 Transport</v>
      </c>
      <c r="F534" s="221" t="str">
        <f>INDEX(DbaseIndices!I:I,$B534)</f>
        <v>1A3c Transport - Railways</v>
      </c>
      <c r="G534" s="221" t="str">
        <f>INDEX(DbaseIndices!D:D,$B534)</f>
        <v>Diesel</v>
      </c>
      <c r="H534" s="221" t="str">
        <f>INDEX(DbaseIndices!E:E,$B534)</f>
        <v>CO2</v>
      </c>
      <c r="I534" s="221">
        <f>IF(I533=DbaseIndices!$N$3,DbaseIndices!$N$2,I533+1)</f>
        <v>2016</v>
      </c>
      <c r="J534" s="318">
        <f ca="1">OFFSET(INDIRECT(INDEX(DbaseIndices!J:J,B534)),0,I534-2000+1)</f>
        <v>400.21409999999997</v>
      </c>
    </row>
    <row r="535" spans="1:10" hidden="1" x14ac:dyDescent="0.25">
      <c r="A535" s="221">
        <f>IF(I534=DbaseIndices!$N$3,A534+1,A534)</f>
        <v>89</v>
      </c>
      <c r="B535" s="221">
        <f>MATCH(A535,DbaseIndices!A:A,0)</f>
        <v>127</v>
      </c>
      <c r="C535" s="221" t="str">
        <f>INDEX(DbaseIndices!F:F,$B535)</f>
        <v>1 Energy</v>
      </c>
      <c r="D535" s="221" t="str">
        <f>INDEX(DbaseIndices!G:G,$B535)</f>
        <v>1A Fuel Combustion Activities</v>
      </c>
      <c r="E535" s="221" t="str">
        <f>INDEX(DbaseIndices!H:H,$B535)</f>
        <v>1A3 Transport</v>
      </c>
      <c r="F535" s="221" t="str">
        <f>INDEX(DbaseIndices!I:I,$B535)</f>
        <v>1A3c Transport - Railways</v>
      </c>
      <c r="G535" s="221" t="str">
        <f>INDEX(DbaseIndices!D:D,$B535)</f>
        <v>Diesel</v>
      </c>
      <c r="H535" s="221" t="str">
        <f>INDEX(DbaseIndices!E:E,$B535)</f>
        <v>CO2</v>
      </c>
      <c r="I535" s="221">
        <f>IF(I534=DbaseIndices!$N$3,DbaseIndices!$N$2,I534+1)</f>
        <v>2017</v>
      </c>
      <c r="J535" s="318">
        <f ca="1">OFFSET(INDIRECT(INDEX(DbaseIndices!J:J,B535)),0,I535-2000+1)</f>
        <v>390.8775</v>
      </c>
    </row>
    <row r="536" spans="1:10" hidden="1" x14ac:dyDescent="0.25">
      <c r="A536" s="221">
        <f>IF(I535=DbaseIndices!$N$3,A535+1,A535)</f>
        <v>90</v>
      </c>
      <c r="B536" s="221">
        <f>MATCH(A536,DbaseIndices!A:A,0)</f>
        <v>128</v>
      </c>
      <c r="C536" s="221" t="str">
        <f>INDEX(DbaseIndices!F:F,$B536)</f>
        <v>1 Energy</v>
      </c>
      <c r="D536" s="221" t="str">
        <f>INDEX(DbaseIndices!G:G,$B536)</f>
        <v>1A Fuel Combustion Activities</v>
      </c>
      <c r="E536" s="221" t="str">
        <f>INDEX(DbaseIndices!H:H,$B536)</f>
        <v>1A3 Transport</v>
      </c>
      <c r="F536" s="221" t="str">
        <f>INDEX(DbaseIndices!I:I,$B536)</f>
        <v>1A3c Transport - Railways</v>
      </c>
      <c r="G536" s="221" t="str">
        <f>INDEX(DbaseIndices!D:D,$B536)</f>
        <v>Residual Fuel Oil (HFO)</v>
      </c>
      <c r="H536" s="221" t="str">
        <f>INDEX(DbaseIndices!E:E,$B536)</f>
        <v>CO2</v>
      </c>
      <c r="I536" s="221">
        <f>IF(I535=DbaseIndices!$N$3,DbaseIndices!$N$2,I535+1)</f>
        <v>2012</v>
      </c>
      <c r="J536" s="318">
        <f ca="1">OFFSET(INDIRECT(INDEX(DbaseIndices!J:J,B536)),0,I536-2000+1)</f>
        <v>26.523599999999998</v>
      </c>
    </row>
    <row r="537" spans="1:10" hidden="1" x14ac:dyDescent="0.25">
      <c r="A537" s="221">
        <f>IF(I536=DbaseIndices!$N$3,A536+1,A536)</f>
        <v>90</v>
      </c>
      <c r="B537" s="221">
        <f>MATCH(A537,DbaseIndices!A:A,0)</f>
        <v>128</v>
      </c>
      <c r="C537" s="221" t="str">
        <f>INDEX(DbaseIndices!F:F,$B537)</f>
        <v>1 Energy</v>
      </c>
      <c r="D537" s="221" t="str">
        <f>INDEX(DbaseIndices!G:G,$B537)</f>
        <v>1A Fuel Combustion Activities</v>
      </c>
      <c r="E537" s="221" t="str">
        <f>INDEX(DbaseIndices!H:H,$B537)</f>
        <v>1A3 Transport</v>
      </c>
      <c r="F537" s="221" t="str">
        <f>INDEX(DbaseIndices!I:I,$B537)</f>
        <v>1A3c Transport - Railways</v>
      </c>
      <c r="G537" s="221" t="str">
        <f>INDEX(DbaseIndices!D:D,$B537)</f>
        <v>Residual Fuel Oil (HFO)</v>
      </c>
      <c r="H537" s="221" t="str">
        <f>INDEX(DbaseIndices!E:E,$B537)</f>
        <v>CO2</v>
      </c>
      <c r="I537" s="221">
        <f>IF(I536=DbaseIndices!$N$3,DbaseIndices!$N$2,I536+1)</f>
        <v>2013</v>
      </c>
      <c r="J537" s="318">
        <f ca="1">OFFSET(INDIRECT(INDEX(DbaseIndices!J:J,B537)),0,I537-2000+1)</f>
        <v>66.413507555632179</v>
      </c>
    </row>
    <row r="538" spans="1:10" hidden="1" x14ac:dyDescent="0.25">
      <c r="A538" s="221">
        <f>IF(I537=DbaseIndices!$N$3,A537+1,A537)</f>
        <v>90</v>
      </c>
      <c r="B538" s="221">
        <f>MATCH(A538,DbaseIndices!A:A,0)</f>
        <v>128</v>
      </c>
      <c r="C538" s="221" t="str">
        <f>INDEX(DbaseIndices!F:F,$B538)</f>
        <v>1 Energy</v>
      </c>
      <c r="D538" s="221" t="str">
        <f>INDEX(DbaseIndices!G:G,$B538)</f>
        <v>1A Fuel Combustion Activities</v>
      </c>
      <c r="E538" s="221" t="str">
        <f>INDEX(DbaseIndices!H:H,$B538)</f>
        <v>1A3 Transport</v>
      </c>
      <c r="F538" s="221" t="str">
        <f>INDEX(DbaseIndices!I:I,$B538)</f>
        <v>1A3c Transport - Railways</v>
      </c>
      <c r="G538" s="221" t="str">
        <f>INDEX(DbaseIndices!D:D,$B538)</f>
        <v>Residual Fuel Oil (HFO)</v>
      </c>
      <c r="H538" s="221" t="str">
        <f>INDEX(DbaseIndices!E:E,$B538)</f>
        <v>CO2</v>
      </c>
      <c r="I538" s="221">
        <f>IF(I537=DbaseIndices!$N$3,DbaseIndices!$N$2,I537+1)</f>
        <v>2014</v>
      </c>
      <c r="J538" s="318">
        <f ca="1">OFFSET(INDIRECT(INDEX(DbaseIndices!J:J,B538)),0,I538-2000+1)</f>
        <v>62.422118155794749</v>
      </c>
    </row>
    <row r="539" spans="1:10" hidden="1" x14ac:dyDescent="0.25">
      <c r="A539" s="221">
        <f>IF(I538=DbaseIndices!$N$3,A538+1,A538)</f>
        <v>90</v>
      </c>
      <c r="B539" s="221">
        <f>MATCH(A539,DbaseIndices!A:A,0)</f>
        <v>128</v>
      </c>
      <c r="C539" s="221" t="str">
        <f>INDEX(DbaseIndices!F:F,$B539)</f>
        <v>1 Energy</v>
      </c>
      <c r="D539" s="221" t="str">
        <f>INDEX(DbaseIndices!G:G,$B539)</f>
        <v>1A Fuel Combustion Activities</v>
      </c>
      <c r="E539" s="221" t="str">
        <f>INDEX(DbaseIndices!H:H,$B539)</f>
        <v>1A3 Transport</v>
      </c>
      <c r="F539" s="221" t="str">
        <f>INDEX(DbaseIndices!I:I,$B539)</f>
        <v>1A3c Transport - Railways</v>
      </c>
      <c r="G539" s="221" t="str">
        <f>INDEX(DbaseIndices!D:D,$B539)</f>
        <v>Residual Fuel Oil (HFO)</v>
      </c>
      <c r="H539" s="221" t="str">
        <f>INDEX(DbaseIndices!E:E,$B539)</f>
        <v>CO2</v>
      </c>
      <c r="I539" s="221">
        <f>IF(I538=DbaseIndices!$N$3,DbaseIndices!$N$2,I538+1)</f>
        <v>2015</v>
      </c>
      <c r="J539" s="318">
        <f ca="1">OFFSET(INDIRECT(INDEX(DbaseIndices!J:J,B539)),0,I539-2000+1)</f>
        <v>58.688422723239746</v>
      </c>
    </row>
    <row r="540" spans="1:10" hidden="1" x14ac:dyDescent="0.25">
      <c r="A540" s="221">
        <f>IF(I539=DbaseIndices!$N$3,A539+1,A539)</f>
        <v>90</v>
      </c>
      <c r="B540" s="221">
        <f>MATCH(A540,DbaseIndices!A:A,0)</f>
        <v>128</v>
      </c>
      <c r="C540" s="221" t="str">
        <f>INDEX(DbaseIndices!F:F,$B540)</f>
        <v>1 Energy</v>
      </c>
      <c r="D540" s="221" t="str">
        <f>INDEX(DbaseIndices!G:G,$B540)</f>
        <v>1A Fuel Combustion Activities</v>
      </c>
      <c r="E540" s="221" t="str">
        <f>INDEX(DbaseIndices!H:H,$B540)</f>
        <v>1A3 Transport</v>
      </c>
      <c r="F540" s="221" t="str">
        <f>INDEX(DbaseIndices!I:I,$B540)</f>
        <v>1A3c Transport - Railways</v>
      </c>
      <c r="G540" s="221" t="str">
        <f>INDEX(DbaseIndices!D:D,$B540)</f>
        <v>Residual Fuel Oil (HFO)</v>
      </c>
      <c r="H540" s="221" t="str">
        <f>INDEX(DbaseIndices!E:E,$B540)</f>
        <v>CO2</v>
      </c>
      <c r="I540" s="221">
        <f>IF(I539=DbaseIndices!$N$3,DbaseIndices!$N$2,I539+1)</f>
        <v>2016</v>
      </c>
      <c r="J540" s="318">
        <f ca="1">OFFSET(INDIRECT(INDEX(DbaseIndices!J:J,B540)),0,I540-2000+1)</f>
        <v>55.1614</v>
      </c>
    </row>
    <row r="541" spans="1:10" hidden="1" x14ac:dyDescent="0.25">
      <c r="A541" s="221">
        <f>IF(I540=DbaseIndices!$N$3,A540+1,A540)</f>
        <v>90</v>
      </c>
      <c r="B541" s="221">
        <f>MATCH(A541,DbaseIndices!A:A,0)</f>
        <v>128</v>
      </c>
      <c r="C541" s="221" t="str">
        <f>INDEX(DbaseIndices!F:F,$B541)</f>
        <v>1 Energy</v>
      </c>
      <c r="D541" s="221" t="str">
        <f>INDEX(DbaseIndices!G:G,$B541)</f>
        <v>1A Fuel Combustion Activities</v>
      </c>
      <c r="E541" s="221" t="str">
        <f>INDEX(DbaseIndices!H:H,$B541)</f>
        <v>1A3 Transport</v>
      </c>
      <c r="F541" s="221" t="str">
        <f>INDEX(DbaseIndices!I:I,$B541)</f>
        <v>1A3c Transport - Railways</v>
      </c>
      <c r="G541" s="221" t="str">
        <f>INDEX(DbaseIndices!D:D,$B541)</f>
        <v>Residual Fuel Oil (HFO)</v>
      </c>
      <c r="H541" s="221" t="str">
        <f>INDEX(DbaseIndices!E:E,$B541)</f>
        <v>CO2</v>
      </c>
      <c r="I541" s="221">
        <f>IF(I540=DbaseIndices!$N$3,DbaseIndices!$N$2,I540+1)</f>
        <v>2017</v>
      </c>
      <c r="J541" s="318">
        <f ca="1">OFFSET(INDIRECT(INDEX(DbaseIndices!J:J,B541)),0,I541-2000+1)</f>
        <v>51.893999999999998</v>
      </c>
    </row>
    <row r="542" spans="1:10" hidden="1" x14ac:dyDescent="0.25">
      <c r="A542" s="221">
        <f>IF(I541=DbaseIndices!$N$3,A541+1,A541)</f>
        <v>91</v>
      </c>
      <c r="B542" s="221">
        <f>MATCH(A542,DbaseIndices!A:A,0)</f>
        <v>130</v>
      </c>
      <c r="C542" s="221" t="str">
        <f>INDEX(DbaseIndices!F:F,$B542)</f>
        <v>1 Energy</v>
      </c>
      <c r="D542" s="221" t="str">
        <f>INDEX(DbaseIndices!G:G,$B542)</f>
        <v>1A Fuel Combustion Activities</v>
      </c>
      <c r="E542" s="221">
        <f>INDEX(DbaseIndices!H:H,$B542)</f>
        <v>0</v>
      </c>
      <c r="F542" s="221">
        <f>INDEX(DbaseIndices!I:I,$B542)</f>
        <v>0</v>
      </c>
      <c r="G542" s="221" t="str">
        <f>INDEX(DbaseIndices!D:D,$B542)</f>
        <v>Residual Fuel Oil (HFO)</v>
      </c>
      <c r="H542" s="221" t="str">
        <f>INDEX(DbaseIndices!E:E,$B542)</f>
        <v>CO2</v>
      </c>
      <c r="I542" s="221">
        <f>IF(I541=DbaseIndices!$N$3,DbaseIndices!$N$2,I541+1)</f>
        <v>2012</v>
      </c>
      <c r="J542" s="318">
        <f ca="1">OFFSET(INDIRECT(INDEX(DbaseIndices!J:J,B542)),0,I542-2000+1)</f>
        <v>7760.2788</v>
      </c>
    </row>
    <row r="543" spans="1:10" hidden="1" x14ac:dyDescent="0.25">
      <c r="A543" s="221">
        <f>IF(I542=DbaseIndices!$N$3,A542+1,A542)</f>
        <v>91</v>
      </c>
      <c r="B543" s="221">
        <f>MATCH(A543,DbaseIndices!A:A,0)</f>
        <v>130</v>
      </c>
      <c r="C543" s="221" t="str">
        <f>INDEX(DbaseIndices!F:F,$B543)</f>
        <v>1 Energy</v>
      </c>
      <c r="D543" s="221" t="str">
        <f>INDEX(DbaseIndices!G:G,$B543)</f>
        <v>1A Fuel Combustion Activities</v>
      </c>
      <c r="E543" s="221">
        <f>INDEX(DbaseIndices!H:H,$B543)</f>
        <v>0</v>
      </c>
      <c r="F543" s="221">
        <f>INDEX(DbaseIndices!I:I,$B543)</f>
        <v>0</v>
      </c>
      <c r="G543" s="221" t="str">
        <f>INDEX(DbaseIndices!D:D,$B543)</f>
        <v>Residual Fuel Oil (HFO)</v>
      </c>
      <c r="H543" s="221" t="str">
        <f>INDEX(DbaseIndices!E:E,$B543)</f>
        <v>CO2</v>
      </c>
      <c r="I543" s="221">
        <f>IF(I542=DbaseIndices!$N$3,DbaseIndices!$N$2,I542+1)</f>
        <v>2013</v>
      </c>
      <c r="J543" s="318">
        <f ca="1">OFFSET(INDIRECT(INDEX(DbaseIndices!J:J,B543)),0,I543-2000+1)</f>
        <v>7760.3562000000002</v>
      </c>
    </row>
    <row r="544" spans="1:10" hidden="1" x14ac:dyDescent="0.25">
      <c r="A544" s="221">
        <f>IF(I543=DbaseIndices!$N$3,A543+1,A543)</f>
        <v>91</v>
      </c>
      <c r="B544" s="221">
        <f>MATCH(A544,DbaseIndices!A:A,0)</f>
        <v>130</v>
      </c>
      <c r="C544" s="221" t="str">
        <f>INDEX(DbaseIndices!F:F,$B544)</f>
        <v>1 Energy</v>
      </c>
      <c r="D544" s="221" t="str">
        <f>INDEX(DbaseIndices!G:G,$B544)</f>
        <v>1A Fuel Combustion Activities</v>
      </c>
      <c r="E544" s="221">
        <f>INDEX(DbaseIndices!H:H,$B544)</f>
        <v>0</v>
      </c>
      <c r="F544" s="221">
        <f>INDEX(DbaseIndices!I:I,$B544)</f>
        <v>0</v>
      </c>
      <c r="G544" s="221" t="str">
        <f>INDEX(DbaseIndices!D:D,$B544)</f>
        <v>Residual Fuel Oil (HFO)</v>
      </c>
      <c r="H544" s="221" t="str">
        <f>INDEX(DbaseIndices!E:E,$B544)</f>
        <v>CO2</v>
      </c>
      <c r="I544" s="221">
        <f>IF(I543=DbaseIndices!$N$3,DbaseIndices!$N$2,I543+1)</f>
        <v>2014</v>
      </c>
      <c r="J544" s="318">
        <f ca="1">OFFSET(INDIRECT(INDEX(DbaseIndices!J:J,B544)),0,I544-2000+1)</f>
        <v>7760.4336000000003</v>
      </c>
    </row>
    <row r="545" spans="1:10" hidden="1" x14ac:dyDescent="0.25">
      <c r="A545" s="221">
        <f>IF(I544=DbaseIndices!$N$3,A544+1,A544)</f>
        <v>91</v>
      </c>
      <c r="B545" s="221">
        <f>MATCH(A545,DbaseIndices!A:A,0)</f>
        <v>130</v>
      </c>
      <c r="C545" s="221" t="str">
        <f>INDEX(DbaseIndices!F:F,$B545)</f>
        <v>1 Energy</v>
      </c>
      <c r="D545" s="221" t="str">
        <f>INDEX(DbaseIndices!G:G,$B545)</f>
        <v>1A Fuel Combustion Activities</v>
      </c>
      <c r="E545" s="221">
        <f>INDEX(DbaseIndices!H:H,$B545)</f>
        <v>0</v>
      </c>
      <c r="F545" s="221">
        <f>INDEX(DbaseIndices!I:I,$B545)</f>
        <v>0</v>
      </c>
      <c r="G545" s="221" t="str">
        <f>INDEX(DbaseIndices!D:D,$B545)</f>
        <v>Residual Fuel Oil (HFO)</v>
      </c>
      <c r="H545" s="221" t="str">
        <f>INDEX(DbaseIndices!E:E,$B545)</f>
        <v>CO2</v>
      </c>
      <c r="I545" s="221">
        <f>IF(I544=DbaseIndices!$N$3,DbaseIndices!$N$2,I544+1)</f>
        <v>2015</v>
      </c>
      <c r="J545" s="318">
        <f ca="1">OFFSET(INDIRECT(INDEX(DbaseIndices!J:J,B545)),0,I545-2000+1)</f>
        <v>7760.5110000000004</v>
      </c>
    </row>
    <row r="546" spans="1:10" hidden="1" x14ac:dyDescent="0.25">
      <c r="A546" s="221">
        <f>IF(I545=DbaseIndices!$N$3,A545+1,A545)</f>
        <v>91</v>
      </c>
      <c r="B546" s="221">
        <f>MATCH(A546,DbaseIndices!A:A,0)</f>
        <v>130</v>
      </c>
      <c r="C546" s="221" t="str">
        <f>INDEX(DbaseIndices!F:F,$B546)</f>
        <v>1 Energy</v>
      </c>
      <c r="D546" s="221" t="str">
        <f>INDEX(DbaseIndices!G:G,$B546)</f>
        <v>1A Fuel Combustion Activities</v>
      </c>
      <c r="E546" s="221">
        <f>INDEX(DbaseIndices!H:H,$B546)</f>
        <v>0</v>
      </c>
      <c r="F546" s="221">
        <f>INDEX(DbaseIndices!I:I,$B546)</f>
        <v>0</v>
      </c>
      <c r="G546" s="221" t="str">
        <f>INDEX(DbaseIndices!D:D,$B546)</f>
        <v>Residual Fuel Oil (HFO)</v>
      </c>
      <c r="H546" s="221" t="str">
        <f>INDEX(DbaseIndices!E:E,$B546)</f>
        <v>CO2</v>
      </c>
      <c r="I546" s="221">
        <f>IF(I545=DbaseIndices!$N$3,DbaseIndices!$N$2,I545+1)</f>
        <v>2016</v>
      </c>
      <c r="J546" s="318">
        <f ca="1">OFFSET(INDIRECT(INDEX(DbaseIndices!J:J,B546)),0,I546-2000+1)</f>
        <v>7760.5883999999996</v>
      </c>
    </row>
    <row r="547" spans="1:10" hidden="1" x14ac:dyDescent="0.25">
      <c r="A547" s="221">
        <f>IF(I546=DbaseIndices!$N$3,A546+1,A546)</f>
        <v>91</v>
      </c>
      <c r="B547" s="221">
        <f>MATCH(A547,DbaseIndices!A:A,0)</f>
        <v>130</v>
      </c>
      <c r="C547" s="221" t="str">
        <f>INDEX(DbaseIndices!F:F,$B547)</f>
        <v>1 Energy</v>
      </c>
      <c r="D547" s="221" t="str">
        <f>INDEX(DbaseIndices!G:G,$B547)</f>
        <v>1A Fuel Combustion Activities</v>
      </c>
      <c r="E547" s="221">
        <f>INDEX(DbaseIndices!H:H,$B547)</f>
        <v>0</v>
      </c>
      <c r="F547" s="221">
        <f>INDEX(DbaseIndices!I:I,$B547)</f>
        <v>0</v>
      </c>
      <c r="G547" s="221" t="str">
        <f>INDEX(DbaseIndices!D:D,$B547)</f>
        <v>Residual Fuel Oil (HFO)</v>
      </c>
      <c r="H547" s="221" t="str">
        <f>INDEX(DbaseIndices!E:E,$B547)</f>
        <v>CO2</v>
      </c>
      <c r="I547" s="221">
        <f>IF(I546=DbaseIndices!$N$3,DbaseIndices!$N$2,I546+1)</f>
        <v>2017</v>
      </c>
      <c r="J547" s="318">
        <f ca="1">OFFSET(INDIRECT(INDEX(DbaseIndices!J:J,B547)),0,I547-2000+1)</f>
        <v>7760.6657999999998</v>
      </c>
    </row>
    <row r="548" spans="1:10" hidden="1" x14ac:dyDescent="0.25">
      <c r="A548" s="221">
        <f>IF(I547=DbaseIndices!$N$3,A547+1,A547)</f>
        <v>92</v>
      </c>
      <c r="B548" s="221">
        <f>MATCH(A548,DbaseIndices!A:A,0)</f>
        <v>131</v>
      </c>
      <c r="C548" s="221" t="str">
        <f>INDEX(DbaseIndices!F:F,$B548)</f>
        <v>1 Energy</v>
      </c>
      <c r="D548" s="221" t="str">
        <f>INDEX(DbaseIndices!G:G,$B548)</f>
        <v>1A Fuel Combustion Activities</v>
      </c>
      <c r="E548" s="221">
        <f>INDEX(DbaseIndices!H:H,$B548)</f>
        <v>0</v>
      </c>
      <c r="F548" s="221">
        <f>INDEX(DbaseIndices!I:I,$B548)</f>
        <v>0</v>
      </c>
      <c r="G548" s="221" t="str">
        <f>INDEX(DbaseIndices!D:D,$B548)</f>
        <v>Diesel</v>
      </c>
      <c r="H548" s="221" t="str">
        <f>INDEX(DbaseIndices!E:E,$B548)</f>
        <v>CO2</v>
      </c>
      <c r="I548" s="221">
        <f>IF(I547=DbaseIndices!$N$3,DbaseIndices!$N$2,I547+1)</f>
        <v>2012</v>
      </c>
      <c r="J548" s="318">
        <f ca="1">OFFSET(INDIRECT(INDEX(DbaseIndices!J:J,B548)),0,I548-2000+1)</f>
        <v>1476.7462581742445</v>
      </c>
    </row>
    <row r="549" spans="1:10" hidden="1" x14ac:dyDescent="0.25">
      <c r="A549" s="221">
        <f>IF(I548=DbaseIndices!$N$3,A548+1,A548)</f>
        <v>92</v>
      </c>
      <c r="B549" s="221">
        <f>MATCH(A549,DbaseIndices!A:A,0)</f>
        <v>131</v>
      </c>
      <c r="C549" s="221" t="str">
        <f>INDEX(DbaseIndices!F:F,$B549)</f>
        <v>1 Energy</v>
      </c>
      <c r="D549" s="221" t="str">
        <f>INDEX(DbaseIndices!G:G,$B549)</f>
        <v>1A Fuel Combustion Activities</v>
      </c>
      <c r="E549" s="221">
        <f>INDEX(DbaseIndices!H:H,$B549)</f>
        <v>0</v>
      </c>
      <c r="F549" s="221">
        <f>INDEX(DbaseIndices!I:I,$B549)</f>
        <v>0</v>
      </c>
      <c r="G549" s="221" t="str">
        <f>INDEX(DbaseIndices!D:D,$B549)</f>
        <v>Diesel</v>
      </c>
      <c r="H549" s="221" t="str">
        <f>INDEX(DbaseIndices!E:E,$B549)</f>
        <v>CO2</v>
      </c>
      <c r="I549" s="221">
        <f>IF(I548=DbaseIndices!$N$3,DbaseIndices!$N$2,I548+1)</f>
        <v>2013</v>
      </c>
      <c r="J549" s="318">
        <f ca="1">OFFSET(INDIRECT(INDEX(DbaseIndices!J:J,B549)),0,I549-2000+1)</f>
        <v>1378.6675499999999</v>
      </c>
    </row>
    <row r="550" spans="1:10" hidden="1" x14ac:dyDescent="0.25">
      <c r="A550" s="221">
        <f>IF(I549=DbaseIndices!$N$3,A549+1,A549)</f>
        <v>92</v>
      </c>
      <c r="B550" s="221">
        <f>MATCH(A550,DbaseIndices!A:A,0)</f>
        <v>131</v>
      </c>
      <c r="C550" s="221" t="str">
        <f>INDEX(DbaseIndices!F:F,$B550)</f>
        <v>1 Energy</v>
      </c>
      <c r="D550" s="221" t="str">
        <f>INDEX(DbaseIndices!G:G,$B550)</f>
        <v>1A Fuel Combustion Activities</v>
      </c>
      <c r="E550" s="221">
        <f>INDEX(DbaseIndices!H:H,$B550)</f>
        <v>0</v>
      </c>
      <c r="F550" s="221">
        <f>INDEX(DbaseIndices!I:I,$B550)</f>
        <v>0</v>
      </c>
      <c r="G550" s="221" t="str">
        <f>INDEX(DbaseIndices!D:D,$B550)</f>
        <v>Diesel</v>
      </c>
      <c r="H550" s="221" t="str">
        <f>INDEX(DbaseIndices!E:E,$B550)</f>
        <v>CO2</v>
      </c>
      <c r="I550" s="221">
        <f>IF(I549=DbaseIndices!$N$3,DbaseIndices!$N$2,I549+1)</f>
        <v>2014</v>
      </c>
      <c r="J550" s="318">
        <f ca="1">OFFSET(INDIRECT(INDEX(DbaseIndices!J:J,B550)),0,I550-2000+1)</f>
        <v>1406.844075</v>
      </c>
    </row>
    <row r="551" spans="1:10" hidden="1" x14ac:dyDescent="0.25">
      <c r="A551" s="221">
        <f>IF(I550=DbaseIndices!$N$3,A550+1,A550)</f>
        <v>92</v>
      </c>
      <c r="B551" s="221">
        <f>MATCH(A551,DbaseIndices!A:A,0)</f>
        <v>131</v>
      </c>
      <c r="C551" s="221" t="str">
        <f>INDEX(DbaseIndices!F:F,$B551)</f>
        <v>1 Energy</v>
      </c>
      <c r="D551" s="221" t="str">
        <f>INDEX(DbaseIndices!G:G,$B551)</f>
        <v>1A Fuel Combustion Activities</v>
      </c>
      <c r="E551" s="221">
        <f>INDEX(DbaseIndices!H:H,$B551)</f>
        <v>0</v>
      </c>
      <c r="F551" s="221">
        <f>INDEX(DbaseIndices!I:I,$B551)</f>
        <v>0</v>
      </c>
      <c r="G551" s="221" t="str">
        <f>INDEX(DbaseIndices!D:D,$B551)</f>
        <v>Diesel</v>
      </c>
      <c r="H551" s="221" t="str">
        <f>INDEX(DbaseIndices!E:E,$B551)</f>
        <v>CO2</v>
      </c>
      <c r="I551" s="221">
        <f>IF(I550=DbaseIndices!$N$3,DbaseIndices!$N$2,I550+1)</f>
        <v>2015</v>
      </c>
      <c r="J551" s="318">
        <f ca="1">OFFSET(INDIRECT(INDEX(DbaseIndices!J:J,B551)),0,I551-2000+1)</f>
        <v>1435.0206000000001</v>
      </c>
    </row>
    <row r="552" spans="1:10" hidden="1" x14ac:dyDescent="0.25">
      <c r="A552" s="221">
        <f>IF(I551=DbaseIndices!$N$3,A551+1,A551)</f>
        <v>92</v>
      </c>
      <c r="B552" s="221">
        <f>MATCH(A552,DbaseIndices!A:A,0)</f>
        <v>131</v>
      </c>
      <c r="C552" s="221" t="str">
        <f>INDEX(DbaseIndices!F:F,$B552)</f>
        <v>1 Energy</v>
      </c>
      <c r="D552" s="221" t="str">
        <f>INDEX(DbaseIndices!G:G,$B552)</f>
        <v>1A Fuel Combustion Activities</v>
      </c>
      <c r="E552" s="221">
        <f>INDEX(DbaseIndices!H:H,$B552)</f>
        <v>0</v>
      </c>
      <c r="F552" s="221">
        <f>INDEX(DbaseIndices!I:I,$B552)</f>
        <v>0</v>
      </c>
      <c r="G552" s="221" t="str">
        <f>INDEX(DbaseIndices!D:D,$B552)</f>
        <v>Diesel</v>
      </c>
      <c r="H552" s="221" t="str">
        <f>INDEX(DbaseIndices!E:E,$B552)</f>
        <v>CO2</v>
      </c>
      <c r="I552" s="221">
        <f>IF(I551=DbaseIndices!$N$3,DbaseIndices!$N$2,I551+1)</f>
        <v>2016</v>
      </c>
      <c r="J552" s="318">
        <f ca="1">OFFSET(INDIRECT(INDEX(DbaseIndices!J:J,B552)),0,I552-2000+1)</f>
        <v>1463.1971249999999</v>
      </c>
    </row>
    <row r="553" spans="1:10" hidden="1" x14ac:dyDescent="0.25">
      <c r="A553" s="221">
        <f>IF(I552=DbaseIndices!$N$3,A552+1,A552)</f>
        <v>92</v>
      </c>
      <c r="B553" s="221">
        <f>MATCH(A553,DbaseIndices!A:A,0)</f>
        <v>131</v>
      </c>
      <c r="C553" s="221" t="str">
        <f>INDEX(DbaseIndices!F:F,$B553)</f>
        <v>1 Energy</v>
      </c>
      <c r="D553" s="221" t="str">
        <f>INDEX(DbaseIndices!G:G,$B553)</f>
        <v>1A Fuel Combustion Activities</v>
      </c>
      <c r="E553" s="221">
        <f>INDEX(DbaseIndices!H:H,$B553)</f>
        <v>0</v>
      </c>
      <c r="F553" s="221">
        <f>INDEX(DbaseIndices!I:I,$B553)</f>
        <v>0</v>
      </c>
      <c r="G553" s="221" t="str">
        <f>INDEX(DbaseIndices!D:D,$B553)</f>
        <v>Diesel</v>
      </c>
      <c r="H553" s="221" t="str">
        <f>INDEX(DbaseIndices!E:E,$B553)</f>
        <v>CO2</v>
      </c>
      <c r="I553" s="221">
        <f>IF(I552=DbaseIndices!$N$3,DbaseIndices!$N$2,I552+1)</f>
        <v>2017</v>
      </c>
      <c r="J553" s="318">
        <f ca="1">OFFSET(INDIRECT(INDEX(DbaseIndices!J:J,B553)),0,I553-2000+1)</f>
        <v>1491.37365</v>
      </c>
    </row>
    <row r="554" spans="1:10" hidden="1" x14ac:dyDescent="0.25">
      <c r="A554" s="221">
        <f>IF(I553=DbaseIndices!$N$3,A553+1,A553)</f>
        <v>93</v>
      </c>
      <c r="B554" s="221">
        <f>MATCH(A554,DbaseIndices!A:A,0)</f>
        <v>132</v>
      </c>
      <c r="C554" s="221" t="str">
        <f>INDEX(DbaseIndices!F:F,$B554)</f>
        <v>1 Energy</v>
      </c>
      <c r="D554" s="221" t="str">
        <f>INDEX(DbaseIndices!G:G,$B554)</f>
        <v>1A Fuel Combustion Activities</v>
      </c>
      <c r="E554" s="221" t="str">
        <f>INDEX(DbaseIndices!H:H,$B554)</f>
        <v>1A3 Transport</v>
      </c>
      <c r="F554" s="221" t="str">
        <f>INDEX(DbaseIndices!I:I,$B554)</f>
        <v>1A3d Transport - Water borne navigation</v>
      </c>
      <c r="G554" s="221" t="str">
        <f>INDEX(DbaseIndices!D:D,$B554)</f>
        <v>Residual Fuel Oil (HFO)</v>
      </c>
      <c r="H554" s="221" t="str">
        <f>INDEX(DbaseIndices!E:E,$B554)</f>
        <v>CO2</v>
      </c>
      <c r="I554" s="221">
        <f>IF(I553=DbaseIndices!$N$3,DbaseIndices!$N$2,I553+1)</f>
        <v>2012</v>
      </c>
      <c r="J554" s="318">
        <f ca="1">OFFSET(INDIRECT(INDEX(DbaseIndices!J:J,B554)),0,I554-2000+1)</f>
        <v>1606.9788000000001</v>
      </c>
    </row>
    <row r="555" spans="1:10" hidden="1" x14ac:dyDescent="0.25">
      <c r="A555" s="221">
        <f>IF(I554=DbaseIndices!$N$3,A554+1,A554)</f>
        <v>93</v>
      </c>
      <c r="B555" s="221">
        <f>MATCH(A555,DbaseIndices!A:A,0)</f>
        <v>132</v>
      </c>
      <c r="C555" s="221" t="str">
        <f>INDEX(DbaseIndices!F:F,$B555)</f>
        <v>1 Energy</v>
      </c>
      <c r="D555" s="221" t="str">
        <f>INDEX(DbaseIndices!G:G,$B555)</f>
        <v>1A Fuel Combustion Activities</v>
      </c>
      <c r="E555" s="221" t="str">
        <f>INDEX(DbaseIndices!H:H,$B555)</f>
        <v>1A3 Transport</v>
      </c>
      <c r="F555" s="221" t="str">
        <f>INDEX(DbaseIndices!I:I,$B555)</f>
        <v>1A3d Transport - Water borne navigation</v>
      </c>
      <c r="G555" s="221" t="str">
        <f>INDEX(DbaseIndices!D:D,$B555)</f>
        <v>Residual Fuel Oil (HFO)</v>
      </c>
      <c r="H555" s="221" t="str">
        <f>INDEX(DbaseIndices!E:E,$B555)</f>
        <v>CO2</v>
      </c>
      <c r="I555" s="221">
        <f>IF(I554=DbaseIndices!$N$3,DbaseIndices!$N$2,I554+1)</f>
        <v>2013</v>
      </c>
      <c r="J555" s="318">
        <f ca="1">OFFSET(INDIRECT(INDEX(DbaseIndices!J:J,B555)),0,I555-2000+1)</f>
        <v>1490.21316</v>
      </c>
    </row>
    <row r="556" spans="1:10" hidden="1" x14ac:dyDescent="0.25">
      <c r="A556" s="221">
        <f>IF(I555=DbaseIndices!$N$3,A555+1,A555)</f>
        <v>93</v>
      </c>
      <c r="B556" s="221">
        <f>MATCH(A556,DbaseIndices!A:A,0)</f>
        <v>132</v>
      </c>
      <c r="C556" s="221" t="str">
        <f>INDEX(DbaseIndices!F:F,$B556)</f>
        <v>1 Energy</v>
      </c>
      <c r="D556" s="221" t="str">
        <f>INDEX(DbaseIndices!G:G,$B556)</f>
        <v>1A Fuel Combustion Activities</v>
      </c>
      <c r="E556" s="221" t="str">
        <f>INDEX(DbaseIndices!H:H,$B556)</f>
        <v>1A3 Transport</v>
      </c>
      <c r="F556" s="221" t="str">
        <f>INDEX(DbaseIndices!I:I,$B556)</f>
        <v>1A3d Transport - Water borne navigation</v>
      </c>
      <c r="G556" s="221" t="str">
        <f>INDEX(DbaseIndices!D:D,$B556)</f>
        <v>Residual Fuel Oil (HFO)</v>
      </c>
      <c r="H556" s="221" t="str">
        <f>INDEX(DbaseIndices!E:E,$B556)</f>
        <v>CO2</v>
      </c>
      <c r="I556" s="221">
        <f>IF(I555=DbaseIndices!$N$3,DbaseIndices!$N$2,I555+1)</f>
        <v>2014</v>
      </c>
      <c r="J556" s="318">
        <f ca="1">OFFSET(INDIRECT(INDEX(DbaseIndices!J:J,B556)),0,I556-2000+1)</f>
        <v>1519.2458999999999</v>
      </c>
    </row>
    <row r="557" spans="1:10" hidden="1" x14ac:dyDescent="0.25">
      <c r="A557" s="221">
        <f>IF(I556=DbaseIndices!$N$3,A556+1,A556)</f>
        <v>93</v>
      </c>
      <c r="B557" s="221">
        <f>MATCH(A557,DbaseIndices!A:A,0)</f>
        <v>132</v>
      </c>
      <c r="C557" s="221" t="str">
        <f>INDEX(DbaseIndices!F:F,$B557)</f>
        <v>1 Energy</v>
      </c>
      <c r="D557" s="221" t="str">
        <f>INDEX(DbaseIndices!G:G,$B557)</f>
        <v>1A Fuel Combustion Activities</v>
      </c>
      <c r="E557" s="221" t="str">
        <f>INDEX(DbaseIndices!H:H,$B557)</f>
        <v>1A3 Transport</v>
      </c>
      <c r="F557" s="221" t="str">
        <f>INDEX(DbaseIndices!I:I,$B557)</f>
        <v>1A3d Transport - Water borne navigation</v>
      </c>
      <c r="G557" s="221" t="str">
        <f>INDEX(DbaseIndices!D:D,$B557)</f>
        <v>Residual Fuel Oil (HFO)</v>
      </c>
      <c r="H557" s="221" t="str">
        <f>INDEX(DbaseIndices!E:E,$B557)</f>
        <v>CO2</v>
      </c>
      <c r="I557" s="221">
        <f>IF(I556=DbaseIndices!$N$3,DbaseIndices!$N$2,I556+1)</f>
        <v>2015</v>
      </c>
      <c r="J557" s="318">
        <f ca="1">OFFSET(INDIRECT(INDEX(DbaseIndices!J:J,B557)),0,I557-2000+1)</f>
        <v>1548.27864</v>
      </c>
    </row>
    <row r="558" spans="1:10" hidden="1" x14ac:dyDescent="0.25">
      <c r="A558" s="221">
        <f>IF(I557=DbaseIndices!$N$3,A557+1,A557)</f>
        <v>93</v>
      </c>
      <c r="B558" s="221">
        <f>MATCH(A558,DbaseIndices!A:A,0)</f>
        <v>132</v>
      </c>
      <c r="C558" s="221" t="str">
        <f>INDEX(DbaseIndices!F:F,$B558)</f>
        <v>1 Energy</v>
      </c>
      <c r="D558" s="221" t="str">
        <f>INDEX(DbaseIndices!G:G,$B558)</f>
        <v>1A Fuel Combustion Activities</v>
      </c>
      <c r="E558" s="221" t="str">
        <f>INDEX(DbaseIndices!H:H,$B558)</f>
        <v>1A3 Transport</v>
      </c>
      <c r="F558" s="221" t="str">
        <f>INDEX(DbaseIndices!I:I,$B558)</f>
        <v>1A3d Transport - Water borne navigation</v>
      </c>
      <c r="G558" s="221" t="str">
        <f>INDEX(DbaseIndices!D:D,$B558)</f>
        <v>Residual Fuel Oil (HFO)</v>
      </c>
      <c r="H558" s="221" t="str">
        <f>INDEX(DbaseIndices!E:E,$B558)</f>
        <v>CO2</v>
      </c>
      <c r="I558" s="221">
        <f>IF(I557=DbaseIndices!$N$3,DbaseIndices!$N$2,I557+1)</f>
        <v>2016</v>
      </c>
      <c r="J558" s="318">
        <f ca="1">OFFSET(INDIRECT(INDEX(DbaseIndices!J:J,B558)),0,I558-2000+1)</f>
        <v>1577.3113800000001</v>
      </c>
    </row>
    <row r="559" spans="1:10" hidden="1" x14ac:dyDescent="0.25">
      <c r="A559" s="221">
        <f>IF(I558=DbaseIndices!$N$3,A558+1,A558)</f>
        <v>93</v>
      </c>
      <c r="B559" s="221">
        <f>MATCH(A559,DbaseIndices!A:A,0)</f>
        <v>132</v>
      </c>
      <c r="C559" s="221" t="str">
        <f>INDEX(DbaseIndices!F:F,$B559)</f>
        <v>1 Energy</v>
      </c>
      <c r="D559" s="221" t="str">
        <f>INDEX(DbaseIndices!G:G,$B559)</f>
        <v>1A Fuel Combustion Activities</v>
      </c>
      <c r="E559" s="221" t="str">
        <f>INDEX(DbaseIndices!H:H,$B559)</f>
        <v>1A3 Transport</v>
      </c>
      <c r="F559" s="221" t="str">
        <f>INDEX(DbaseIndices!I:I,$B559)</f>
        <v>1A3d Transport - Water borne navigation</v>
      </c>
      <c r="G559" s="221" t="str">
        <f>INDEX(DbaseIndices!D:D,$B559)</f>
        <v>Residual Fuel Oil (HFO)</v>
      </c>
      <c r="H559" s="221" t="str">
        <f>INDEX(DbaseIndices!E:E,$B559)</f>
        <v>CO2</v>
      </c>
      <c r="I559" s="221">
        <f>IF(I558=DbaseIndices!$N$3,DbaseIndices!$N$2,I558+1)</f>
        <v>2017</v>
      </c>
      <c r="J559" s="318">
        <f ca="1">OFFSET(INDIRECT(INDEX(DbaseIndices!J:J,B559)),0,I559-2000+1)</f>
        <v>1606.34412</v>
      </c>
    </row>
    <row r="560" spans="1:10" hidden="1" x14ac:dyDescent="0.25">
      <c r="A560" s="221">
        <f>IF(I559=DbaseIndices!$N$3,A559+1,A559)</f>
        <v>94</v>
      </c>
      <c r="B560" s="221">
        <f>MATCH(A560,DbaseIndices!A:A,0)</f>
        <v>136</v>
      </c>
      <c r="C560" s="221" t="str">
        <f>INDEX(DbaseIndices!F:F,$B560)</f>
        <v>1 Energy</v>
      </c>
      <c r="D560" s="221" t="str">
        <f>INDEX(DbaseIndices!G:G,$B560)</f>
        <v>1A Fuel Combustion Activities</v>
      </c>
      <c r="E560" s="221">
        <f>INDEX(DbaseIndices!H:H,$B560)</f>
        <v>0</v>
      </c>
      <c r="F560" s="221">
        <f>INDEX(DbaseIndices!I:I,$B560)</f>
        <v>0</v>
      </c>
      <c r="G560" s="221" t="str">
        <f>INDEX(DbaseIndices!D:D,$B560)</f>
        <v>Kerosene</v>
      </c>
      <c r="H560" s="221" t="str">
        <f>INDEX(DbaseIndices!E:E,$B560)</f>
        <v>CH4</v>
      </c>
      <c r="I560" s="221">
        <f>IF(I559=DbaseIndices!$N$3,DbaseIndices!$N$2,I559+1)</f>
        <v>2012</v>
      </c>
      <c r="J560" s="318">
        <f ca="1">OFFSET(INDIRECT(INDEX(DbaseIndices!J:J,B560)),0,I560-2000+1)</f>
        <v>0.10126608152710233</v>
      </c>
    </row>
    <row r="561" spans="1:10" hidden="1" x14ac:dyDescent="0.25">
      <c r="A561" s="221">
        <f>IF(I560=DbaseIndices!$N$3,A560+1,A560)</f>
        <v>94</v>
      </c>
      <c r="B561" s="221">
        <f>MATCH(A561,DbaseIndices!A:A,0)</f>
        <v>136</v>
      </c>
      <c r="C561" s="221" t="str">
        <f>INDEX(DbaseIndices!F:F,$B561)</f>
        <v>1 Energy</v>
      </c>
      <c r="D561" s="221" t="str">
        <f>INDEX(DbaseIndices!G:G,$B561)</f>
        <v>1A Fuel Combustion Activities</v>
      </c>
      <c r="E561" s="221">
        <f>INDEX(DbaseIndices!H:H,$B561)</f>
        <v>0</v>
      </c>
      <c r="F561" s="221">
        <f>INDEX(DbaseIndices!I:I,$B561)</f>
        <v>0</v>
      </c>
      <c r="G561" s="221" t="str">
        <f>INDEX(DbaseIndices!D:D,$B561)</f>
        <v>Kerosene</v>
      </c>
      <c r="H561" s="221" t="str">
        <f>INDEX(DbaseIndices!E:E,$B561)</f>
        <v>CH4</v>
      </c>
      <c r="I561" s="221">
        <f>IF(I560=DbaseIndices!$N$3,DbaseIndices!$N$2,I560+1)</f>
        <v>2013</v>
      </c>
      <c r="J561" s="318">
        <f ca="1">OFFSET(INDIRECT(INDEX(DbaseIndices!J:J,B561)),0,I561-2000+1)</f>
        <v>9.8554920000000004E-2</v>
      </c>
    </row>
    <row r="562" spans="1:10" hidden="1" x14ac:dyDescent="0.25">
      <c r="A562" s="221">
        <f>IF(I561=DbaseIndices!$N$3,A561+1,A561)</f>
        <v>94</v>
      </c>
      <c r="B562" s="221">
        <f>MATCH(A562,DbaseIndices!A:A,0)</f>
        <v>136</v>
      </c>
      <c r="C562" s="221" t="str">
        <f>INDEX(DbaseIndices!F:F,$B562)</f>
        <v>1 Energy</v>
      </c>
      <c r="D562" s="221" t="str">
        <f>INDEX(DbaseIndices!G:G,$B562)</f>
        <v>1A Fuel Combustion Activities</v>
      </c>
      <c r="E562" s="221">
        <f>INDEX(DbaseIndices!H:H,$B562)</f>
        <v>0</v>
      </c>
      <c r="F562" s="221">
        <f>INDEX(DbaseIndices!I:I,$B562)</f>
        <v>0</v>
      </c>
      <c r="G562" s="221" t="str">
        <f>INDEX(DbaseIndices!D:D,$B562)</f>
        <v>Kerosene</v>
      </c>
      <c r="H562" s="221" t="str">
        <f>INDEX(DbaseIndices!E:E,$B562)</f>
        <v>CH4</v>
      </c>
      <c r="I562" s="221">
        <f>IF(I561=DbaseIndices!$N$3,DbaseIndices!$N$2,I561+1)</f>
        <v>2014</v>
      </c>
      <c r="J562" s="318">
        <f ca="1">OFFSET(INDIRECT(INDEX(DbaseIndices!J:J,B562)),0,I562-2000+1)</f>
        <v>9.7436700000000015E-2</v>
      </c>
    </row>
    <row r="563" spans="1:10" hidden="1" x14ac:dyDescent="0.25">
      <c r="A563" s="221">
        <f>IF(I562=DbaseIndices!$N$3,A562+1,A562)</f>
        <v>94</v>
      </c>
      <c r="B563" s="221">
        <f>MATCH(A563,DbaseIndices!A:A,0)</f>
        <v>136</v>
      </c>
      <c r="C563" s="221" t="str">
        <f>INDEX(DbaseIndices!F:F,$B563)</f>
        <v>1 Energy</v>
      </c>
      <c r="D563" s="221" t="str">
        <f>INDEX(DbaseIndices!G:G,$B563)</f>
        <v>1A Fuel Combustion Activities</v>
      </c>
      <c r="E563" s="221">
        <f>INDEX(DbaseIndices!H:H,$B563)</f>
        <v>0</v>
      </c>
      <c r="F563" s="221">
        <f>INDEX(DbaseIndices!I:I,$B563)</f>
        <v>0</v>
      </c>
      <c r="G563" s="221" t="str">
        <f>INDEX(DbaseIndices!D:D,$B563)</f>
        <v>Kerosene</v>
      </c>
      <c r="H563" s="221" t="str">
        <f>INDEX(DbaseIndices!E:E,$B563)</f>
        <v>CH4</v>
      </c>
      <c r="I563" s="221">
        <f>IF(I562=DbaseIndices!$N$3,DbaseIndices!$N$2,I562+1)</f>
        <v>2015</v>
      </c>
      <c r="J563" s="318">
        <f ca="1">OFFSET(INDIRECT(INDEX(DbaseIndices!J:J,B563)),0,I563-2000+1)</f>
        <v>9.6318479999999998E-2</v>
      </c>
    </row>
    <row r="564" spans="1:10" hidden="1" x14ac:dyDescent="0.25">
      <c r="A564" s="221">
        <f>IF(I563=DbaseIndices!$N$3,A563+1,A563)</f>
        <v>94</v>
      </c>
      <c r="B564" s="221">
        <f>MATCH(A564,DbaseIndices!A:A,0)</f>
        <v>136</v>
      </c>
      <c r="C564" s="221" t="str">
        <f>INDEX(DbaseIndices!F:F,$B564)</f>
        <v>1 Energy</v>
      </c>
      <c r="D564" s="221" t="str">
        <f>INDEX(DbaseIndices!G:G,$B564)</f>
        <v>1A Fuel Combustion Activities</v>
      </c>
      <c r="E564" s="221">
        <f>INDEX(DbaseIndices!H:H,$B564)</f>
        <v>0</v>
      </c>
      <c r="F564" s="221">
        <f>INDEX(DbaseIndices!I:I,$B564)</f>
        <v>0</v>
      </c>
      <c r="G564" s="221" t="str">
        <f>INDEX(DbaseIndices!D:D,$B564)</f>
        <v>Kerosene</v>
      </c>
      <c r="H564" s="221" t="str">
        <f>INDEX(DbaseIndices!E:E,$B564)</f>
        <v>CH4</v>
      </c>
      <c r="I564" s="221">
        <f>IF(I563=DbaseIndices!$N$3,DbaseIndices!$N$2,I563+1)</f>
        <v>2016</v>
      </c>
      <c r="J564" s="318">
        <f ca="1">OFFSET(INDIRECT(INDEX(DbaseIndices!J:J,B564)),0,I564-2000+1)</f>
        <v>9.5199000000000006E-2</v>
      </c>
    </row>
    <row r="565" spans="1:10" hidden="1" x14ac:dyDescent="0.25">
      <c r="A565" s="221">
        <f>IF(I564=DbaseIndices!$N$3,A564+1,A564)</f>
        <v>94</v>
      </c>
      <c r="B565" s="221">
        <f>MATCH(A565,DbaseIndices!A:A,0)</f>
        <v>136</v>
      </c>
      <c r="C565" s="221" t="str">
        <f>INDEX(DbaseIndices!F:F,$B565)</f>
        <v>1 Energy</v>
      </c>
      <c r="D565" s="221" t="str">
        <f>INDEX(DbaseIndices!G:G,$B565)</f>
        <v>1A Fuel Combustion Activities</v>
      </c>
      <c r="E565" s="221">
        <f>INDEX(DbaseIndices!H:H,$B565)</f>
        <v>0</v>
      </c>
      <c r="F565" s="221">
        <f>INDEX(DbaseIndices!I:I,$B565)</f>
        <v>0</v>
      </c>
      <c r="G565" s="221" t="str">
        <f>INDEX(DbaseIndices!D:D,$B565)</f>
        <v>Kerosene</v>
      </c>
      <c r="H565" s="221" t="str">
        <f>INDEX(DbaseIndices!E:E,$B565)</f>
        <v>CH4</v>
      </c>
      <c r="I565" s="221">
        <f>IF(I564=DbaseIndices!$N$3,DbaseIndices!$N$2,I564+1)</f>
        <v>2017</v>
      </c>
      <c r="J565" s="318">
        <f ca="1">OFFSET(INDIRECT(INDEX(DbaseIndices!J:J,B565)),0,I565-2000+1)</f>
        <v>9.4083E-2</v>
      </c>
    </row>
    <row r="566" spans="1:10" hidden="1" x14ac:dyDescent="0.25">
      <c r="A566" s="221">
        <f>IF(I565=DbaseIndices!$N$3,A565+1,A565)</f>
        <v>95</v>
      </c>
      <c r="B566" s="221">
        <f>MATCH(A566,DbaseIndices!A:A,0)</f>
        <v>137</v>
      </c>
      <c r="C566" s="221" t="str">
        <f>INDEX(DbaseIndices!F:F,$B566)</f>
        <v>1 Energy</v>
      </c>
      <c r="D566" s="221" t="str">
        <f>INDEX(DbaseIndices!G:G,$B566)</f>
        <v>1A Fuel Combustion Activities</v>
      </c>
      <c r="E566" s="221" t="str">
        <f>INDEX(DbaseIndices!H:H,$B566)</f>
        <v>1A3 Transport</v>
      </c>
      <c r="F566" s="221" t="str">
        <f>INDEX(DbaseIndices!I:I,$B566)</f>
        <v>1A3a Transport - Aviation</v>
      </c>
      <c r="G566" s="221" t="str">
        <f>INDEX(DbaseIndices!D:D,$B566)</f>
        <v>Residual Fuel Oil (HFO)</v>
      </c>
      <c r="H566" s="221" t="str">
        <f>INDEX(DbaseIndices!E:E,$B566)</f>
        <v>CH4</v>
      </c>
      <c r="I566" s="221">
        <f>IF(I565=DbaseIndices!$N$3,DbaseIndices!$N$2,I565+1)</f>
        <v>2012</v>
      </c>
      <c r="J566" s="318">
        <f ca="1">OFFSET(INDIRECT(INDEX(DbaseIndices!J:J,B566)),0,I566-2000+1)</f>
        <v>3.2399999999999998E-3</v>
      </c>
    </row>
    <row r="567" spans="1:10" hidden="1" x14ac:dyDescent="0.25">
      <c r="A567" s="221">
        <f>IF(I566=DbaseIndices!$N$3,A566+1,A566)</f>
        <v>95</v>
      </c>
      <c r="B567" s="221">
        <f>MATCH(A567,DbaseIndices!A:A,0)</f>
        <v>137</v>
      </c>
      <c r="C567" s="221" t="str">
        <f>INDEX(DbaseIndices!F:F,$B567)</f>
        <v>1 Energy</v>
      </c>
      <c r="D567" s="221" t="str">
        <f>INDEX(DbaseIndices!G:G,$B567)</f>
        <v>1A Fuel Combustion Activities</v>
      </c>
      <c r="E567" s="221" t="str">
        <f>INDEX(DbaseIndices!H:H,$B567)</f>
        <v>1A3 Transport</v>
      </c>
      <c r="F567" s="221" t="str">
        <f>INDEX(DbaseIndices!I:I,$B567)</f>
        <v>1A3a Transport - Aviation</v>
      </c>
      <c r="G567" s="221" t="str">
        <f>INDEX(DbaseIndices!D:D,$B567)</f>
        <v>Residual Fuel Oil (HFO)</v>
      </c>
      <c r="H567" s="221" t="str">
        <f>INDEX(DbaseIndices!E:E,$B567)</f>
        <v>CH4</v>
      </c>
      <c r="I567" s="221">
        <f>IF(I566=DbaseIndices!$N$3,DbaseIndices!$N$2,I566+1)</f>
        <v>2013</v>
      </c>
      <c r="J567" s="318">
        <f ca="1">OFFSET(INDIRECT(INDEX(DbaseIndices!J:J,B567)),0,I567-2000+1)</f>
        <v>2.4500147999999998E-3</v>
      </c>
    </row>
    <row r="568" spans="1:10" hidden="1" x14ac:dyDescent="0.25">
      <c r="A568" s="221">
        <f>IF(I567=DbaseIndices!$N$3,A567+1,A567)</f>
        <v>95</v>
      </c>
      <c r="B568" s="221">
        <f>MATCH(A568,DbaseIndices!A:A,0)</f>
        <v>137</v>
      </c>
      <c r="C568" s="221" t="str">
        <f>INDEX(DbaseIndices!F:F,$B568)</f>
        <v>1 Energy</v>
      </c>
      <c r="D568" s="221" t="str">
        <f>INDEX(DbaseIndices!G:G,$B568)</f>
        <v>1A Fuel Combustion Activities</v>
      </c>
      <c r="E568" s="221" t="str">
        <f>INDEX(DbaseIndices!H:H,$B568)</f>
        <v>1A3 Transport</v>
      </c>
      <c r="F568" s="221" t="str">
        <f>INDEX(DbaseIndices!I:I,$B568)</f>
        <v>1A3a Transport - Aviation</v>
      </c>
      <c r="G568" s="221" t="str">
        <f>INDEX(DbaseIndices!D:D,$B568)</f>
        <v>Residual Fuel Oil (HFO)</v>
      </c>
      <c r="H568" s="221" t="str">
        <f>INDEX(DbaseIndices!E:E,$B568)</f>
        <v>CH4</v>
      </c>
      <c r="I568" s="221">
        <f>IF(I567=DbaseIndices!$N$3,DbaseIndices!$N$2,I567+1)</f>
        <v>2014</v>
      </c>
      <c r="J568" s="318">
        <f ca="1">OFFSET(INDIRECT(INDEX(DbaseIndices!J:J,B568)),0,I568-2000+1)</f>
        <v>2.4539879999999998E-3</v>
      </c>
    </row>
    <row r="569" spans="1:10" hidden="1" x14ac:dyDescent="0.25">
      <c r="A569" s="221">
        <f>IF(I568=DbaseIndices!$N$3,A568+1,A568)</f>
        <v>95</v>
      </c>
      <c r="B569" s="221">
        <f>MATCH(A569,DbaseIndices!A:A,0)</f>
        <v>137</v>
      </c>
      <c r="C569" s="221" t="str">
        <f>INDEX(DbaseIndices!F:F,$B569)</f>
        <v>1 Energy</v>
      </c>
      <c r="D569" s="221" t="str">
        <f>INDEX(DbaseIndices!G:G,$B569)</f>
        <v>1A Fuel Combustion Activities</v>
      </c>
      <c r="E569" s="221" t="str">
        <f>INDEX(DbaseIndices!H:H,$B569)</f>
        <v>1A3 Transport</v>
      </c>
      <c r="F569" s="221" t="str">
        <f>INDEX(DbaseIndices!I:I,$B569)</f>
        <v>1A3a Transport - Aviation</v>
      </c>
      <c r="G569" s="221" t="str">
        <f>INDEX(DbaseIndices!D:D,$B569)</f>
        <v>Residual Fuel Oil (HFO)</v>
      </c>
      <c r="H569" s="221" t="str">
        <f>INDEX(DbaseIndices!E:E,$B569)</f>
        <v>CH4</v>
      </c>
      <c r="I569" s="221">
        <f>IF(I568=DbaseIndices!$N$3,DbaseIndices!$N$2,I568+1)</f>
        <v>2015</v>
      </c>
      <c r="J569" s="318">
        <f ca="1">OFFSET(INDIRECT(INDEX(DbaseIndices!J:J,B569)),0,I569-2000+1)</f>
        <v>2.4579611999999999E-3</v>
      </c>
    </row>
    <row r="570" spans="1:10" hidden="1" x14ac:dyDescent="0.25">
      <c r="A570" s="221">
        <f>IF(I569=DbaseIndices!$N$3,A569+1,A569)</f>
        <v>95</v>
      </c>
      <c r="B570" s="221">
        <f>MATCH(A570,DbaseIndices!A:A,0)</f>
        <v>137</v>
      </c>
      <c r="C570" s="221" t="str">
        <f>INDEX(DbaseIndices!F:F,$B570)</f>
        <v>1 Energy</v>
      </c>
      <c r="D570" s="221" t="str">
        <f>INDEX(DbaseIndices!G:G,$B570)</f>
        <v>1A Fuel Combustion Activities</v>
      </c>
      <c r="E570" s="221" t="str">
        <f>INDEX(DbaseIndices!H:H,$B570)</f>
        <v>1A3 Transport</v>
      </c>
      <c r="F570" s="221" t="str">
        <f>INDEX(DbaseIndices!I:I,$B570)</f>
        <v>1A3a Transport - Aviation</v>
      </c>
      <c r="G570" s="221" t="str">
        <f>INDEX(DbaseIndices!D:D,$B570)</f>
        <v>Residual Fuel Oil (HFO)</v>
      </c>
      <c r="H570" s="221" t="str">
        <f>INDEX(DbaseIndices!E:E,$B570)</f>
        <v>CH4</v>
      </c>
      <c r="I570" s="221">
        <f>IF(I569=DbaseIndices!$N$3,DbaseIndices!$N$2,I569+1)</f>
        <v>2016</v>
      </c>
      <c r="J570" s="318">
        <f ca="1">OFFSET(INDIRECT(INDEX(DbaseIndices!J:J,B570)),0,I570-2000+1)</f>
        <v>2.4629999999999999E-3</v>
      </c>
    </row>
    <row r="571" spans="1:10" hidden="1" x14ac:dyDescent="0.25">
      <c r="A571" s="221">
        <f>IF(I570=DbaseIndices!$N$3,A570+1,A570)</f>
        <v>95</v>
      </c>
      <c r="B571" s="221">
        <f>MATCH(A571,DbaseIndices!A:A,0)</f>
        <v>137</v>
      </c>
      <c r="C571" s="221" t="str">
        <f>INDEX(DbaseIndices!F:F,$B571)</f>
        <v>1 Energy</v>
      </c>
      <c r="D571" s="221" t="str">
        <f>INDEX(DbaseIndices!G:G,$B571)</f>
        <v>1A Fuel Combustion Activities</v>
      </c>
      <c r="E571" s="221" t="str">
        <f>INDEX(DbaseIndices!H:H,$B571)</f>
        <v>1A3 Transport</v>
      </c>
      <c r="F571" s="221" t="str">
        <f>INDEX(DbaseIndices!I:I,$B571)</f>
        <v>1A3a Transport - Aviation</v>
      </c>
      <c r="G571" s="221" t="str">
        <f>INDEX(DbaseIndices!D:D,$B571)</f>
        <v>Residual Fuel Oil (HFO)</v>
      </c>
      <c r="H571" s="221" t="str">
        <f>INDEX(DbaseIndices!E:E,$B571)</f>
        <v>CH4</v>
      </c>
      <c r="I571" s="221">
        <f>IF(I570=DbaseIndices!$N$3,DbaseIndices!$N$2,I570+1)</f>
        <v>2017</v>
      </c>
      <c r="J571" s="318">
        <f ca="1">OFFSET(INDIRECT(INDEX(DbaseIndices!J:J,B571)),0,I571-2000+1)</f>
        <v>2.4659999999999999E-3</v>
      </c>
    </row>
    <row r="572" spans="1:10" hidden="1" x14ac:dyDescent="0.25">
      <c r="A572" s="221">
        <f>IF(I571=DbaseIndices!$N$3,A571+1,A571)</f>
        <v>96</v>
      </c>
      <c r="B572" s="221">
        <f>MATCH(A572,DbaseIndices!A:A,0)</f>
        <v>138</v>
      </c>
      <c r="C572" s="221" t="str">
        <f>INDEX(DbaseIndices!F:F,$B572)</f>
        <v>1 Energy</v>
      </c>
      <c r="D572" s="221" t="str">
        <f>INDEX(DbaseIndices!G:G,$B572)</f>
        <v>1A Fuel Combustion Activities</v>
      </c>
      <c r="E572" s="221" t="str">
        <f>INDEX(DbaseIndices!H:H,$B572)</f>
        <v>1A3 Transport</v>
      </c>
      <c r="F572" s="221" t="str">
        <f>INDEX(DbaseIndices!I:I,$B572)</f>
        <v>1A3a Transport - Aviation</v>
      </c>
      <c r="G572" s="221" t="str">
        <f>INDEX(DbaseIndices!D:D,$B572)</f>
        <v>Coal</v>
      </c>
      <c r="H572" s="221" t="str">
        <f>INDEX(DbaseIndices!E:E,$B572)</f>
        <v>CH4</v>
      </c>
      <c r="I572" s="221">
        <f>IF(I571=DbaseIndices!$N$3,DbaseIndices!$N$2,I571+1)</f>
        <v>2012</v>
      </c>
      <c r="J572" s="318">
        <f ca="1">OFFSET(INDIRECT(INDEX(DbaseIndices!J:J,B572)),0,I572-2000+1)</f>
        <v>0.1422982184728977</v>
      </c>
    </row>
    <row r="573" spans="1:10" hidden="1" x14ac:dyDescent="0.25">
      <c r="A573" s="221">
        <f>IF(I572=DbaseIndices!$N$3,A572+1,A572)</f>
        <v>96</v>
      </c>
      <c r="B573" s="221">
        <f>MATCH(A573,DbaseIndices!A:A,0)</f>
        <v>138</v>
      </c>
      <c r="C573" s="221" t="str">
        <f>INDEX(DbaseIndices!F:F,$B573)</f>
        <v>1 Energy</v>
      </c>
      <c r="D573" s="221" t="str">
        <f>INDEX(DbaseIndices!G:G,$B573)</f>
        <v>1A Fuel Combustion Activities</v>
      </c>
      <c r="E573" s="221" t="str">
        <f>INDEX(DbaseIndices!H:H,$B573)</f>
        <v>1A3 Transport</v>
      </c>
      <c r="F573" s="221" t="str">
        <f>INDEX(DbaseIndices!I:I,$B573)</f>
        <v>1A3a Transport - Aviation</v>
      </c>
      <c r="G573" s="221" t="str">
        <f>INDEX(DbaseIndices!D:D,$B573)</f>
        <v>Coal</v>
      </c>
      <c r="H573" s="221" t="str">
        <f>INDEX(DbaseIndices!E:E,$B573)</f>
        <v>CH4</v>
      </c>
      <c r="I573" s="221">
        <f>IF(I572=DbaseIndices!$N$3,DbaseIndices!$N$2,I572+1)</f>
        <v>2013</v>
      </c>
      <c r="J573" s="318">
        <f ca="1">OFFSET(INDIRECT(INDEX(DbaseIndices!J:J,B573)),0,I573-2000+1)</f>
        <v>0.16444500000000001</v>
      </c>
    </row>
    <row r="574" spans="1:10" hidden="1" x14ac:dyDescent="0.25">
      <c r="A574" s="221">
        <f>IF(I573=DbaseIndices!$N$3,A573+1,A573)</f>
        <v>96</v>
      </c>
      <c r="B574" s="221">
        <f>MATCH(A574,DbaseIndices!A:A,0)</f>
        <v>138</v>
      </c>
      <c r="C574" s="221" t="str">
        <f>INDEX(DbaseIndices!F:F,$B574)</f>
        <v>1 Energy</v>
      </c>
      <c r="D574" s="221" t="str">
        <f>INDEX(DbaseIndices!G:G,$B574)</f>
        <v>1A Fuel Combustion Activities</v>
      </c>
      <c r="E574" s="221" t="str">
        <f>INDEX(DbaseIndices!H:H,$B574)</f>
        <v>1A3 Transport</v>
      </c>
      <c r="F574" s="221" t="str">
        <f>INDEX(DbaseIndices!I:I,$B574)</f>
        <v>1A3a Transport - Aviation</v>
      </c>
      <c r="G574" s="221" t="str">
        <f>INDEX(DbaseIndices!D:D,$B574)</f>
        <v>Coal</v>
      </c>
      <c r="H574" s="221" t="str">
        <f>INDEX(DbaseIndices!E:E,$B574)</f>
        <v>CH4</v>
      </c>
      <c r="I574" s="221">
        <f>IF(I573=DbaseIndices!$N$3,DbaseIndices!$N$2,I573+1)</f>
        <v>2014</v>
      </c>
      <c r="J574" s="318">
        <f ca="1">OFFSET(INDIRECT(INDEX(DbaseIndices!J:J,B574)),0,I574-2000+1)</f>
        <v>0.170349</v>
      </c>
    </row>
    <row r="575" spans="1:10" hidden="1" x14ac:dyDescent="0.25">
      <c r="A575" s="221">
        <f>IF(I574=DbaseIndices!$N$3,A574+1,A574)</f>
        <v>96</v>
      </c>
      <c r="B575" s="221">
        <f>MATCH(A575,DbaseIndices!A:A,0)</f>
        <v>138</v>
      </c>
      <c r="C575" s="221" t="str">
        <f>INDEX(DbaseIndices!F:F,$B575)</f>
        <v>1 Energy</v>
      </c>
      <c r="D575" s="221" t="str">
        <f>INDEX(DbaseIndices!G:G,$B575)</f>
        <v>1A Fuel Combustion Activities</v>
      </c>
      <c r="E575" s="221" t="str">
        <f>INDEX(DbaseIndices!H:H,$B575)</f>
        <v>1A3 Transport</v>
      </c>
      <c r="F575" s="221" t="str">
        <f>INDEX(DbaseIndices!I:I,$B575)</f>
        <v>1A3a Transport - Aviation</v>
      </c>
      <c r="G575" s="221" t="str">
        <f>INDEX(DbaseIndices!D:D,$B575)</f>
        <v>Coal</v>
      </c>
      <c r="H575" s="221" t="str">
        <f>INDEX(DbaseIndices!E:E,$B575)</f>
        <v>CH4</v>
      </c>
      <c r="I575" s="221">
        <f>IF(I574=DbaseIndices!$N$3,DbaseIndices!$N$2,I574+1)</f>
        <v>2015</v>
      </c>
      <c r="J575" s="318">
        <f ca="1">OFFSET(INDIRECT(INDEX(DbaseIndices!J:J,B575)),0,I575-2000+1)</f>
        <v>0.17625299999999999</v>
      </c>
    </row>
    <row r="576" spans="1:10" hidden="1" x14ac:dyDescent="0.25">
      <c r="A576" s="221">
        <f>IF(I575=DbaseIndices!$N$3,A575+1,A575)</f>
        <v>96</v>
      </c>
      <c r="B576" s="221">
        <f>MATCH(A576,DbaseIndices!A:A,0)</f>
        <v>138</v>
      </c>
      <c r="C576" s="221" t="str">
        <f>INDEX(DbaseIndices!F:F,$B576)</f>
        <v>1 Energy</v>
      </c>
      <c r="D576" s="221" t="str">
        <f>INDEX(DbaseIndices!G:G,$B576)</f>
        <v>1A Fuel Combustion Activities</v>
      </c>
      <c r="E576" s="221" t="str">
        <f>INDEX(DbaseIndices!H:H,$B576)</f>
        <v>1A3 Transport</v>
      </c>
      <c r="F576" s="221" t="str">
        <f>INDEX(DbaseIndices!I:I,$B576)</f>
        <v>1A3a Transport - Aviation</v>
      </c>
      <c r="G576" s="221" t="str">
        <f>INDEX(DbaseIndices!D:D,$B576)</f>
        <v>Coal</v>
      </c>
      <c r="H576" s="221" t="str">
        <f>INDEX(DbaseIndices!E:E,$B576)</f>
        <v>CH4</v>
      </c>
      <c r="I576" s="221">
        <f>IF(I575=DbaseIndices!$N$3,DbaseIndices!$N$2,I575+1)</f>
        <v>2016</v>
      </c>
      <c r="J576" s="318">
        <f ca="1">OFFSET(INDIRECT(INDEX(DbaseIndices!J:J,B576)),0,I576-2000+1)</f>
        <v>0.18215700000000001</v>
      </c>
    </row>
    <row r="577" spans="1:10" hidden="1" x14ac:dyDescent="0.25">
      <c r="A577" s="221">
        <f>IF(I576=DbaseIndices!$N$3,A576+1,A576)</f>
        <v>96</v>
      </c>
      <c r="B577" s="221">
        <f>MATCH(A577,DbaseIndices!A:A,0)</f>
        <v>138</v>
      </c>
      <c r="C577" s="221" t="str">
        <f>INDEX(DbaseIndices!F:F,$B577)</f>
        <v>1 Energy</v>
      </c>
      <c r="D577" s="221" t="str">
        <f>INDEX(DbaseIndices!G:G,$B577)</f>
        <v>1A Fuel Combustion Activities</v>
      </c>
      <c r="E577" s="221" t="str">
        <f>INDEX(DbaseIndices!H:H,$B577)</f>
        <v>1A3 Transport</v>
      </c>
      <c r="F577" s="221" t="str">
        <f>INDEX(DbaseIndices!I:I,$B577)</f>
        <v>1A3a Transport - Aviation</v>
      </c>
      <c r="G577" s="221" t="str">
        <f>INDEX(DbaseIndices!D:D,$B577)</f>
        <v>Coal</v>
      </c>
      <c r="H577" s="221" t="str">
        <f>INDEX(DbaseIndices!E:E,$B577)</f>
        <v>CH4</v>
      </c>
      <c r="I577" s="221">
        <f>IF(I576=DbaseIndices!$N$3,DbaseIndices!$N$2,I576+1)</f>
        <v>2017</v>
      </c>
      <c r="J577" s="318">
        <f ca="1">OFFSET(INDIRECT(INDEX(DbaseIndices!J:J,B577)),0,I577-2000+1)</f>
        <v>0.18806100000000001</v>
      </c>
    </row>
    <row r="578" spans="1:10" hidden="1" x14ac:dyDescent="0.25">
      <c r="A578" s="221">
        <f>IF(I577=DbaseIndices!$N$3,A577+1,A577)</f>
        <v>97</v>
      </c>
      <c r="B578" s="221">
        <f>MATCH(A578,DbaseIndices!A:A,0)</f>
        <v>140</v>
      </c>
      <c r="C578" s="221" t="str">
        <f>INDEX(DbaseIndices!F:F,$B578)</f>
        <v>1 Energy</v>
      </c>
      <c r="D578" s="221" t="str">
        <f>INDEX(DbaseIndices!G:G,$B578)</f>
        <v>1A Fuel Combustion Activities</v>
      </c>
      <c r="E578" s="221" t="str">
        <f>INDEX(DbaseIndices!H:H,$B578)</f>
        <v>1A3 Transport</v>
      </c>
      <c r="F578" s="221" t="str">
        <f>INDEX(DbaseIndices!I:I,$B578)</f>
        <v>1A3b Transport - Road</v>
      </c>
      <c r="G578" s="221" t="str">
        <f>INDEX(DbaseIndices!D:D,$B578)</f>
        <v>Motor gasoline</v>
      </c>
      <c r="H578" s="221" t="str">
        <f>INDEX(DbaseIndices!E:E,$B578)</f>
        <v>CH4</v>
      </c>
      <c r="I578" s="221">
        <f>IF(I577=DbaseIndices!$N$3,DbaseIndices!$N$2,I577+1)</f>
        <v>2012</v>
      </c>
      <c r="J578" s="318">
        <f ca="1">OFFSET(INDIRECT(INDEX(DbaseIndices!J:J,B578)),0,I578-2000+1)</f>
        <v>16.090799999999998</v>
      </c>
    </row>
    <row r="579" spans="1:10" hidden="1" x14ac:dyDescent="0.25">
      <c r="A579" s="221">
        <f>IF(I578=DbaseIndices!$N$3,A578+1,A578)</f>
        <v>97</v>
      </c>
      <c r="B579" s="221">
        <f>MATCH(A579,DbaseIndices!A:A,0)</f>
        <v>140</v>
      </c>
      <c r="C579" s="221" t="str">
        <f>INDEX(DbaseIndices!F:F,$B579)</f>
        <v>1 Energy</v>
      </c>
      <c r="D579" s="221" t="str">
        <f>INDEX(DbaseIndices!G:G,$B579)</f>
        <v>1A Fuel Combustion Activities</v>
      </c>
      <c r="E579" s="221" t="str">
        <f>INDEX(DbaseIndices!H:H,$B579)</f>
        <v>1A3 Transport</v>
      </c>
      <c r="F579" s="221" t="str">
        <f>INDEX(DbaseIndices!I:I,$B579)</f>
        <v>1A3b Transport - Road</v>
      </c>
      <c r="G579" s="221" t="str">
        <f>INDEX(DbaseIndices!D:D,$B579)</f>
        <v>Motor gasoline</v>
      </c>
      <c r="H579" s="221" t="str">
        <f>INDEX(DbaseIndices!E:E,$B579)</f>
        <v>CH4</v>
      </c>
      <c r="I579" s="221">
        <f>IF(I578=DbaseIndices!$N$3,DbaseIndices!$N$2,I578+1)</f>
        <v>2013</v>
      </c>
      <c r="J579" s="318">
        <f ca="1">OFFSET(INDIRECT(INDEX(DbaseIndices!J:J,B579)),0,I579-2000+1)</f>
        <v>16.546199999999999</v>
      </c>
    </row>
    <row r="580" spans="1:10" hidden="1" x14ac:dyDescent="0.25">
      <c r="A580" s="221">
        <f>IF(I579=DbaseIndices!$N$3,A579+1,A579)</f>
        <v>97</v>
      </c>
      <c r="B580" s="221">
        <f>MATCH(A580,DbaseIndices!A:A,0)</f>
        <v>140</v>
      </c>
      <c r="C580" s="221" t="str">
        <f>INDEX(DbaseIndices!F:F,$B580)</f>
        <v>1 Energy</v>
      </c>
      <c r="D580" s="221" t="str">
        <f>INDEX(DbaseIndices!G:G,$B580)</f>
        <v>1A Fuel Combustion Activities</v>
      </c>
      <c r="E580" s="221" t="str">
        <f>INDEX(DbaseIndices!H:H,$B580)</f>
        <v>1A3 Transport</v>
      </c>
      <c r="F580" s="221" t="str">
        <f>INDEX(DbaseIndices!I:I,$B580)</f>
        <v>1A3b Transport - Road</v>
      </c>
      <c r="G580" s="221" t="str">
        <f>INDEX(DbaseIndices!D:D,$B580)</f>
        <v>Motor gasoline</v>
      </c>
      <c r="H580" s="221" t="str">
        <f>INDEX(DbaseIndices!E:E,$B580)</f>
        <v>CH4</v>
      </c>
      <c r="I580" s="221">
        <f>IF(I579=DbaseIndices!$N$3,DbaseIndices!$N$2,I579+1)</f>
        <v>2014</v>
      </c>
      <c r="J580" s="318">
        <f ca="1">OFFSET(INDIRECT(INDEX(DbaseIndices!J:J,B580)),0,I580-2000+1)</f>
        <v>16.84815</v>
      </c>
    </row>
    <row r="581" spans="1:10" hidden="1" x14ac:dyDescent="0.25">
      <c r="A581" s="221">
        <f>IF(I580=DbaseIndices!$N$3,A580+1,A580)</f>
        <v>97</v>
      </c>
      <c r="B581" s="221">
        <f>MATCH(A581,DbaseIndices!A:A,0)</f>
        <v>140</v>
      </c>
      <c r="C581" s="221" t="str">
        <f>INDEX(DbaseIndices!F:F,$B581)</f>
        <v>1 Energy</v>
      </c>
      <c r="D581" s="221" t="str">
        <f>INDEX(DbaseIndices!G:G,$B581)</f>
        <v>1A Fuel Combustion Activities</v>
      </c>
      <c r="E581" s="221" t="str">
        <f>INDEX(DbaseIndices!H:H,$B581)</f>
        <v>1A3 Transport</v>
      </c>
      <c r="F581" s="221" t="str">
        <f>INDEX(DbaseIndices!I:I,$B581)</f>
        <v>1A3b Transport - Road</v>
      </c>
      <c r="G581" s="221" t="str">
        <f>INDEX(DbaseIndices!D:D,$B581)</f>
        <v>Motor gasoline</v>
      </c>
      <c r="H581" s="221" t="str">
        <f>INDEX(DbaseIndices!E:E,$B581)</f>
        <v>CH4</v>
      </c>
      <c r="I581" s="221">
        <f>IF(I580=DbaseIndices!$N$3,DbaseIndices!$N$2,I580+1)</f>
        <v>2015</v>
      </c>
      <c r="J581" s="318">
        <f ca="1">OFFSET(INDIRECT(INDEX(DbaseIndices!J:J,B581)),0,I581-2000+1)</f>
        <v>16.984110000000001</v>
      </c>
    </row>
    <row r="582" spans="1:10" hidden="1" x14ac:dyDescent="0.25">
      <c r="A582" s="221">
        <f>IF(I581=DbaseIndices!$N$3,A581+1,A581)</f>
        <v>97</v>
      </c>
      <c r="B582" s="221">
        <f>MATCH(A582,DbaseIndices!A:A,0)</f>
        <v>140</v>
      </c>
      <c r="C582" s="221" t="str">
        <f>INDEX(DbaseIndices!F:F,$B582)</f>
        <v>1 Energy</v>
      </c>
      <c r="D582" s="221" t="str">
        <f>INDEX(DbaseIndices!G:G,$B582)</f>
        <v>1A Fuel Combustion Activities</v>
      </c>
      <c r="E582" s="221" t="str">
        <f>INDEX(DbaseIndices!H:H,$B582)</f>
        <v>1A3 Transport</v>
      </c>
      <c r="F582" s="221" t="str">
        <f>INDEX(DbaseIndices!I:I,$B582)</f>
        <v>1A3b Transport - Road</v>
      </c>
      <c r="G582" s="221" t="str">
        <f>INDEX(DbaseIndices!D:D,$B582)</f>
        <v>Motor gasoline</v>
      </c>
      <c r="H582" s="221" t="str">
        <f>INDEX(DbaseIndices!E:E,$B582)</f>
        <v>CH4</v>
      </c>
      <c r="I582" s="221">
        <f>IF(I581=DbaseIndices!$N$3,DbaseIndices!$N$2,I581+1)</f>
        <v>2016</v>
      </c>
      <c r="J582" s="318">
        <f ca="1">OFFSET(INDIRECT(INDEX(DbaseIndices!J:J,B582)),0,I582-2000+1)</f>
        <v>16.953749999999996</v>
      </c>
    </row>
    <row r="583" spans="1:10" hidden="1" x14ac:dyDescent="0.25">
      <c r="A583" s="221">
        <f>IF(I582=DbaseIndices!$N$3,A582+1,A582)</f>
        <v>97</v>
      </c>
      <c r="B583" s="221">
        <f>MATCH(A583,DbaseIndices!A:A,0)</f>
        <v>140</v>
      </c>
      <c r="C583" s="221" t="str">
        <f>INDEX(DbaseIndices!F:F,$B583)</f>
        <v>1 Energy</v>
      </c>
      <c r="D583" s="221" t="str">
        <f>INDEX(DbaseIndices!G:G,$B583)</f>
        <v>1A Fuel Combustion Activities</v>
      </c>
      <c r="E583" s="221" t="str">
        <f>INDEX(DbaseIndices!H:H,$B583)</f>
        <v>1A3 Transport</v>
      </c>
      <c r="F583" s="221" t="str">
        <f>INDEX(DbaseIndices!I:I,$B583)</f>
        <v>1A3b Transport - Road</v>
      </c>
      <c r="G583" s="221" t="str">
        <f>INDEX(DbaseIndices!D:D,$B583)</f>
        <v>Motor gasoline</v>
      </c>
      <c r="H583" s="221" t="str">
        <f>INDEX(DbaseIndices!E:E,$B583)</f>
        <v>CH4</v>
      </c>
      <c r="I583" s="221">
        <f>IF(I582=DbaseIndices!$N$3,DbaseIndices!$N$2,I582+1)</f>
        <v>2017</v>
      </c>
      <c r="J583" s="318">
        <f ca="1">OFFSET(INDIRECT(INDEX(DbaseIndices!J:J,B583)),0,I583-2000+1)</f>
        <v>17.154719999999998</v>
      </c>
    </row>
    <row r="584" spans="1:10" hidden="1" x14ac:dyDescent="0.25">
      <c r="A584" s="221">
        <f>IF(I583=DbaseIndices!$N$3,A583+1,A583)</f>
        <v>98</v>
      </c>
      <c r="B584" s="221">
        <f>MATCH(A584,DbaseIndices!A:A,0)</f>
        <v>141</v>
      </c>
      <c r="C584" s="221" t="str">
        <f>INDEX(DbaseIndices!F:F,$B584)</f>
        <v>1 Energy</v>
      </c>
      <c r="D584" s="221" t="str">
        <f>INDEX(DbaseIndices!G:G,$B584)</f>
        <v>1A Fuel Combustion Activities</v>
      </c>
      <c r="E584" s="221" t="str">
        <f>INDEX(DbaseIndices!H:H,$B584)</f>
        <v>1A3 Transport</v>
      </c>
      <c r="F584" s="221" t="str">
        <f>INDEX(DbaseIndices!I:I,$B584)</f>
        <v>1A3b Transport - Road</v>
      </c>
      <c r="G584" s="221" t="str">
        <f>INDEX(DbaseIndices!D:D,$B584)</f>
        <v>Kerosene</v>
      </c>
      <c r="H584" s="221" t="str">
        <f>INDEX(DbaseIndices!E:E,$B584)</f>
        <v>CH4</v>
      </c>
      <c r="I584" s="221">
        <f>IF(I583=DbaseIndices!$N$3,DbaseIndices!$N$2,I583+1)</f>
        <v>2012</v>
      </c>
      <c r="J584" s="318">
        <f ca="1">OFFSET(INDIRECT(INDEX(DbaseIndices!J:J,B584)),0,I584-2000+1)</f>
        <v>5.1909150000000002E-4</v>
      </c>
    </row>
    <row r="585" spans="1:10" hidden="1" x14ac:dyDescent="0.25">
      <c r="A585" s="221">
        <f>IF(I584=DbaseIndices!$N$3,A584+1,A584)</f>
        <v>98</v>
      </c>
      <c r="B585" s="221">
        <f>MATCH(A585,DbaseIndices!A:A,0)</f>
        <v>141</v>
      </c>
      <c r="C585" s="221" t="str">
        <f>INDEX(DbaseIndices!F:F,$B585)</f>
        <v>1 Energy</v>
      </c>
      <c r="D585" s="221" t="str">
        <f>INDEX(DbaseIndices!G:G,$B585)</f>
        <v>1A Fuel Combustion Activities</v>
      </c>
      <c r="E585" s="221" t="str">
        <f>INDEX(DbaseIndices!H:H,$B585)</f>
        <v>1A3 Transport</v>
      </c>
      <c r="F585" s="221" t="str">
        <f>INDEX(DbaseIndices!I:I,$B585)</f>
        <v>1A3b Transport - Road</v>
      </c>
      <c r="G585" s="221" t="str">
        <f>INDEX(DbaseIndices!D:D,$B585)</f>
        <v>Kerosene</v>
      </c>
      <c r="H585" s="221" t="str">
        <f>INDEX(DbaseIndices!E:E,$B585)</f>
        <v>CH4</v>
      </c>
      <c r="I585" s="221">
        <f>IF(I584=DbaseIndices!$N$3,DbaseIndices!$N$2,I584+1)</f>
        <v>2013</v>
      </c>
      <c r="J585" s="318">
        <f ca="1">OFFSET(INDIRECT(INDEX(DbaseIndices!J:J,B585)),0,I585-2000+1)</f>
        <v>5.1964799999999994E-4</v>
      </c>
    </row>
    <row r="586" spans="1:10" hidden="1" x14ac:dyDescent="0.25">
      <c r="A586" s="221">
        <f>IF(I585=DbaseIndices!$N$3,A585+1,A585)</f>
        <v>98</v>
      </c>
      <c r="B586" s="221">
        <f>MATCH(A586,DbaseIndices!A:A,0)</f>
        <v>141</v>
      </c>
      <c r="C586" s="221" t="str">
        <f>INDEX(DbaseIndices!F:F,$B586)</f>
        <v>1 Energy</v>
      </c>
      <c r="D586" s="221" t="str">
        <f>INDEX(DbaseIndices!G:G,$B586)</f>
        <v>1A Fuel Combustion Activities</v>
      </c>
      <c r="E586" s="221" t="str">
        <f>INDEX(DbaseIndices!H:H,$B586)</f>
        <v>1A3 Transport</v>
      </c>
      <c r="F586" s="221" t="str">
        <f>INDEX(DbaseIndices!I:I,$B586)</f>
        <v>1A3b Transport - Road</v>
      </c>
      <c r="G586" s="221" t="str">
        <f>INDEX(DbaseIndices!D:D,$B586)</f>
        <v>Kerosene</v>
      </c>
      <c r="H586" s="221" t="str">
        <f>INDEX(DbaseIndices!E:E,$B586)</f>
        <v>CH4</v>
      </c>
      <c r="I586" s="221">
        <f>IF(I585=DbaseIndices!$N$3,DbaseIndices!$N$2,I585+1)</f>
        <v>2014</v>
      </c>
      <c r="J586" s="318">
        <f ca="1">OFFSET(INDIRECT(INDEX(DbaseIndices!J:J,B586)),0,I586-2000+1)</f>
        <v>4.8679499999999983E-4</v>
      </c>
    </row>
    <row r="587" spans="1:10" hidden="1" x14ac:dyDescent="0.25">
      <c r="A587" s="221">
        <f>IF(I586=DbaseIndices!$N$3,A586+1,A586)</f>
        <v>98</v>
      </c>
      <c r="B587" s="221">
        <f>MATCH(A587,DbaseIndices!A:A,0)</f>
        <v>141</v>
      </c>
      <c r="C587" s="221" t="str">
        <f>INDEX(DbaseIndices!F:F,$B587)</f>
        <v>1 Energy</v>
      </c>
      <c r="D587" s="221" t="str">
        <f>INDEX(DbaseIndices!G:G,$B587)</f>
        <v>1A Fuel Combustion Activities</v>
      </c>
      <c r="E587" s="221" t="str">
        <f>INDEX(DbaseIndices!H:H,$B587)</f>
        <v>1A3 Transport</v>
      </c>
      <c r="F587" s="221" t="str">
        <f>INDEX(DbaseIndices!I:I,$B587)</f>
        <v>1A3b Transport - Road</v>
      </c>
      <c r="G587" s="221" t="str">
        <f>INDEX(DbaseIndices!D:D,$B587)</f>
        <v>Kerosene</v>
      </c>
      <c r="H587" s="221" t="str">
        <f>INDEX(DbaseIndices!E:E,$B587)</f>
        <v>CH4</v>
      </c>
      <c r="I587" s="221">
        <f>IF(I586=DbaseIndices!$N$3,DbaseIndices!$N$2,I586+1)</f>
        <v>2015</v>
      </c>
      <c r="J587" s="318">
        <f ca="1">OFFSET(INDIRECT(INDEX(DbaseIndices!J:J,B587)),0,I587-2000+1)</f>
        <v>4.5394199999999988E-4</v>
      </c>
    </row>
    <row r="588" spans="1:10" hidden="1" x14ac:dyDescent="0.25">
      <c r="A588" s="221">
        <f>IF(I587=DbaseIndices!$N$3,A587+1,A587)</f>
        <v>98</v>
      </c>
      <c r="B588" s="221">
        <f>MATCH(A588,DbaseIndices!A:A,0)</f>
        <v>141</v>
      </c>
      <c r="C588" s="221" t="str">
        <f>INDEX(DbaseIndices!F:F,$B588)</f>
        <v>1 Energy</v>
      </c>
      <c r="D588" s="221" t="str">
        <f>INDEX(DbaseIndices!G:G,$B588)</f>
        <v>1A Fuel Combustion Activities</v>
      </c>
      <c r="E588" s="221" t="str">
        <f>INDEX(DbaseIndices!H:H,$B588)</f>
        <v>1A3 Transport</v>
      </c>
      <c r="F588" s="221" t="str">
        <f>INDEX(DbaseIndices!I:I,$B588)</f>
        <v>1A3b Transport - Road</v>
      </c>
      <c r="G588" s="221" t="str">
        <f>INDEX(DbaseIndices!D:D,$B588)</f>
        <v>Kerosene</v>
      </c>
      <c r="H588" s="221" t="str">
        <f>INDEX(DbaseIndices!E:E,$B588)</f>
        <v>CH4</v>
      </c>
      <c r="I588" s="221">
        <f>IF(I587=DbaseIndices!$N$3,DbaseIndices!$N$2,I587+1)</f>
        <v>2016</v>
      </c>
      <c r="J588" s="318">
        <f ca="1">OFFSET(INDIRECT(INDEX(DbaseIndices!J:J,B588)),0,I588-2000+1)</f>
        <v>4.2000000000000002E-4</v>
      </c>
    </row>
    <row r="589" spans="1:10" hidden="1" x14ac:dyDescent="0.25">
      <c r="A589" s="221">
        <f>IF(I588=DbaseIndices!$N$3,A588+1,A588)</f>
        <v>98</v>
      </c>
      <c r="B589" s="221">
        <f>MATCH(A589,DbaseIndices!A:A,0)</f>
        <v>141</v>
      </c>
      <c r="C589" s="221" t="str">
        <f>INDEX(DbaseIndices!F:F,$B589)</f>
        <v>1 Energy</v>
      </c>
      <c r="D589" s="221" t="str">
        <f>INDEX(DbaseIndices!G:G,$B589)</f>
        <v>1A Fuel Combustion Activities</v>
      </c>
      <c r="E589" s="221" t="str">
        <f>INDEX(DbaseIndices!H:H,$B589)</f>
        <v>1A3 Transport</v>
      </c>
      <c r="F589" s="221" t="str">
        <f>INDEX(DbaseIndices!I:I,$B589)</f>
        <v>1A3b Transport - Road</v>
      </c>
      <c r="G589" s="221" t="str">
        <f>INDEX(DbaseIndices!D:D,$B589)</f>
        <v>Kerosene</v>
      </c>
      <c r="H589" s="221" t="str">
        <f>INDEX(DbaseIndices!E:E,$B589)</f>
        <v>CH4</v>
      </c>
      <c r="I589" s="221">
        <f>IF(I588=DbaseIndices!$N$3,DbaseIndices!$N$2,I588+1)</f>
        <v>2017</v>
      </c>
      <c r="J589" s="318">
        <f ca="1">OFFSET(INDIRECT(INDEX(DbaseIndices!J:J,B589)),0,I589-2000+1)</f>
        <v>3.8699999999999997E-4</v>
      </c>
    </row>
    <row r="590" spans="1:10" hidden="1" x14ac:dyDescent="0.25">
      <c r="A590" s="221">
        <f>IF(I589=DbaseIndices!$N$3,A589+1,A589)</f>
        <v>99</v>
      </c>
      <c r="B590" s="221">
        <f>MATCH(A590,DbaseIndices!A:A,0)</f>
        <v>142</v>
      </c>
      <c r="C590" s="221" t="str">
        <f>INDEX(DbaseIndices!F:F,$B590)</f>
        <v>1 Energy</v>
      </c>
      <c r="D590" s="221" t="str">
        <f>INDEX(DbaseIndices!G:G,$B590)</f>
        <v>1A Fuel Combustion Activities</v>
      </c>
      <c r="E590" s="221" t="str">
        <f>INDEX(DbaseIndices!H:H,$B590)</f>
        <v>1A3 Transport</v>
      </c>
      <c r="F590" s="221" t="str">
        <f>INDEX(DbaseIndices!I:I,$B590)</f>
        <v>1A3b Transport - Road</v>
      </c>
      <c r="G590" s="221" t="str">
        <f>INDEX(DbaseIndices!D:D,$B590)</f>
        <v>Diesel</v>
      </c>
      <c r="H590" s="221" t="str">
        <f>INDEX(DbaseIndices!E:E,$B590)</f>
        <v>CH4</v>
      </c>
      <c r="I590" s="221">
        <f>IF(I589=DbaseIndices!$N$3,DbaseIndices!$N$2,I589+1)</f>
        <v>2012</v>
      </c>
      <c r="J590" s="318">
        <f ca="1">OFFSET(INDIRECT(INDEX(DbaseIndices!J:J,B590)),0,I590-2000+1)</f>
        <v>1.512222465402262</v>
      </c>
    </row>
    <row r="591" spans="1:10" hidden="1" x14ac:dyDescent="0.25">
      <c r="A591" s="221">
        <f>IF(I590=DbaseIndices!$N$3,A590+1,A590)</f>
        <v>99</v>
      </c>
      <c r="B591" s="221">
        <f>MATCH(A591,DbaseIndices!A:A,0)</f>
        <v>142</v>
      </c>
      <c r="C591" s="221" t="str">
        <f>INDEX(DbaseIndices!F:F,$B591)</f>
        <v>1 Energy</v>
      </c>
      <c r="D591" s="221" t="str">
        <f>INDEX(DbaseIndices!G:G,$B591)</f>
        <v>1A Fuel Combustion Activities</v>
      </c>
      <c r="E591" s="221" t="str">
        <f>INDEX(DbaseIndices!H:H,$B591)</f>
        <v>1A3 Transport</v>
      </c>
      <c r="F591" s="221" t="str">
        <f>INDEX(DbaseIndices!I:I,$B591)</f>
        <v>1A3b Transport - Road</v>
      </c>
      <c r="G591" s="221" t="str">
        <f>INDEX(DbaseIndices!D:D,$B591)</f>
        <v>Diesel</v>
      </c>
      <c r="H591" s="221" t="str">
        <f>INDEX(DbaseIndices!E:E,$B591)</f>
        <v>CH4</v>
      </c>
      <c r="I591" s="221">
        <f>IF(I590=DbaseIndices!$N$3,DbaseIndices!$N$2,I590+1)</f>
        <v>2013</v>
      </c>
      <c r="J591" s="318">
        <f ca="1">OFFSET(INDIRECT(INDEX(DbaseIndices!J:J,B591)),0,I591-2000+1)</f>
        <v>1.5930344329077066</v>
      </c>
    </row>
    <row r="592" spans="1:10" hidden="1" x14ac:dyDescent="0.25">
      <c r="A592" s="221">
        <f>IF(I591=DbaseIndices!$N$3,A591+1,A591)</f>
        <v>99</v>
      </c>
      <c r="B592" s="221">
        <f>MATCH(A592,DbaseIndices!A:A,0)</f>
        <v>142</v>
      </c>
      <c r="C592" s="221" t="str">
        <f>INDEX(DbaseIndices!F:F,$B592)</f>
        <v>1 Energy</v>
      </c>
      <c r="D592" s="221" t="str">
        <f>INDEX(DbaseIndices!G:G,$B592)</f>
        <v>1A Fuel Combustion Activities</v>
      </c>
      <c r="E592" s="221" t="str">
        <f>INDEX(DbaseIndices!H:H,$B592)</f>
        <v>1A3 Transport</v>
      </c>
      <c r="F592" s="221" t="str">
        <f>INDEX(DbaseIndices!I:I,$B592)</f>
        <v>1A3b Transport - Road</v>
      </c>
      <c r="G592" s="221" t="str">
        <f>INDEX(DbaseIndices!D:D,$B592)</f>
        <v>Diesel</v>
      </c>
      <c r="H592" s="221" t="str">
        <f>INDEX(DbaseIndices!E:E,$B592)</f>
        <v>CH4</v>
      </c>
      <c r="I592" s="221">
        <f>IF(I591=DbaseIndices!$N$3,DbaseIndices!$N$2,I591+1)</f>
        <v>2014</v>
      </c>
      <c r="J592" s="318">
        <f ca="1">OFFSET(INDIRECT(INDEX(DbaseIndices!J:J,B592)),0,I592-2000+1)</f>
        <v>1.6573894114505421</v>
      </c>
    </row>
    <row r="593" spans="1:10" hidden="1" x14ac:dyDescent="0.25">
      <c r="A593" s="221">
        <f>IF(I592=DbaseIndices!$N$3,A592+1,A592)</f>
        <v>99</v>
      </c>
      <c r="B593" s="221">
        <f>MATCH(A593,DbaseIndices!A:A,0)</f>
        <v>142</v>
      </c>
      <c r="C593" s="221" t="str">
        <f>INDEX(DbaseIndices!F:F,$B593)</f>
        <v>1 Energy</v>
      </c>
      <c r="D593" s="221" t="str">
        <f>INDEX(DbaseIndices!G:G,$B593)</f>
        <v>1A Fuel Combustion Activities</v>
      </c>
      <c r="E593" s="221" t="str">
        <f>INDEX(DbaseIndices!H:H,$B593)</f>
        <v>1A3 Transport</v>
      </c>
      <c r="F593" s="221" t="str">
        <f>INDEX(DbaseIndices!I:I,$B593)</f>
        <v>1A3b Transport - Road</v>
      </c>
      <c r="G593" s="221" t="str">
        <f>INDEX(DbaseIndices!D:D,$B593)</f>
        <v>Diesel</v>
      </c>
      <c r="H593" s="221" t="str">
        <f>INDEX(DbaseIndices!E:E,$B593)</f>
        <v>CH4</v>
      </c>
      <c r="I593" s="221">
        <f>IF(I592=DbaseIndices!$N$3,DbaseIndices!$N$2,I592+1)</f>
        <v>2015</v>
      </c>
      <c r="J593" s="318">
        <f ca="1">OFFSET(INDIRECT(INDEX(DbaseIndices!J:J,B593)),0,I593-2000+1)</f>
        <v>1.7032060551471193</v>
      </c>
    </row>
    <row r="594" spans="1:10" hidden="1" x14ac:dyDescent="0.25">
      <c r="A594" s="221">
        <f>IF(I593=DbaseIndices!$N$3,A593+1,A593)</f>
        <v>99</v>
      </c>
      <c r="B594" s="221">
        <f>MATCH(A594,DbaseIndices!A:A,0)</f>
        <v>142</v>
      </c>
      <c r="C594" s="221" t="str">
        <f>INDEX(DbaseIndices!F:F,$B594)</f>
        <v>1 Energy</v>
      </c>
      <c r="D594" s="221" t="str">
        <f>INDEX(DbaseIndices!G:G,$B594)</f>
        <v>1A Fuel Combustion Activities</v>
      </c>
      <c r="E594" s="221" t="str">
        <f>INDEX(DbaseIndices!H:H,$B594)</f>
        <v>1A3 Transport</v>
      </c>
      <c r="F594" s="221" t="str">
        <f>INDEX(DbaseIndices!I:I,$B594)</f>
        <v>1A3b Transport - Road</v>
      </c>
      <c r="G594" s="221" t="str">
        <f>INDEX(DbaseIndices!D:D,$B594)</f>
        <v>Diesel</v>
      </c>
      <c r="H594" s="221" t="str">
        <f>INDEX(DbaseIndices!E:E,$B594)</f>
        <v>CH4</v>
      </c>
      <c r="I594" s="221">
        <f>IF(I593=DbaseIndices!$N$3,DbaseIndices!$N$2,I593+1)</f>
        <v>2016</v>
      </c>
      <c r="J594" s="318">
        <f ca="1">OFFSET(INDIRECT(INDEX(DbaseIndices!J:J,B594)),0,I594-2000+1)</f>
        <v>1.7242548225626133</v>
      </c>
    </row>
    <row r="595" spans="1:10" hidden="1" x14ac:dyDescent="0.25">
      <c r="A595" s="221">
        <f>IF(I594=DbaseIndices!$N$3,A594+1,A594)</f>
        <v>99</v>
      </c>
      <c r="B595" s="221">
        <f>MATCH(A595,DbaseIndices!A:A,0)</f>
        <v>142</v>
      </c>
      <c r="C595" s="221" t="str">
        <f>INDEX(DbaseIndices!F:F,$B595)</f>
        <v>1 Energy</v>
      </c>
      <c r="D595" s="221" t="str">
        <f>INDEX(DbaseIndices!G:G,$B595)</f>
        <v>1A Fuel Combustion Activities</v>
      </c>
      <c r="E595" s="221" t="str">
        <f>INDEX(DbaseIndices!H:H,$B595)</f>
        <v>1A3 Transport</v>
      </c>
      <c r="F595" s="221" t="str">
        <f>INDEX(DbaseIndices!I:I,$B595)</f>
        <v>1A3b Transport - Road</v>
      </c>
      <c r="G595" s="221" t="str">
        <f>INDEX(DbaseIndices!D:D,$B595)</f>
        <v>Diesel</v>
      </c>
      <c r="H595" s="221" t="str">
        <f>INDEX(DbaseIndices!E:E,$B595)</f>
        <v>CH4</v>
      </c>
      <c r="I595" s="221">
        <f>IF(I594=DbaseIndices!$N$3,DbaseIndices!$N$2,I594+1)</f>
        <v>2017</v>
      </c>
      <c r="J595" s="318">
        <f ca="1">OFFSET(INDIRECT(INDEX(DbaseIndices!J:J,B595)),0,I595-2000+1)</f>
        <v>1.7775799895146518</v>
      </c>
    </row>
    <row r="596" spans="1:10" hidden="1" x14ac:dyDescent="0.25">
      <c r="A596" s="221">
        <f>IF(I595=DbaseIndices!$N$3,A595+1,A595)</f>
        <v>100</v>
      </c>
      <c r="B596" s="221">
        <f>MATCH(A596,DbaseIndices!A:A,0)</f>
        <v>143</v>
      </c>
      <c r="C596" s="221" t="str">
        <f>INDEX(DbaseIndices!F:F,$B596)</f>
        <v>1 Energy</v>
      </c>
      <c r="D596" s="221" t="str">
        <f>INDEX(DbaseIndices!G:G,$B596)</f>
        <v>1A Fuel Combustion Activities</v>
      </c>
      <c r="E596" s="221" t="str">
        <f>INDEX(DbaseIndices!H:H,$B596)</f>
        <v>1A3 Transport</v>
      </c>
      <c r="F596" s="221" t="str">
        <f>INDEX(DbaseIndices!I:I,$B596)</f>
        <v>1A3b Transport - Road</v>
      </c>
      <c r="G596" s="221" t="str">
        <f>INDEX(DbaseIndices!D:D,$B596)</f>
        <v>Gas</v>
      </c>
      <c r="H596" s="221" t="str">
        <f>INDEX(DbaseIndices!E:E,$B596)</f>
        <v>CH4</v>
      </c>
      <c r="I596" s="221">
        <f>IF(I595=DbaseIndices!$N$3,DbaseIndices!$N$2,I595+1)</f>
        <v>2012</v>
      </c>
      <c r="J596" s="318">
        <f ca="1">OFFSET(INDIRECT(INDEX(DbaseIndices!J:J,B596)),0,I596-2000+1)</f>
        <v>1.8000000000000001E-4</v>
      </c>
    </row>
    <row r="597" spans="1:10" hidden="1" x14ac:dyDescent="0.25">
      <c r="A597" s="221">
        <f>IF(I596=DbaseIndices!$N$3,A596+1,A596)</f>
        <v>100</v>
      </c>
      <c r="B597" s="221">
        <f>MATCH(A597,DbaseIndices!A:A,0)</f>
        <v>143</v>
      </c>
      <c r="C597" s="221" t="str">
        <f>INDEX(DbaseIndices!F:F,$B597)</f>
        <v>1 Energy</v>
      </c>
      <c r="D597" s="221" t="str">
        <f>INDEX(DbaseIndices!G:G,$B597)</f>
        <v>1A Fuel Combustion Activities</v>
      </c>
      <c r="E597" s="221" t="str">
        <f>INDEX(DbaseIndices!H:H,$B597)</f>
        <v>1A3 Transport</v>
      </c>
      <c r="F597" s="221" t="str">
        <f>INDEX(DbaseIndices!I:I,$B597)</f>
        <v>1A3b Transport - Road</v>
      </c>
      <c r="G597" s="221" t="str">
        <f>INDEX(DbaseIndices!D:D,$B597)</f>
        <v>Gas</v>
      </c>
      <c r="H597" s="221" t="str">
        <f>INDEX(DbaseIndices!E:E,$B597)</f>
        <v>CH4</v>
      </c>
      <c r="I597" s="221">
        <f>IF(I596=DbaseIndices!$N$3,DbaseIndices!$N$2,I596+1)</f>
        <v>2013</v>
      </c>
      <c r="J597" s="318">
        <f ca="1">OFFSET(INDIRECT(INDEX(DbaseIndices!J:J,B597)),0,I597-2000+1)</f>
        <v>3.4000000000000002E-4</v>
      </c>
    </row>
    <row r="598" spans="1:10" hidden="1" x14ac:dyDescent="0.25">
      <c r="A598" s="221">
        <f>IF(I597=DbaseIndices!$N$3,A597+1,A597)</f>
        <v>100</v>
      </c>
      <c r="B598" s="221">
        <f>MATCH(A598,DbaseIndices!A:A,0)</f>
        <v>143</v>
      </c>
      <c r="C598" s="221" t="str">
        <f>INDEX(DbaseIndices!F:F,$B598)</f>
        <v>1 Energy</v>
      </c>
      <c r="D598" s="221" t="str">
        <f>INDEX(DbaseIndices!G:G,$B598)</f>
        <v>1A Fuel Combustion Activities</v>
      </c>
      <c r="E598" s="221" t="str">
        <f>INDEX(DbaseIndices!H:H,$B598)</f>
        <v>1A3 Transport</v>
      </c>
      <c r="F598" s="221" t="str">
        <f>INDEX(DbaseIndices!I:I,$B598)</f>
        <v>1A3b Transport - Road</v>
      </c>
      <c r="G598" s="221" t="str">
        <f>INDEX(DbaseIndices!D:D,$B598)</f>
        <v>Gas</v>
      </c>
      <c r="H598" s="221" t="str">
        <f>INDEX(DbaseIndices!E:E,$B598)</f>
        <v>CH4</v>
      </c>
      <c r="I598" s="221">
        <f>IF(I597=DbaseIndices!$N$3,DbaseIndices!$N$2,I597+1)</f>
        <v>2014</v>
      </c>
      <c r="J598" s="318">
        <f ca="1">OFFSET(INDIRECT(INDEX(DbaseIndices!J:J,B598)),0,I598-2000+1)</f>
        <v>5.5000000000000003E-4</v>
      </c>
    </row>
    <row r="599" spans="1:10" hidden="1" x14ac:dyDescent="0.25">
      <c r="A599" s="221">
        <f>IF(I598=DbaseIndices!$N$3,A598+1,A598)</f>
        <v>100</v>
      </c>
      <c r="B599" s="221">
        <f>MATCH(A599,DbaseIndices!A:A,0)</f>
        <v>143</v>
      </c>
      <c r="C599" s="221" t="str">
        <f>INDEX(DbaseIndices!F:F,$B599)</f>
        <v>1 Energy</v>
      </c>
      <c r="D599" s="221" t="str">
        <f>INDEX(DbaseIndices!G:G,$B599)</f>
        <v>1A Fuel Combustion Activities</v>
      </c>
      <c r="E599" s="221" t="str">
        <f>INDEX(DbaseIndices!H:H,$B599)</f>
        <v>1A3 Transport</v>
      </c>
      <c r="F599" s="221" t="str">
        <f>INDEX(DbaseIndices!I:I,$B599)</f>
        <v>1A3b Transport - Road</v>
      </c>
      <c r="G599" s="221" t="str">
        <f>INDEX(DbaseIndices!D:D,$B599)</f>
        <v>Gas</v>
      </c>
      <c r="H599" s="221" t="str">
        <f>INDEX(DbaseIndices!E:E,$B599)</f>
        <v>CH4</v>
      </c>
      <c r="I599" s="221">
        <f>IF(I598=DbaseIndices!$N$3,DbaseIndices!$N$2,I598+1)</f>
        <v>2015</v>
      </c>
      <c r="J599" s="318">
        <f ca="1">OFFSET(INDIRECT(INDEX(DbaseIndices!J:J,B599)),0,I599-2000+1)</f>
        <v>7.6000000000000004E-4</v>
      </c>
    </row>
    <row r="600" spans="1:10" hidden="1" x14ac:dyDescent="0.25">
      <c r="A600" s="221">
        <f>IF(I599=DbaseIndices!$N$3,A599+1,A599)</f>
        <v>100</v>
      </c>
      <c r="B600" s="221">
        <f>MATCH(A600,DbaseIndices!A:A,0)</f>
        <v>143</v>
      </c>
      <c r="C600" s="221" t="str">
        <f>INDEX(DbaseIndices!F:F,$B600)</f>
        <v>1 Energy</v>
      </c>
      <c r="D600" s="221" t="str">
        <f>INDEX(DbaseIndices!G:G,$B600)</f>
        <v>1A Fuel Combustion Activities</v>
      </c>
      <c r="E600" s="221" t="str">
        <f>INDEX(DbaseIndices!H:H,$B600)</f>
        <v>1A3 Transport</v>
      </c>
      <c r="F600" s="221" t="str">
        <f>INDEX(DbaseIndices!I:I,$B600)</f>
        <v>1A3b Transport - Road</v>
      </c>
      <c r="G600" s="221" t="str">
        <f>INDEX(DbaseIndices!D:D,$B600)</f>
        <v>Gas</v>
      </c>
      <c r="H600" s="221" t="str">
        <f>INDEX(DbaseIndices!E:E,$B600)</f>
        <v>CH4</v>
      </c>
      <c r="I600" s="221">
        <f>IF(I599=DbaseIndices!$N$3,DbaseIndices!$N$2,I599+1)</f>
        <v>2016</v>
      </c>
      <c r="J600" s="318">
        <f ca="1">OFFSET(INDIRECT(INDEX(DbaseIndices!J:J,B600)),0,I600-2000+1)</f>
        <v>9.4999999999999978E-4</v>
      </c>
    </row>
    <row r="601" spans="1:10" hidden="1" x14ac:dyDescent="0.25">
      <c r="A601" s="221">
        <f>IF(I600=DbaseIndices!$N$3,A600+1,A600)</f>
        <v>100</v>
      </c>
      <c r="B601" s="221">
        <f>MATCH(A601,DbaseIndices!A:A,0)</f>
        <v>143</v>
      </c>
      <c r="C601" s="221" t="str">
        <f>INDEX(DbaseIndices!F:F,$B601)</f>
        <v>1 Energy</v>
      </c>
      <c r="D601" s="221" t="str">
        <f>INDEX(DbaseIndices!G:G,$B601)</f>
        <v>1A Fuel Combustion Activities</v>
      </c>
      <c r="E601" s="221" t="str">
        <f>INDEX(DbaseIndices!H:H,$B601)</f>
        <v>1A3 Transport</v>
      </c>
      <c r="F601" s="221" t="str">
        <f>INDEX(DbaseIndices!I:I,$B601)</f>
        <v>1A3b Transport - Road</v>
      </c>
      <c r="G601" s="221" t="str">
        <f>INDEX(DbaseIndices!D:D,$B601)</f>
        <v>Gas</v>
      </c>
      <c r="H601" s="221" t="str">
        <f>INDEX(DbaseIndices!E:E,$B601)</f>
        <v>CH4</v>
      </c>
      <c r="I601" s="221">
        <f>IF(I600=DbaseIndices!$N$3,DbaseIndices!$N$2,I600+1)</f>
        <v>2017</v>
      </c>
      <c r="J601" s="318">
        <f ca="1">OFFSET(INDIRECT(INDEX(DbaseIndices!J:J,B601)),0,I601-2000+1)</f>
        <v>1.2599999999999998E-3</v>
      </c>
    </row>
    <row r="602" spans="1:10" hidden="1" x14ac:dyDescent="0.25">
      <c r="A602" s="221">
        <f>IF(I601=DbaseIndices!$N$3,A601+1,A601)</f>
        <v>101</v>
      </c>
      <c r="B602" s="221">
        <f>MATCH(A602,DbaseIndices!A:A,0)</f>
        <v>144</v>
      </c>
      <c r="C602" s="221" t="str">
        <f>INDEX(DbaseIndices!F:F,$B602)</f>
        <v>1 Energy</v>
      </c>
      <c r="D602" s="221" t="str">
        <f>INDEX(DbaseIndices!G:G,$B602)</f>
        <v>1A Fuel Combustion Activities</v>
      </c>
      <c r="E602" s="221" t="str">
        <f>INDEX(DbaseIndices!H:H,$B602)</f>
        <v>1A3 Transport</v>
      </c>
      <c r="F602" s="221" t="str">
        <f>INDEX(DbaseIndices!I:I,$B602)</f>
        <v>1A3b Transport - Road</v>
      </c>
      <c r="G602" s="221" t="str">
        <f>INDEX(DbaseIndices!D:D,$B602)</f>
        <v>Residual Fuel Oil (HFO)</v>
      </c>
      <c r="H602" s="221" t="str">
        <f>INDEX(DbaseIndices!E:E,$B602)</f>
        <v>CH4</v>
      </c>
      <c r="I602" s="221">
        <f>IF(I601=DbaseIndices!$N$3,DbaseIndices!$N$2,I601+1)</f>
        <v>2012</v>
      </c>
      <c r="J602" s="318">
        <f ca="1">OFFSET(INDIRECT(INDEX(DbaseIndices!J:J,B602)),0,I602-2000+1)</f>
        <v>3.4805222400000166E-4</v>
      </c>
    </row>
    <row r="603" spans="1:10" hidden="1" x14ac:dyDescent="0.25">
      <c r="A603" s="221">
        <f>IF(I602=DbaseIndices!$N$3,A602+1,A602)</f>
        <v>101</v>
      </c>
      <c r="B603" s="221">
        <f>MATCH(A603,DbaseIndices!A:A,0)</f>
        <v>144</v>
      </c>
      <c r="C603" s="221" t="str">
        <f>INDEX(DbaseIndices!F:F,$B603)</f>
        <v>1 Energy</v>
      </c>
      <c r="D603" s="221" t="str">
        <f>INDEX(DbaseIndices!G:G,$B603)</f>
        <v>1A Fuel Combustion Activities</v>
      </c>
      <c r="E603" s="221" t="str">
        <f>INDEX(DbaseIndices!H:H,$B603)</f>
        <v>1A3 Transport</v>
      </c>
      <c r="F603" s="221" t="str">
        <f>INDEX(DbaseIndices!I:I,$B603)</f>
        <v>1A3b Transport - Road</v>
      </c>
      <c r="G603" s="221" t="str">
        <f>INDEX(DbaseIndices!D:D,$B603)</f>
        <v>Residual Fuel Oil (HFO)</v>
      </c>
      <c r="H603" s="221" t="str">
        <f>INDEX(DbaseIndices!E:E,$B603)</f>
        <v>CH4</v>
      </c>
      <c r="I603" s="221">
        <f>IF(I602=DbaseIndices!$N$3,DbaseIndices!$N$2,I602+1)</f>
        <v>2013</v>
      </c>
      <c r="J603" s="318">
        <f ca="1">OFFSET(INDIRECT(INDEX(DbaseIndices!J:J,B603)),0,I603-2000+1)</f>
        <v>3.26526E-4</v>
      </c>
    </row>
    <row r="604" spans="1:10" hidden="1" x14ac:dyDescent="0.25">
      <c r="A604" s="221">
        <f>IF(I603=DbaseIndices!$N$3,A603+1,A603)</f>
        <v>101</v>
      </c>
      <c r="B604" s="221">
        <f>MATCH(A604,DbaseIndices!A:A,0)</f>
        <v>144</v>
      </c>
      <c r="C604" s="221" t="str">
        <f>INDEX(DbaseIndices!F:F,$B604)</f>
        <v>1 Energy</v>
      </c>
      <c r="D604" s="221" t="str">
        <f>INDEX(DbaseIndices!G:G,$B604)</f>
        <v>1A Fuel Combustion Activities</v>
      </c>
      <c r="E604" s="221" t="str">
        <f>INDEX(DbaseIndices!H:H,$B604)</f>
        <v>1A3 Transport</v>
      </c>
      <c r="F604" s="221" t="str">
        <f>INDEX(DbaseIndices!I:I,$B604)</f>
        <v>1A3b Transport - Road</v>
      </c>
      <c r="G604" s="221" t="str">
        <f>INDEX(DbaseIndices!D:D,$B604)</f>
        <v>Residual Fuel Oil (HFO)</v>
      </c>
      <c r="H604" s="221" t="str">
        <f>INDEX(DbaseIndices!E:E,$B604)</f>
        <v>CH4</v>
      </c>
      <c r="I604" s="221">
        <f>IF(I603=DbaseIndices!$N$3,DbaseIndices!$N$2,I603+1)</f>
        <v>2014</v>
      </c>
      <c r="J604" s="318">
        <f ca="1">OFFSET(INDIRECT(INDEX(DbaseIndices!J:J,B604)),0,I604-2000+1)</f>
        <v>3.2661000000000002E-4</v>
      </c>
    </row>
    <row r="605" spans="1:10" hidden="1" x14ac:dyDescent="0.25">
      <c r="A605" s="221">
        <f>IF(I604=DbaseIndices!$N$3,A604+1,A604)</f>
        <v>101</v>
      </c>
      <c r="B605" s="221">
        <f>MATCH(A605,DbaseIndices!A:A,0)</f>
        <v>144</v>
      </c>
      <c r="C605" s="221" t="str">
        <f>INDEX(DbaseIndices!F:F,$B605)</f>
        <v>1 Energy</v>
      </c>
      <c r="D605" s="221" t="str">
        <f>INDEX(DbaseIndices!G:G,$B605)</f>
        <v>1A Fuel Combustion Activities</v>
      </c>
      <c r="E605" s="221" t="str">
        <f>INDEX(DbaseIndices!H:H,$B605)</f>
        <v>1A3 Transport</v>
      </c>
      <c r="F605" s="221" t="str">
        <f>INDEX(DbaseIndices!I:I,$B605)</f>
        <v>1A3b Transport - Road</v>
      </c>
      <c r="G605" s="221" t="str">
        <f>INDEX(DbaseIndices!D:D,$B605)</f>
        <v>Residual Fuel Oil (HFO)</v>
      </c>
      <c r="H605" s="221" t="str">
        <f>INDEX(DbaseIndices!E:E,$B605)</f>
        <v>CH4</v>
      </c>
      <c r="I605" s="221">
        <f>IF(I604=DbaseIndices!$N$3,DbaseIndices!$N$2,I604+1)</f>
        <v>2015</v>
      </c>
      <c r="J605" s="318">
        <f ca="1">OFFSET(INDIRECT(INDEX(DbaseIndices!J:J,B605)),0,I605-2000+1)</f>
        <v>3.2669399999999999E-4</v>
      </c>
    </row>
    <row r="606" spans="1:10" hidden="1" x14ac:dyDescent="0.25">
      <c r="A606" s="221">
        <f>IF(I605=DbaseIndices!$N$3,A605+1,A605)</f>
        <v>101</v>
      </c>
      <c r="B606" s="221">
        <f>MATCH(A606,DbaseIndices!A:A,0)</f>
        <v>144</v>
      </c>
      <c r="C606" s="221" t="str">
        <f>INDEX(DbaseIndices!F:F,$B606)</f>
        <v>1 Energy</v>
      </c>
      <c r="D606" s="221" t="str">
        <f>INDEX(DbaseIndices!G:G,$B606)</f>
        <v>1A Fuel Combustion Activities</v>
      </c>
      <c r="E606" s="221" t="str">
        <f>INDEX(DbaseIndices!H:H,$B606)</f>
        <v>1A3 Transport</v>
      </c>
      <c r="F606" s="221" t="str">
        <f>INDEX(DbaseIndices!I:I,$B606)</f>
        <v>1A3b Transport - Road</v>
      </c>
      <c r="G606" s="221" t="str">
        <f>INDEX(DbaseIndices!D:D,$B606)</f>
        <v>Residual Fuel Oil (HFO)</v>
      </c>
      <c r="H606" s="221" t="str">
        <f>INDEX(DbaseIndices!E:E,$B606)</f>
        <v>CH4</v>
      </c>
      <c r="I606" s="221">
        <f>IF(I605=DbaseIndices!$N$3,DbaseIndices!$N$2,I605+1)</f>
        <v>2016</v>
      </c>
      <c r="J606" s="318">
        <f ca="1">OFFSET(INDIRECT(INDEX(DbaseIndices!J:J,B606)),0,I606-2000+1)</f>
        <v>3.2699999999999998E-4</v>
      </c>
    </row>
    <row r="607" spans="1:10" hidden="1" x14ac:dyDescent="0.25">
      <c r="A607" s="221">
        <f>IF(I606=DbaseIndices!$N$3,A606+1,A606)</f>
        <v>101</v>
      </c>
      <c r="B607" s="221">
        <f>MATCH(A607,DbaseIndices!A:A,0)</f>
        <v>144</v>
      </c>
      <c r="C607" s="221" t="str">
        <f>INDEX(DbaseIndices!F:F,$B607)</f>
        <v>1 Energy</v>
      </c>
      <c r="D607" s="221" t="str">
        <f>INDEX(DbaseIndices!G:G,$B607)</f>
        <v>1A Fuel Combustion Activities</v>
      </c>
      <c r="E607" s="221" t="str">
        <f>INDEX(DbaseIndices!H:H,$B607)</f>
        <v>1A3 Transport</v>
      </c>
      <c r="F607" s="221" t="str">
        <f>INDEX(DbaseIndices!I:I,$B607)</f>
        <v>1A3b Transport - Road</v>
      </c>
      <c r="G607" s="221" t="str">
        <f>INDEX(DbaseIndices!D:D,$B607)</f>
        <v>Residual Fuel Oil (HFO)</v>
      </c>
      <c r="H607" s="221" t="str">
        <f>INDEX(DbaseIndices!E:E,$B607)</f>
        <v>CH4</v>
      </c>
      <c r="I607" s="221">
        <f>IF(I606=DbaseIndices!$N$3,DbaseIndices!$N$2,I606+1)</f>
        <v>2017</v>
      </c>
      <c r="J607" s="318">
        <f ca="1">OFFSET(INDIRECT(INDEX(DbaseIndices!J:J,B607)),0,I607-2000+1)</f>
        <v>3.2699999999999998E-4</v>
      </c>
    </row>
    <row r="608" spans="1:10" hidden="1" x14ac:dyDescent="0.25">
      <c r="A608" s="221">
        <f>IF(I607=DbaseIndices!$N$3,A607+1,A607)</f>
        <v>102</v>
      </c>
      <c r="B608" s="221">
        <f>MATCH(A608,DbaseIndices!A:A,0)</f>
        <v>145</v>
      </c>
      <c r="C608" s="221" t="str">
        <f>INDEX(DbaseIndices!F:F,$B608)</f>
        <v>1 Energy</v>
      </c>
      <c r="D608" s="221" t="str">
        <f>INDEX(DbaseIndices!G:G,$B608)</f>
        <v>1A Fuel Combustion Activities</v>
      </c>
      <c r="E608" s="221" t="str">
        <f>INDEX(DbaseIndices!H:H,$B608)</f>
        <v>1A3 Transport</v>
      </c>
      <c r="F608" s="221" t="str">
        <f>INDEX(DbaseIndices!I:I,$B608)</f>
        <v>1A3b Transport - Road</v>
      </c>
      <c r="G608" s="221" t="str">
        <f>INDEX(DbaseIndices!D:D,$B608)</f>
        <v>LPG</v>
      </c>
      <c r="H608" s="221" t="str">
        <f>INDEX(DbaseIndices!E:E,$B608)</f>
        <v>CH4</v>
      </c>
      <c r="I608" s="221">
        <f>IF(I607=DbaseIndices!$N$3,DbaseIndices!$N$2,I607+1)</f>
        <v>2012</v>
      </c>
      <c r="J608" s="318">
        <f ca="1">OFFSET(INDIRECT(INDEX(DbaseIndices!J:J,B608)),0,I608-2000+1)</f>
        <v>0</v>
      </c>
    </row>
    <row r="609" spans="1:10" hidden="1" x14ac:dyDescent="0.25">
      <c r="A609" s="221">
        <f>IF(I608=DbaseIndices!$N$3,A608+1,A608)</f>
        <v>102</v>
      </c>
      <c r="B609" s="221">
        <f>MATCH(A609,DbaseIndices!A:A,0)</f>
        <v>145</v>
      </c>
      <c r="C609" s="221" t="str">
        <f>INDEX(DbaseIndices!F:F,$B609)</f>
        <v>1 Energy</v>
      </c>
      <c r="D609" s="221" t="str">
        <f>INDEX(DbaseIndices!G:G,$B609)</f>
        <v>1A Fuel Combustion Activities</v>
      </c>
      <c r="E609" s="221" t="str">
        <f>INDEX(DbaseIndices!H:H,$B609)</f>
        <v>1A3 Transport</v>
      </c>
      <c r="F609" s="221" t="str">
        <f>INDEX(DbaseIndices!I:I,$B609)</f>
        <v>1A3b Transport - Road</v>
      </c>
      <c r="G609" s="221" t="str">
        <f>INDEX(DbaseIndices!D:D,$B609)</f>
        <v>LPG</v>
      </c>
      <c r="H609" s="221" t="str">
        <f>INDEX(DbaseIndices!E:E,$B609)</f>
        <v>CH4</v>
      </c>
      <c r="I609" s="221">
        <f>IF(I608=DbaseIndices!$N$3,DbaseIndices!$N$2,I608+1)</f>
        <v>2013</v>
      </c>
      <c r="J609" s="318">
        <f ca="1">OFFSET(INDIRECT(INDEX(DbaseIndices!J:J,B609)),0,I609-2000+1)</f>
        <v>0</v>
      </c>
    </row>
    <row r="610" spans="1:10" hidden="1" x14ac:dyDescent="0.25">
      <c r="A610" s="221">
        <f>IF(I609=DbaseIndices!$N$3,A609+1,A609)</f>
        <v>102</v>
      </c>
      <c r="B610" s="221">
        <f>MATCH(A610,DbaseIndices!A:A,0)</f>
        <v>145</v>
      </c>
      <c r="C610" s="221" t="str">
        <f>INDEX(DbaseIndices!F:F,$B610)</f>
        <v>1 Energy</v>
      </c>
      <c r="D610" s="221" t="str">
        <f>INDEX(DbaseIndices!G:G,$B610)</f>
        <v>1A Fuel Combustion Activities</v>
      </c>
      <c r="E610" s="221" t="str">
        <f>INDEX(DbaseIndices!H:H,$B610)</f>
        <v>1A3 Transport</v>
      </c>
      <c r="F610" s="221" t="str">
        <f>INDEX(DbaseIndices!I:I,$B610)</f>
        <v>1A3b Transport - Road</v>
      </c>
      <c r="G610" s="221" t="str">
        <f>INDEX(DbaseIndices!D:D,$B610)</f>
        <v>LPG</v>
      </c>
      <c r="H610" s="221" t="str">
        <f>INDEX(DbaseIndices!E:E,$B610)</f>
        <v>CH4</v>
      </c>
      <c r="I610" s="221">
        <f>IF(I609=DbaseIndices!$N$3,DbaseIndices!$N$2,I609+1)</f>
        <v>2014</v>
      </c>
      <c r="J610" s="318">
        <f ca="1">OFFSET(INDIRECT(INDEX(DbaseIndices!J:J,B610)),0,I610-2000+1)</f>
        <v>0</v>
      </c>
    </row>
    <row r="611" spans="1:10" hidden="1" x14ac:dyDescent="0.25">
      <c r="A611" s="221">
        <f>IF(I610=DbaseIndices!$N$3,A610+1,A610)</f>
        <v>102</v>
      </c>
      <c r="B611" s="221">
        <f>MATCH(A611,DbaseIndices!A:A,0)</f>
        <v>145</v>
      </c>
      <c r="C611" s="221" t="str">
        <f>INDEX(DbaseIndices!F:F,$B611)</f>
        <v>1 Energy</v>
      </c>
      <c r="D611" s="221" t="str">
        <f>INDEX(DbaseIndices!G:G,$B611)</f>
        <v>1A Fuel Combustion Activities</v>
      </c>
      <c r="E611" s="221" t="str">
        <f>INDEX(DbaseIndices!H:H,$B611)</f>
        <v>1A3 Transport</v>
      </c>
      <c r="F611" s="221" t="str">
        <f>INDEX(DbaseIndices!I:I,$B611)</f>
        <v>1A3b Transport - Road</v>
      </c>
      <c r="G611" s="221" t="str">
        <f>INDEX(DbaseIndices!D:D,$B611)</f>
        <v>LPG</v>
      </c>
      <c r="H611" s="221" t="str">
        <f>INDEX(DbaseIndices!E:E,$B611)</f>
        <v>CH4</v>
      </c>
      <c r="I611" s="221">
        <f>IF(I610=DbaseIndices!$N$3,DbaseIndices!$N$2,I610+1)</f>
        <v>2015</v>
      </c>
      <c r="J611" s="318">
        <f ca="1">OFFSET(INDIRECT(INDEX(DbaseIndices!J:J,B611)),0,I611-2000+1)</f>
        <v>0</v>
      </c>
    </row>
    <row r="612" spans="1:10" hidden="1" x14ac:dyDescent="0.25">
      <c r="A612" s="221">
        <f>IF(I611=DbaseIndices!$N$3,A611+1,A611)</f>
        <v>102</v>
      </c>
      <c r="B612" s="221">
        <f>MATCH(A612,DbaseIndices!A:A,0)</f>
        <v>145</v>
      </c>
      <c r="C612" s="221" t="str">
        <f>INDEX(DbaseIndices!F:F,$B612)</f>
        <v>1 Energy</v>
      </c>
      <c r="D612" s="221" t="str">
        <f>INDEX(DbaseIndices!G:G,$B612)</f>
        <v>1A Fuel Combustion Activities</v>
      </c>
      <c r="E612" s="221" t="str">
        <f>INDEX(DbaseIndices!H:H,$B612)</f>
        <v>1A3 Transport</v>
      </c>
      <c r="F612" s="221" t="str">
        <f>INDEX(DbaseIndices!I:I,$B612)</f>
        <v>1A3b Transport - Road</v>
      </c>
      <c r="G612" s="221" t="str">
        <f>INDEX(DbaseIndices!D:D,$B612)</f>
        <v>LPG</v>
      </c>
      <c r="H612" s="221" t="str">
        <f>INDEX(DbaseIndices!E:E,$B612)</f>
        <v>CH4</v>
      </c>
      <c r="I612" s="221">
        <f>IF(I611=DbaseIndices!$N$3,DbaseIndices!$N$2,I611+1)</f>
        <v>2016</v>
      </c>
      <c r="J612" s="318">
        <f ca="1">OFFSET(INDIRECT(INDEX(DbaseIndices!J:J,B612)),0,I612-2000+1)</f>
        <v>0</v>
      </c>
    </row>
    <row r="613" spans="1:10" hidden="1" x14ac:dyDescent="0.25">
      <c r="A613" s="221">
        <f>IF(I612=DbaseIndices!$N$3,A612+1,A612)</f>
        <v>102</v>
      </c>
      <c r="B613" s="221">
        <f>MATCH(A613,DbaseIndices!A:A,0)</f>
        <v>145</v>
      </c>
      <c r="C613" s="221" t="str">
        <f>INDEX(DbaseIndices!F:F,$B613)</f>
        <v>1 Energy</v>
      </c>
      <c r="D613" s="221" t="str">
        <f>INDEX(DbaseIndices!G:G,$B613)</f>
        <v>1A Fuel Combustion Activities</v>
      </c>
      <c r="E613" s="221" t="str">
        <f>INDEX(DbaseIndices!H:H,$B613)</f>
        <v>1A3 Transport</v>
      </c>
      <c r="F613" s="221" t="str">
        <f>INDEX(DbaseIndices!I:I,$B613)</f>
        <v>1A3b Transport - Road</v>
      </c>
      <c r="G613" s="221" t="str">
        <f>INDEX(DbaseIndices!D:D,$B613)</f>
        <v>LPG</v>
      </c>
      <c r="H613" s="221" t="str">
        <f>INDEX(DbaseIndices!E:E,$B613)</f>
        <v>CH4</v>
      </c>
      <c r="I613" s="221">
        <f>IF(I612=DbaseIndices!$N$3,DbaseIndices!$N$2,I612+1)</f>
        <v>2017</v>
      </c>
      <c r="J613" s="318">
        <f ca="1">OFFSET(INDIRECT(INDEX(DbaseIndices!J:J,B613)),0,I613-2000+1)</f>
        <v>0</v>
      </c>
    </row>
    <row r="614" spans="1:10" hidden="1" x14ac:dyDescent="0.25">
      <c r="A614" s="221">
        <f>IF(I613=DbaseIndices!$N$3,A613+1,A613)</f>
        <v>103</v>
      </c>
      <c r="B614" s="221">
        <f>MATCH(A614,DbaseIndices!A:A,0)</f>
        <v>147</v>
      </c>
      <c r="C614" s="221" t="str">
        <f>INDEX(DbaseIndices!F:F,$B614)</f>
        <v>1 Energy</v>
      </c>
      <c r="D614" s="221" t="str">
        <f>INDEX(DbaseIndices!G:G,$B614)</f>
        <v>1A Fuel Combustion Activities</v>
      </c>
      <c r="E614" s="221" t="str">
        <f>INDEX(DbaseIndices!H:H,$B614)</f>
        <v>1A3 Transport</v>
      </c>
      <c r="F614" s="221" t="str">
        <f>INDEX(DbaseIndices!I:I,$B614)</f>
        <v>1A3c Transport - Railways</v>
      </c>
      <c r="G614" s="221" t="str">
        <f>INDEX(DbaseIndices!D:D,$B614)</f>
        <v>Diesel</v>
      </c>
      <c r="H614" s="221" t="str">
        <f>INDEX(DbaseIndices!E:E,$B614)</f>
        <v>CH4</v>
      </c>
      <c r="I614" s="221">
        <f>IF(I613=DbaseIndices!$N$3,DbaseIndices!$N$2,I613+1)</f>
        <v>2012</v>
      </c>
      <c r="J614" s="318">
        <f ca="1">OFFSET(INDIRECT(INDEX(DbaseIndices!J:J,B614)),0,I614-2000+1)</f>
        <v>2.4385400000000002E-2</v>
      </c>
    </row>
    <row r="615" spans="1:10" hidden="1" x14ac:dyDescent="0.25">
      <c r="A615" s="221">
        <f>IF(I614=DbaseIndices!$N$3,A614+1,A614)</f>
        <v>103</v>
      </c>
      <c r="B615" s="221">
        <f>MATCH(A615,DbaseIndices!A:A,0)</f>
        <v>147</v>
      </c>
      <c r="C615" s="221" t="str">
        <f>INDEX(DbaseIndices!F:F,$B615)</f>
        <v>1 Energy</v>
      </c>
      <c r="D615" s="221" t="str">
        <f>INDEX(DbaseIndices!G:G,$B615)</f>
        <v>1A Fuel Combustion Activities</v>
      </c>
      <c r="E615" s="221" t="str">
        <f>INDEX(DbaseIndices!H:H,$B615)</f>
        <v>1A3 Transport</v>
      </c>
      <c r="F615" s="221" t="str">
        <f>INDEX(DbaseIndices!I:I,$B615)</f>
        <v>1A3c Transport - Railways</v>
      </c>
      <c r="G615" s="221" t="str">
        <f>INDEX(DbaseIndices!D:D,$B615)</f>
        <v>Diesel</v>
      </c>
      <c r="H615" s="221" t="str">
        <f>INDEX(DbaseIndices!E:E,$B615)</f>
        <v>CH4</v>
      </c>
      <c r="I615" s="221">
        <f>IF(I614=DbaseIndices!$N$3,DbaseIndices!$N$2,I614+1)</f>
        <v>2013</v>
      </c>
      <c r="J615" s="318">
        <f ca="1">OFFSET(INDIRECT(INDEX(DbaseIndices!J:J,B615)),0,I615-2000+1)</f>
        <v>2.3975961E-2</v>
      </c>
    </row>
    <row r="616" spans="1:10" hidden="1" x14ac:dyDescent="0.25">
      <c r="A616" s="221">
        <f>IF(I615=DbaseIndices!$N$3,A615+1,A615)</f>
        <v>103</v>
      </c>
      <c r="B616" s="221">
        <f>MATCH(A616,DbaseIndices!A:A,0)</f>
        <v>147</v>
      </c>
      <c r="C616" s="221" t="str">
        <f>INDEX(DbaseIndices!F:F,$B616)</f>
        <v>1 Energy</v>
      </c>
      <c r="D616" s="221" t="str">
        <f>INDEX(DbaseIndices!G:G,$B616)</f>
        <v>1A Fuel Combustion Activities</v>
      </c>
      <c r="E616" s="221" t="str">
        <f>INDEX(DbaseIndices!H:H,$B616)</f>
        <v>1A3 Transport</v>
      </c>
      <c r="F616" s="221" t="str">
        <f>INDEX(DbaseIndices!I:I,$B616)</f>
        <v>1A3c Transport - Railways</v>
      </c>
      <c r="G616" s="221" t="str">
        <f>INDEX(DbaseIndices!D:D,$B616)</f>
        <v>Diesel</v>
      </c>
      <c r="H616" s="221" t="str">
        <f>INDEX(DbaseIndices!E:E,$B616)</f>
        <v>CH4</v>
      </c>
      <c r="I616" s="221">
        <f>IF(I615=DbaseIndices!$N$3,DbaseIndices!$N$2,I615+1)</f>
        <v>2014</v>
      </c>
      <c r="J616" s="318">
        <f ca="1">OFFSET(INDIRECT(INDEX(DbaseIndices!J:J,B616)),0,I616-2000+1)</f>
        <v>2.86967105E-2</v>
      </c>
    </row>
    <row r="617" spans="1:10" hidden="1" x14ac:dyDescent="0.25">
      <c r="A617" s="221">
        <f>IF(I616=DbaseIndices!$N$3,A616+1,A616)</f>
        <v>103</v>
      </c>
      <c r="B617" s="221">
        <f>MATCH(A617,DbaseIndices!A:A,0)</f>
        <v>147</v>
      </c>
      <c r="C617" s="221" t="str">
        <f>INDEX(DbaseIndices!F:F,$B617)</f>
        <v>1 Energy</v>
      </c>
      <c r="D617" s="221" t="str">
        <f>INDEX(DbaseIndices!G:G,$B617)</f>
        <v>1A Fuel Combustion Activities</v>
      </c>
      <c r="E617" s="221" t="str">
        <f>INDEX(DbaseIndices!H:H,$B617)</f>
        <v>1A3 Transport</v>
      </c>
      <c r="F617" s="221" t="str">
        <f>INDEX(DbaseIndices!I:I,$B617)</f>
        <v>1A3c Transport - Railways</v>
      </c>
      <c r="G617" s="221" t="str">
        <f>INDEX(DbaseIndices!D:D,$B617)</f>
        <v>Diesel</v>
      </c>
      <c r="H617" s="221" t="str">
        <f>INDEX(DbaseIndices!E:E,$B617)</f>
        <v>CH4</v>
      </c>
      <c r="I617" s="221">
        <f>IF(I616=DbaseIndices!$N$3,DbaseIndices!$N$2,I616+1)</f>
        <v>2015</v>
      </c>
      <c r="J617" s="318">
        <f ca="1">OFFSET(INDIRECT(INDEX(DbaseIndices!J:J,B617)),0,I617-2000+1)</f>
        <v>2.75924785E-2</v>
      </c>
    </row>
    <row r="618" spans="1:10" hidden="1" x14ac:dyDescent="0.25">
      <c r="A618" s="221">
        <f>IF(I617=DbaseIndices!$N$3,A617+1,A617)</f>
        <v>103</v>
      </c>
      <c r="B618" s="221">
        <f>MATCH(A618,DbaseIndices!A:A,0)</f>
        <v>147</v>
      </c>
      <c r="C618" s="221" t="str">
        <f>INDEX(DbaseIndices!F:F,$B618)</f>
        <v>1 Energy</v>
      </c>
      <c r="D618" s="221" t="str">
        <f>INDEX(DbaseIndices!G:G,$B618)</f>
        <v>1A Fuel Combustion Activities</v>
      </c>
      <c r="E618" s="221" t="str">
        <f>INDEX(DbaseIndices!H:H,$B618)</f>
        <v>1A3 Transport</v>
      </c>
      <c r="F618" s="221" t="str">
        <f>INDEX(DbaseIndices!I:I,$B618)</f>
        <v>1A3c Transport - Railways</v>
      </c>
      <c r="G618" s="221" t="str">
        <f>INDEX(DbaseIndices!D:D,$B618)</f>
        <v>Diesel</v>
      </c>
      <c r="H618" s="221" t="str">
        <f>INDEX(DbaseIndices!E:E,$B618)</f>
        <v>CH4</v>
      </c>
      <c r="I618" s="221">
        <f>IF(I617=DbaseIndices!$N$3,DbaseIndices!$N$2,I617+1)</f>
        <v>2016</v>
      </c>
      <c r="J618" s="318">
        <f ca="1">OFFSET(INDIRECT(INDEX(DbaseIndices!J:J,B618)),0,I618-2000+1)</f>
        <v>2.2414150000000001E-2</v>
      </c>
    </row>
    <row r="619" spans="1:10" hidden="1" x14ac:dyDescent="0.25">
      <c r="A619" s="221">
        <f>IF(I618=DbaseIndices!$N$3,A618+1,A618)</f>
        <v>103</v>
      </c>
      <c r="B619" s="221">
        <f>MATCH(A619,DbaseIndices!A:A,0)</f>
        <v>147</v>
      </c>
      <c r="C619" s="221" t="str">
        <f>INDEX(DbaseIndices!F:F,$B619)</f>
        <v>1 Energy</v>
      </c>
      <c r="D619" s="221" t="str">
        <f>INDEX(DbaseIndices!G:G,$B619)</f>
        <v>1A Fuel Combustion Activities</v>
      </c>
      <c r="E619" s="221" t="str">
        <f>INDEX(DbaseIndices!H:H,$B619)</f>
        <v>1A3 Transport</v>
      </c>
      <c r="F619" s="221" t="str">
        <f>INDEX(DbaseIndices!I:I,$B619)</f>
        <v>1A3c Transport - Railways</v>
      </c>
      <c r="G619" s="221" t="str">
        <f>INDEX(DbaseIndices!D:D,$B619)</f>
        <v>Diesel</v>
      </c>
      <c r="H619" s="221" t="str">
        <f>INDEX(DbaseIndices!E:E,$B619)</f>
        <v>CH4</v>
      </c>
      <c r="I619" s="221">
        <f>IF(I618=DbaseIndices!$N$3,DbaseIndices!$N$2,I618+1)</f>
        <v>2017</v>
      </c>
      <c r="J619" s="318">
        <f ca="1">OFFSET(INDIRECT(INDEX(DbaseIndices!J:J,B619)),0,I619-2000+1)</f>
        <v>2.1891250000000004E-2</v>
      </c>
    </row>
    <row r="620" spans="1:10" hidden="1" x14ac:dyDescent="0.25">
      <c r="A620" s="221">
        <f>IF(I619=DbaseIndices!$N$3,A619+1,A619)</f>
        <v>104</v>
      </c>
      <c r="B620" s="221">
        <f>MATCH(A620,DbaseIndices!A:A,0)</f>
        <v>148</v>
      </c>
      <c r="C620" s="221" t="str">
        <f>INDEX(DbaseIndices!F:F,$B620)</f>
        <v>1 Energy</v>
      </c>
      <c r="D620" s="221" t="str">
        <f>INDEX(DbaseIndices!G:G,$B620)</f>
        <v>1A Fuel Combustion Activities</v>
      </c>
      <c r="E620" s="221" t="str">
        <f>INDEX(DbaseIndices!H:H,$B620)</f>
        <v>1A3 Transport</v>
      </c>
      <c r="F620" s="221" t="str">
        <f>INDEX(DbaseIndices!I:I,$B620)</f>
        <v>1A3c Transport - Railways</v>
      </c>
      <c r="G620" s="221" t="str">
        <f>INDEX(DbaseIndices!D:D,$B620)</f>
        <v>Residual Fuel Oil (HFO)</v>
      </c>
      <c r="H620" s="221" t="str">
        <f>INDEX(DbaseIndices!E:E,$B620)</f>
        <v>CH4</v>
      </c>
      <c r="I620" s="221">
        <f>IF(I619=DbaseIndices!$N$3,DbaseIndices!$N$2,I619+1)</f>
        <v>2012</v>
      </c>
      <c r="J620" s="318">
        <f ca="1">OFFSET(INDIRECT(INDEX(DbaseIndices!J:J,B620)),0,I620-2000+1)</f>
        <v>5.5199999999999997E-4</v>
      </c>
    </row>
    <row r="621" spans="1:10" hidden="1" x14ac:dyDescent="0.25">
      <c r="A621" s="221">
        <f>IF(I620=DbaseIndices!$N$3,A620+1,A620)</f>
        <v>104</v>
      </c>
      <c r="B621" s="221">
        <f>MATCH(A621,DbaseIndices!A:A,0)</f>
        <v>148</v>
      </c>
      <c r="C621" s="221" t="str">
        <f>INDEX(DbaseIndices!F:F,$B621)</f>
        <v>1 Energy</v>
      </c>
      <c r="D621" s="221" t="str">
        <f>INDEX(DbaseIndices!G:G,$B621)</f>
        <v>1A Fuel Combustion Activities</v>
      </c>
      <c r="E621" s="221" t="str">
        <f>INDEX(DbaseIndices!H:H,$B621)</f>
        <v>1A3 Transport</v>
      </c>
      <c r="F621" s="221" t="str">
        <f>INDEX(DbaseIndices!I:I,$B621)</f>
        <v>1A3c Transport - Railways</v>
      </c>
      <c r="G621" s="221" t="str">
        <f>INDEX(DbaseIndices!D:D,$B621)</f>
        <v>Residual Fuel Oil (HFO)</v>
      </c>
      <c r="H621" s="221" t="str">
        <f>INDEX(DbaseIndices!E:E,$B621)</f>
        <v>CH4</v>
      </c>
      <c r="I621" s="221">
        <f>IF(I620=DbaseIndices!$N$3,DbaseIndices!$N$2,I620+1)</f>
        <v>2013</v>
      </c>
      <c r="J621" s="318">
        <f ca="1">OFFSET(INDIRECT(INDEX(DbaseIndices!J:J,B621)),0,I621-2000+1)</f>
        <v>1.3821749751432293E-3</v>
      </c>
    </row>
    <row r="622" spans="1:10" hidden="1" x14ac:dyDescent="0.25">
      <c r="A622" s="221">
        <f>IF(I621=DbaseIndices!$N$3,A621+1,A621)</f>
        <v>104</v>
      </c>
      <c r="B622" s="221">
        <f>MATCH(A622,DbaseIndices!A:A,0)</f>
        <v>148</v>
      </c>
      <c r="C622" s="221" t="str">
        <f>INDEX(DbaseIndices!F:F,$B622)</f>
        <v>1 Energy</v>
      </c>
      <c r="D622" s="221" t="str">
        <f>INDEX(DbaseIndices!G:G,$B622)</f>
        <v>1A Fuel Combustion Activities</v>
      </c>
      <c r="E622" s="221" t="str">
        <f>INDEX(DbaseIndices!H:H,$B622)</f>
        <v>1A3 Transport</v>
      </c>
      <c r="F622" s="221" t="str">
        <f>INDEX(DbaseIndices!I:I,$B622)</f>
        <v>1A3c Transport - Railways</v>
      </c>
      <c r="G622" s="221" t="str">
        <f>INDEX(DbaseIndices!D:D,$B622)</f>
        <v>Residual Fuel Oil (HFO)</v>
      </c>
      <c r="H622" s="221" t="str">
        <f>INDEX(DbaseIndices!E:E,$B622)</f>
        <v>CH4</v>
      </c>
      <c r="I622" s="221">
        <f>IF(I621=DbaseIndices!$N$3,DbaseIndices!$N$2,I621+1)</f>
        <v>2014</v>
      </c>
      <c r="J622" s="318">
        <f ca="1">OFFSET(INDIRECT(INDEX(DbaseIndices!J:J,B622)),0,I622-2000+1)</f>
        <v>1.2991075578729396E-3</v>
      </c>
    </row>
    <row r="623" spans="1:10" hidden="1" x14ac:dyDescent="0.25">
      <c r="A623" s="221">
        <f>IF(I622=DbaseIndices!$N$3,A622+1,A622)</f>
        <v>104</v>
      </c>
      <c r="B623" s="221">
        <f>MATCH(A623,DbaseIndices!A:A,0)</f>
        <v>148</v>
      </c>
      <c r="C623" s="221" t="str">
        <f>INDEX(DbaseIndices!F:F,$B623)</f>
        <v>1 Energy</v>
      </c>
      <c r="D623" s="221" t="str">
        <f>INDEX(DbaseIndices!G:G,$B623)</f>
        <v>1A Fuel Combustion Activities</v>
      </c>
      <c r="E623" s="221" t="str">
        <f>INDEX(DbaseIndices!H:H,$B623)</f>
        <v>1A3 Transport</v>
      </c>
      <c r="F623" s="221" t="str">
        <f>INDEX(DbaseIndices!I:I,$B623)</f>
        <v>1A3c Transport - Railways</v>
      </c>
      <c r="G623" s="221" t="str">
        <f>INDEX(DbaseIndices!D:D,$B623)</f>
        <v>Residual Fuel Oil (HFO)</v>
      </c>
      <c r="H623" s="221" t="str">
        <f>INDEX(DbaseIndices!E:E,$B623)</f>
        <v>CH4</v>
      </c>
      <c r="I623" s="221">
        <f>IF(I622=DbaseIndices!$N$3,DbaseIndices!$N$2,I622+1)</f>
        <v>2015</v>
      </c>
      <c r="J623" s="318">
        <f ca="1">OFFSET(INDIRECT(INDEX(DbaseIndices!J:J,B623)),0,I623-2000+1)</f>
        <v>1.2214031784233039E-3</v>
      </c>
    </row>
    <row r="624" spans="1:10" hidden="1" x14ac:dyDescent="0.25">
      <c r="A624" s="221">
        <f>IF(I623=DbaseIndices!$N$3,A623+1,A623)</f>
        <v>104</v>
      </c>
      <c r="B624" s="221">
        <f>MATCH(A624,DbaseIndices!A:A,0)</f>
        <v>148</v>
      </c>
      <c r="C624" s="221" t="str">
        <f>INDEX(DbaseIndices!F:F,$B624)</f>
        <v>1 Energy</v>
      </c>
      <c r="D624" s="221" t="str">
        <f>INDEX(DbaseIndices!G:G,$B624)</f>
        <v>1A Fuel Combustion Activities</v>
      </c>
      <c r="E624" s="221" t="str">
        <f>INDEX(DbaseIndices!H:H,$B624)</f>
        <v>1A3 Transport</v>
      </c>
      <c r="F624" s="221" t="str">
        <f>INDEX(DbaseIndices!I:I,$B624)</f>
        <v>1A3c Transport - Railways</v>
      </c>
      <c r="G624" s="221" t="str">
        <f>INDEX(DbaseIndices!D:D,$B624)</f>
        <v>Residual Fuel Oil (HFO)</v>
      </c>
      <c r="H624" s="221" t="str">
        <f>INDEX(DbaseIndices!E:E,$B624)</f>
        <v>CH4</v>
      </c>
      <c r="I624" s="221">
        <f>IF(I623=DbaseIndices!$N$3,DbaseIndices!$N$2,I623+1)</f>
        <v>2016</v>
      </c>
      <c r="J624" s="318">
        <f ca="1">OFFSET(INDIRECT(INDEX(DbaseIndices!J:J,B624)),0,I624-2000+1)</f>
        <v>1.1479999999999999E-3</v>
      </c>
    </row>
    <row r="625" spans="1:10" hidden="1" x14ac:dyDescent="0.25">
      <c r="A625" s="221">
        <f>IF(I624=DbaseIndices!$N$3,A624+1,A624)</f>
        <v>104</v>
      </c>
      <c r="B625" s="221">
        <f>MATCH(A625,DbaseIndices!A:A,0)</f>
        <v>148</v>
      </c>
      <c r="C625" s="221" t="str">
        <f>INDEX(DbaseIndices!F:F,$B625)</f>
        <v>1 Energy</v>
      </c>
      <c r="D625" s="221" t="str">
        <f>INDEX(DbaseIndices!G:G,$B625)</f>
        <v>1A Fuel Combustion Activities</v>
      </c>
      <c r="E625" s="221" t="str">
        <f>INDEX(DbaseIndices!H:H,$B625)</f>
        <v>1A3 Transport</v>
      </c>
      <c r="F625" s="221" t="str">
        <f>INDEX(DbaseIndices!I:I,$B625)</f>
        <v>1A3c Transport - Railways</v>
      </c>
      <c r="G625" s="221" t="str">
        <f>INDEX(DbaseIndices!D:D,$B625)</f>
        <v>Residual Fuel Oil (HFO)</v>
      </c>
      <c r="H625" s="221" t="str">
        <f>INDEX(DbaseIndices!E:E,$B625)</f>
        <v>CH4</v>
      </c>
      <c r="I625" s="221">
        <f>IF(I624=DbaseIndices!$N$3,DbaseIndices!$N$2,I624+1)</f>
        <v>2017</v>
      </c>
      <c r="J625" s="318">
        <f ca="1">OFFSET(INDIRECT(INDEX(DbaseIndices!J:J,B625)),0,I625-2000+1)</f>
        <v>1.08E-3</v>
      </c>
    </row>
    <row r="626" spans="1:10" hidden="1" x14ac:dyDescent="0.25">
      <c r="A626" s="221">
        <f>IF(I625=DbaseIndices!$N$3,A625+1,A625)</f>
        <v>105</v>
      </c>
      <c r="B626" s="221">
        <f>MATCH(A626,DbaseIndices!A:A,0)</f>
        <v>150</v>
      </c>
      <c r="C626" s="221" t="str">
        <f>INDEX(DbaseIndices!F:F,$B626)</f>
        <v>1 Energy</v>
      </c>
      <c r="D626" s="221" t="str">
        <f>INDEX(DbaseIndices!G:G,$B626)</f>
        <v>1A Fuel Combustion Activities</v>
      </c>
      <c r="E626" s="221">
        <f>INDEX(DbaseIndices!H:H,$B626)</f>
        <v>0</v>
      </c>
      <c r="F626" s="221">
        <f>INDEX(DbaseIndices!I:I,$B626)</f>
        <v>0</v>
      </c>
      <c r="G626" s="221" t="str">
        <f>INDEX(DbaseIndices!D:D,$B626)</f>
        <v>Residual Fuel Oil (HFO)</v>
      </c>
      <c r="H626" s="221" t="str">
        <f>INDEX(DbaseIndices!E:E,$B626)</f>
        <v>CH4</v>
      </c>
      <c r="I626" s="221">
        <f>IF(I625=DbaseIndices!$N$3,DbaseIndices!$N$2,I625+1)</f>
        <v>2012</v>
      </c>
      <c r="J626" s="318">
        <f ca="1">OFFSET(INDIRECT(INDEX(DbaseIndices!J:J,B626)),0,I626-2000+1)</f>
        <v>0.70183399999999996</v>
      </c>
    </row>
    <row r="627" spans="1:10" hidden="1" x14ac:dyDescent="0.25">
      <c r="A627" s="221">
        <f>IF(I626=DbaseIndices!$N$3,A626+1,A626)</f>
        <v>105</v>
      </c>
      <c r="B627" s="221">
        <f>MATCH(A627,DbaseIndices!A:A,0)</f>
        <v>150</v>
      </c>
      <c r="C627" s="221" t="str">
        <f>INDEX(DbaseIndices!F:F,$B627)</f>
        <v>1 Energy</v>
      </c>
      <c r="D627" s="221" t="str">
        <f>INDEX(DbaseIndices!G:G,$B627)</f>
        <v>1A Fuel Combustion Activities</v>
      </c>
      <c r="E627" s="221">
        <f>INDEX(DbaseIndices!H:H,$B627)</f>
        <v>0</v>
      </c>
      <c r="F627" s="221">
        <f>INDEX(DbaseIndices!I:I,$B627)</f>
        <v>0</v>
      </c>
      <c r="G627" s="221" t="str">
        <f>INDEX(DbaseIndices!D:D,$B627)</f>
        <v>Residual Fuel Oil (HFO)</v>
      </c>
      <c r="H627" s="221" t="str">
        <f>INDEX(DbaseIndices!E:E,$B627)</f>
        <v>CH4</v>
      </c>
      <c r="I627" s="221">
        <f>IF(I626=DbaseIndices!$N$3,DbaseIndices!$N$2,I626+1)</f>
        <v>2013</v>
      </c>
      <c r="J627" s="318">
        <f ca="1">OFFSET(INDIRECT(INDEX(DbaseIndices!J:J,B627)),0,I627-2000+1)</f>
        <v>0.70184100000000005</v>
      </c>
    </row>
    <row r="628" spans="1:10" hidden="1" x14ac:dyDescent="0.25">
      <c r="A628" s="221">
        <f>IF(I627=DbaseIndices!$N$3,A627+1,A627)</f>
        <v>105</v>
      </c>
      <c r="B628" s="221">
        <f>MATCH(A628,DbaseIndices!A:A,0)</f>
        <v>150</v>
      </c>
      <c r="C628" s="221" t="str">
        <f>INDEX(DbaseIndices!F:F,$B628)</f>
        <v>1 Energy</v>
      </c>
      <c r="D628" s="221" t="str">
        <f>INDEX(DbaseIndices!G:G,$B628)</f>
        <v>1A Fuel Combustion Activities</v>
      </c>
      <c r="E628" s="221">
        <f>INDEX(DbaseIndices!H:H,$B628)</f>
        <v>0</v>
      </c>
      <c r="F628" s="221">
        <f>INDEX(DbaseIndices!I:I,$B628)</f>
        <v>0</v>
      </c>
      <c r="G628" s="221" t="str">
        <f>INDEX(DbaseIndices!D:D,$B628)</f>
        <v>Residual Fuel Oil (HFO)</v>
      </c>
      <c r="H628" s="221" t="str">
        <f>INDEX(DbaseIndices!E:E,$B628)</f>
        <v>CH4</v>
      </c>
      <c r="I628" s="221">
        <f>IF(I627=DbaseIndices!$N$3,DbaseIndices!$N$2,I627+1)</f>
        <v>2014</v>
      </c>
      <c r="J628" s="318">
        <f ca="1">OFFSET(INDIRECT(INDEX(DbaseIndices!J:J,B628)),0,I628-2000+1)</f>
        <v>0.70184800000000003</v>
      </c>
    </row>
    <row r="629" spans="1:10" hidden="1" x14ac:dyDescent="0.25">
      <c r="A629" s="221">
        <f>IF(I628=DbaseIndices!$N$3,A628+1,A628)</f>
        <v>105</v>
      </c>
      <c r="B629" s="221">
        <f>MATCH(A629,DbaseIndices!A:A,0)</f>
        <v>150</v>
      </c>
      <c r="C629" s="221" t="str">
        <f>INDEX(DbaseIndices!F:F,$B629)</f>
        <v>1 Energy</v>
      </c>
      <c r="D629" s="221" t="str">
        <f>INDEX(DbaseIndices!G:G,$B629)</f>
        <v>1A Fuel Combustion Activities</v>
      </c>
      <c r="E629" s="221">
        <f>INDEX(DbaseIndices!H:H,$B629)</f>
        <v>0</v>
      </c>
      <c r="F629" s="221">
        <f>INDEX(DbaseIndices!I:I,$B629)</f>
        <v>0</v>
      </c>
      <c r="G629" s="221" t="str">
        <f>INDEX(DbaseIndices!D:D,$B629)</f>
        <v>Residual Fuel Oil (HFO)</v>
      </c>
      <c r="H629" s="221" t="str">
        <f>INDEX(DbaseIndices!E:E,$B629)</f>
        <v>CH4</v>
      </c>
      <c r="I629" s="221">
        <f>IF(I628=DbaseIndices!$N$3,DbaseIndices!$N$2,I628+1)</f>
        <v>2015</v>
      </c>
      <c r="J629" s="318">
        <f ca="1">OFFSET(INDIRECT(INDEX(DbaseIndices!J:J,B629)),0,I629-2000+1)</f>
        <v>0.70185500000000001</v>
      </c>
    </row>
    <row r="630" spans="1:10" hidden="1" x14ac:dyDescent="0.25">
      <c r="A630" s="221">
        <f>IF(I629=DbaseIndices!$N$3,A629+1,A629)</f>
        <v>105</v>
      </c>
      <c r="B630" s="221">
        <f>MATCH(A630,DbaseIndices!A:A,0)</f>
        <v>150</v>
      </c>
      <c r="C630" s="221" t="str">
        <f>INDEX(DbaseIndices!F:F,$B630)</f>
        <v>1 Energy</v>
      </c>
      <c r="D630" s="221" t="str">
        <f>INDEX(DbaseIndices!G:G,$B630)</f>
        <v>1A Fuel Combustion Activities</v>
      </c>
      <c r="E630" s="221">
        <f>INDEX(DbaseIndices!H:H,$B630)</f>
        <v>0</v>
      </c>
      <c r="F630" s="221">
        <f>INDEX(DbaseIndices!I:I,$B630)</f>
        <v>0</v>
      </c>
      <c r="G630" s="221" t="str">
        <f>INDEX(DbaseIndices!D:D,$B630)</f>
        <v>Residual Fuel Oil (HFO)</v>
      </c>
      <c r="H630" s="221" t="str">
        <f>INDEX(DbaseIndices!E:E,$B630)</f>
        <v>CH4</v>
      </c>
      <c r="I630" s="221">
        <f>IF(I629=DbaseIndices!$N$3,DbaseIndices!$N$2,I629+1)</f>
        <v>2016</v>
      </c>
      <c r="J630" s="318">
        <f ca="1">OFFSET(INDIRECT(INDEX(DbaseIndices!J:J,B630)),0,I630-2000+1)</f>
        <v>0.70186199999999999</v>
      </c>
    </row>
    <row r="631" spans="1:10" hidden="1" x14ac:dyDescent="0.25">
      <c r="A631" s="221">
        <f>IF(I630=DbaseIndices!$N$3,A630+1,A630)</f>
        <v>105</v>
      </c>
      <c r="B631" s="221">
        <f>MATCH(A631,DbaseIndices!A:A,0)</f>
        <v>150</v>
      </c>
      <c r="C631" s="221" t="str">
        <f>INDEX(DbaseIndices!F:F,$B631)</f>
        <v>1 Energy</v>
      </c>
      <c r="D631" s="221" t="str">
        <f>INDEX(DbaseIndices!G:G,$B631)</f>
        <v>1A Fuel Combustion Activities</v>
      </c>
      <c r="E631" s="221">
        <f>INDEX(DbaseIndices!H:H,$B631)</f>
        <v>0</v>
      </c>
      <c r="F631" s="221">
        <f>INDEX(DbaseIndices!I:I,$B631)</f>
        <v>0</v>
      </c>
      <c r="G631" s="221" t="str">
        <f>INDEX(DbaseIndices!D:D,$B631)</f>
        <v>Residual Fuel Oil (HFO)</v>
      </c>
      <c r="H631" s="221" t="str">
        <f>INDEX(DbaseIndices!E:E,$B631)</f>
        <v>CH4</v>
      </c>
      <c r="I631" s="221">
        <f>IF(I630=DbaseIndices!$N$3,DbaseIndices!$N$2,I630+1)</f>
        <v>2017</v>
      </c>
      <c r="J631" s="318">
        <f ca="1">OFFSET(INDIRECT(INDEX(DbaseIndices!J:J,B631)),0,I631-2000+1)</f>
        <v>0.70186899999999997</v>
      </c>
    </row>
    <row r="632" spans="1:10" hidden="1" x14ac:dyDescent="0.25">
      <c r="A632" s="221">
        <f>IF(I631=DbaseIndices!$N$3,A631+1,A631)</f>
        <v>106</v>
      </c>
      <c r="B632" s="221">
        <f>MATCH(A632,DbaseIndices!A:A,0)</f>
        <v>151</v>
      </c>
      <c r="C632" s="221" t="str">
        <f>INDEX(DbaseIndices!F:F,$B632)</f>
        <v>1 Energy</v>
      </c>
      <c r="D632" s="221" t="str">
        <f>INDEX(DbaseIndices!G:G,$B632)</f>
        <v>1A Fuel Combustion Activities</v>
      </c>
      <c r="E632" s="221">
        <f>INDEX(DbaseIndices!H:H,$B632)</f>
        <v>0</v>
      </c>
      <c r="F632" s="221">
        <f>INDEX(DbaseIndices!I:I,$B632)</f>
        <v>0</v>
      </c>
      <c r="G632" s="221" t="str">
        <f>INDEX(DbaseIndices!D:D,$B632)</f>
        <v>Diesel</v>
      </c>
      <c r="H632" s="221" t="str">
        <f>INDEX(DbaseIndices!E:E,$B632)</f>
        <v>CH4</v>
      </c>
      <c r="I632" s="221">
        <f>IF(I631=DbaseIndices!$N$3,DbaseIndices!$N$2,I631+1)</f>
        <v>2012</v>
      </c>
      <c r="J632" s="318">
        <f ca="1">OFFSET(INDIRECT(INDEX(DbaseIndices!J:J,B632)),0,I632-2000+1)</f>
        <v>7.7723487272328654E-2</v>
      </c>
    </row>
    <row r="633" spans="1:10" hidden="1" x14ac:dyDescent="0.25">
      <c r="A633" s="221">
        <f>IF(I632=DbaseIndices!$N$3,A632+1,A632)</f>
        <v>106</v>
      </c>
      <c r="B633" s="221">
        <f>MATCH(A633,DbaseIndices!A:A,0)</f>
        <v>151</v>
      </c>
      <c r="C633" s="221" t="str">
        <f>INDEX(DbaseIndices!F:F,$B633)</f>
        <v>1 Energy</v>
      </c>
      <c r="D633" s="221" t="str">
        <f>INDEX(DbaseIndices!G:G,$B633)</f>
        <v>1A Fuel Combustion Activities</v>
      </c>
      <c r="E633" s="221">
        <f>INDEX(DbaseIndices!H:H,$B633)</f>
        <v>0</v>
      </c>
      <c r="F633" s="221">
        <f>INDEX(DbaseIndices!I:I,$B633)</f>
        <v>0</v>
      </c>
      <c r="G633" s="221" t="str">
        <f>INDEX(DbaseIndices!D:D,$B633)</f>
        <v>Diesel</v>
      </c>
      <c r="H633" s="221" t="str">
        <f>INDEX(DbaseIndices!E:E,$B633)</f>
        <v>CH4</v>
      </c>
      <c r="I633" s="221">
        <f>IF(I632=DbaseIndices!$N$3,DbaseIndices!$N$2,I632+1)</f>
        <v>2013</v>
      </c>
      <c r="J633" s="318">
        <f ca="1">OFFSET(INDIRECT(INDEX(DbaseIndices!J:J,B633)),0,I633-2000+1)</f>
        <v>7.256145E-2</v>
      </c>
    </row>
    <row r="634" spans="1:10" hidden="1" x14ac:dyDescent="0.25">
      <c r="A634" s="221">
        <f>IF(I633=DbaseIndices!$N$3,A633+1,A633)</f>
        <v>106</v>
      </c>
      <c r="B634" s="221">
        <f>MATCH(A634,DbaseIndices!A:A,0)</f>
        <v>151</v>
      </c>
      <c r="C634" s="221" t="str">
        <f>INDEX(DbaseIndices!F:F,$B634)</f>
        <v>1 Energy</v>
      </c>
      <c r="D634" s="221" t="str">
        <f>INDEX(DbaseIndices!G:G,$B634)</f>
        <v>1A Fuel Combustion Activities</v>
      </c>
      <c r="E634" s="221">
        <f>INDEX(DbaseIndices!H:H,$B634)</f>
        <v>0</v>
      </c>
      <c r="F634" s="221">
        <f>INDEX(DbaseIndices!I:I,$B634)</f>
        <v>0</v>
      </c>
      <c r="G634" s="221" t="str">
        <f>INDEX(DbaseIndices!D:D,$B634)</f>
        <v>Diesel</v>
      </c>
      <c r="H634" s="221" t="str">
        <f>INDEX(DbaseIndices!E:E,$B634)</f>
        <v>CH4</v>
      </c>
      <c r="I634" s="221">
        <f>IF(I633=DbaseIndices!$N$3,DbaseIndices!$N$2,I633+1)</f>
        <v>2014</v>
      </c>
      <c r="J634" s="318">
        <f ca="1">OFFSET(INDIRECT(INDEX(DbaseIndices!J:J,B634)),0,I634-2000+1)</f>
        <v>7.4044424999999997E-2</v>
      </c>
    </row>
    <row r="635" spans="1:10" hidden="1" x14ac:dyDescent="0.25">
      <c r="A635" s="221">
        <f>IF(I634=DbaseIndices!$N$3,A634+1,A634)</f>
        <v>106</v>
      </c>
      <c r="B635" s="221">
        <f>MATCH(A635,DbaseIndices!A:A,0)</f>
        <v>151</v>
      </c>
      <c r="C635" s="221" t="str">
        <f>INDEX(DbaseIndices!F:F,$B635)</f>
        <v>1 Energy</v>
      </c>
      <c r="D635" s="221" t="str">
        <f>INDEX(DbaseIndices!G:G,$B635)</f>
        <v>1A Fuel Combustion Activities</v>
      </c>
      <c r="E635" s="221">
        <f>INDEX(DbaseIndices!H:H,$B635)</f>
        <v>0</v>
      </c>
      <c r="F635" s="221">
        <f>INDEX(DbaseIndices!I:I,$B635)</f>
        <v>0</v>
      </c>
      <c r="G635" s="221" t="str">
        <f>INDEX(DbaseIndices!D:D,$B635)</f>
        <v>Diesel</v>
      </c>
      <c r="H635" s="221" t="str">
        <f>INDEX(DbaseIndices!E:E,$B635)</f>
        <v>CH4</v>
      </c>
      <c r="I635" s="221">
        <f>IF(I634=DbaseIndices!$N$3,DbaseIndices!$N$2,I634+1)</f>
        <v>2015</v>
      </c>
      <c r="J635" s="318">
        <f ca="1">OFFSET(INDIRECT(INDEX(DbaseIndices!J:J,B635)),0,I635-2000+1)</f>
        <v>7.5527399999999995E-2</v>
      </c>
    </row>
    <row r="636" spans="1:10" hidden="1" x14ac:dyDescent="0.25">
      <c r="A636" s="221">
        <f>IF(I635=DbaseIndices!$N$3,A635+1,A635)</f>
        <v>106</v>
      </c>
      <c r="B636" s="221">
        <f>MATCH(A636,DbaseIndices!A:A,0)</f>
        <v>151</v>
      </c>
      <c r="C636" s="221" t="str">
        <f>INDEX(DbaseIndices!F:F,$B636)</f>
        <v>1 Energy</v>
      </c>
      <c r="D636" s="221" t="str">
        <f>INDEX(DbaseIndices!G:G,$B636)</f>
        <v>1A Fuel Combustion Activities</v>
      </c>
      <c r="E636" s="221">
        <f>INDEX(DbaseIndices!H:H,$B636)</f>
        <v>0</v>
      </c>
      <c r="F636" s="221">
        <f>INDEX(DbaseIndices!I:I,$B636)</f>
        <v>0</v>
      </c>
      <c r="G636" s="221" t="str">
        <f>INDEX(DbaseIndices!D:D,$B636)</f>
        <v>Diesel</v>
      </c>
      <c r="H636" s="221" t="str">
        <f>INDEX(DbaseIndices!E:E,$B636)</f>
        <v>CH4</v>
      </c>
      <c r="I636" s="221">
        <f>IF(I635=DbaseIndices!$N$3,DbaseIndices!$N$2,I635+1)</f>
        <v>2016</v>
      </c>
      <c r="J636" s="318">
        <f ca="1">OFFSET(INDIRECT(INDEX(DbaseIndices!J:J,B636)),0,I636-2000+1)</f>
        <v>7.7010375000000006E-2</v>
      </c>
    </row>
    <row r="637" spans="1:10" hidden="1" x14ac:dyDescent="0.25">
      <c r="A637" s="221">
        <f>IF(I636=DbaseIndices!$N$3,A636+1,A636)</f>
        <v>106</v>
      </c>
      <c r="B637" s="221">
        <f>MATCH(A637,DbaseIndices!A:A,0)</f>
        <v>151</v>
      </c>
      <c r="C637" s="221" t="str">
        <f>INDEX(DbaseIndices!F:F,$B637)</f>
        <v>1 Energy</v>
      </c>
      <c r="D637" s="221" t="str">
        <f>INDEX(DbaseIndices!G:G,$B637)</f>
        <v>1A Fuel Combustion Activities</v>
      </c>
      <c r="E637" s="221">
        <f>INDEX(DbaseIndices!H:H,$B637)</f>
        <v>0</v>
      </c>
      <c r="F637" s="221">
        <f>INDEX(DbaseIndices!I:I,$B637)</f>
        <v>0</v>
      </c>
      <c r="G637" s="221" t="str">
        <f>INDEX(DbaseIndices!D:D,$B637)</f>
        <v>Diesel</v>
      </c>
      <c r="H637" s="221" t="str">
        <f>INDEX(DbaseIndices!E:E,$B637)</f>
        <v>CH4</v>
      </c>
      <c r="I637" s="221">
        <f>IF(I636=DbaseIndices!$N$3,DbaseIndices!$N$2,I636+1)</f>
        <v>2017</v>
      </c>
      <c r="J637" s="318">
        <f ca="1">OFFSET(INDIRECT(INDEX(DbaseIndices!J:J,B637)),0,I637-2000+1)</f>
        <v>7.849334999999999E-2</v>
      </c>
    </row>
    <row r="638" spans="1:10" hidden="1" x14ac:dyDescent="0.25">
      <c r="A638" s="221">
        <f>IF(I637=DbaseIndices!$N$3,A637+1,A637)</f>
        <v>107</v>
      </c>
      <c r="B638" s="221">
        <f>MATCH(A638,DbaseIndices!A:A,0)</f>
        <v>152</v>
      </c>
      <c r="C638" s="221" t="str">
        <f>INDEX(DbaseIndices!F:F,$B638)</f>
        <v>1 Energy</v>
      </c>
      <c r="D638" s="221" t="str">
        <f>INDEX(DbaseIndices!G:G,$B638)</f>
        <v>1A Fuel Combustion Activities</v>
      </c>
      <c r="E638" s="221" t="str">
        <f>INDEX(DbaseIndices!H:H,$B638)</f>
        <v>1A3 Transport</v>
      </c>
      <c r="F638" s="221" t="str">
        <f>INDEX(DbaseIndices!I:I,$B638)</f>
        <v>1A3d Transport - Water borne navigation</v>
      </c>
      <c r="G638" s="221" t="str">
        <f>INDEX(DbaseIndices!D:D,$B638)</f>
        <v>Residual Fuel Oil (HFO)</v>
      </c>
      <c r="H638" s="221" t="str">
        <f>INDEX(DbaseIndices!E:E,$B638)</f>
        <v>CH4</v>
      </c>
      <c r="I638" s="221">
        <f>IF(I637=DbaseIndices!$N$3,DbaseIndices!$N$2,I637+1)</f>
        <v>2012</v>
      </c>
      <c r="J638" s="318">
        <f ca="1">OFFSET(INDIRECT(INDEX(DbaseIndices!J:J,B638)),0,I638-2000+1)</f>
        <v>0.14533399999999999</v>
      </c>
    </row>
    <row r="639" spans="1:10" hidden="1" x14ac:dyDescent="0.25">
      <c r="A639" s="221">
        <f>IF(I638=DbaseIndices!$N$3,A638+1,A638)</f>
        <v>107</v>
      </c>
      <c r="B639" s="221">
        <f>MATCH(A639,DbaseIndices!A:A,0)</f>
        <v>152</v>
      </c>
      <c r="C639" s="221" t="str">
        <f>INDEX(DbaseIndices!F:F,$B639)</f>
        <v>1 Energy</v>
      </c>
      <c r="D639" s="221" t="str">
        <f>INDEX(DbaseIndices!G:G,$B639)</f>
        <v>1A Fuel Combustion Activities</v>
      </c>
      <c r="E639" s="221" t="str">
        <f>INDEX(DbaseIndices!H:H,$B639)</f>
        <v>1A3 Transport</v>
      </c>
      <c r="F639" s="221" t="str">
        <f>INDEX(DbaseIndices!I:I,$B639)</f>
        <v>1A3d Transport - Water borne navigation</v>
      </c>
      <c r="G639" s="221" t="str">
        <f>INDEX(DbaseIndices!D:D,$B639)</f>
        <v>Residual Fuel Oil (HFO)</v>
      </c>
      <c r="H639" s="221" t="str">
        <f>INDEX(DbaseIndices!E:E,$B639)</f>
        <v>CH4</v>
      </c>
      <c r="I639" s="221">
        <f>IF(I638=DbaseIndices!$N$3,DbaseIndices!$N$2,I638+1)</f>
        <v>2013</v>
      </c>
      <c r="J639" s="318">
        <f ca="1">OFFSET(INDIRECT(INDEX(DbaseIndices!J:J,B639)),0,I639-2000+1)</f>
        <v>0.13477380000000003</v>
      </c>
    </row>
    <row r="640" spans="1:10" hidden="1" x14ac:dyDescent="0.25">
      <c r="A640" s="221">
        <f>IF(I639=DbaseIndices!$N$3,A639+1,A639)</f>
        <v>107</v>
      </c>
      <c r="B640" s="221">
        <f>MATCH(A640,DbaseIndices!A:A,0)</f>
        <v>152</v>
      </c>
      <c r="C640" s="221" t="str">
        <f>INDEX(DbaseIndices!F:F,$B640)</f>
        <v>1 Energy</v>
      </c>
      <c r="D640" s="221" t="str">
        <f>INDEX(DbaseIndices!G:G,$B640)</f>
        <v>1A Fuel Combustion Activities</v>
      </c>
      <c r="E640" s="221" t="str">
        <f>INDEX(DbaseIndices!H:H,$B640)</f>
        <v>1A3 Transport</v>
      </c>
      <c r="F640" s="221" t="str">
        <f>INDEX(DbaseIndices!I:I,$B640)</f>
        <v>1A3d Transport - Water borne navigation</v>
      </c>
      <c r="G640" s="221" t="str">
        <f>INDEX(DbaseIndices!D:D,$B640)</f>
        <v>Residual Fuel Oil (HFO)</v>
      </c>
      <c r="H640" s="221" t="str">
        <f>INDEX(DbaseIndices!E:E,$B640)</f>
        <v>CH4</v>
      </c>
      <c r="I640" s="221">
        <f>IF(I639=DbaseIndices!$N$3,DbaseIndices!$N$2,I639+1)</f>
        <v>2014</v>
      </c>
      <c r="J640" s="318">
        <f ca="1">OFFSET(INDIRECT(INDEX(DbaseIndices!J:J,B640)),0,I640-2000+1)</f>
        <v>0.13739950000000001</v>
      </c>
    </row>
    <row r="641" spans="1:10" hidden="1" x14ac:dyDescent="0.25">
      <c r="A641" s="221">
        <f>IF(I640=DbaseIndices!$N$3,A640+1,A640)</f>
        <v>107</v>
      </c>
      <c r="B641" s="221">
        <f>MATCH(A641,DbaseIndices!A:A,0)</f>
        <v>152</v>
      </c>
      <c r="C641" s="221" t="str">
        <f>INDEX(DbaseIndices!F:F,$B641)</f>
        <v>1 Energy</v>
      </c>
      <c r="D641" s="221" t="str">
        <f>INDEX(DbaseIndices!G:G,$B641)</f>
        <v>1A Fuel Combustion Activities</v>
      </c>
      <c r="E641" s="221" t="str">
        <f>INDEX(DbaseIndices!H:H,$B641)</f>
        <v>1A3 Transport</v>
      </c>
      <c r="F641" s="221" t="str">
        <f>INDEX(DbaseIndices!I:I,$B641)</f>
        <v>1A3d Transport - Water borne navigation</v>
      </c>
      <c r="G641" s="221" t="str">
        <f>INDEX(DbaseIndices!D:D,$B641)</f>
        <v>Residual Fuel Oil (HFO)</v>
      </c>
      <c r="H641" s="221" t="str">
        <f>INDEX(DbaseIndices!E:E,$B641)</f>
        <v>CH4</v>
      </c>
      <c r="I641" s="221">
        <f>IF(I640=DbaseIndices!$N$3,DbaseIndices!$N$2,I640+1)</f>
        <v>2015</v>
      </c>
      <c r="J641" s="318">
        <f ca="1">OFFSET(INDIRECT(INDEX(DbaseIndices!J:J,B641)),0,I641-2000+1)</f>
        <v>0.14002519999999999</v>
      </c>
    </row>
    <row r="642" spans="1:10" hidden="1" x14ac:dyDescent="0.25">
      <c r="A642" s="221">
        <f>IF(I641=DbaseIndices!$N$3,A641+1,A641)</f>
        <v>107</v>
      </c>
      <c r="B642" s="221">
        <f>MATCH(A642,DbaseIndices!A:A,0)</f>
        <v>152</v>
      </c>
      <c r="C642" s="221" t="str">
        <f>INDEX(DbaseIndices!F:F,$B642)</f>
        <v>1 Energy</v>
      </c>
      <c r="D642" s="221" t="str">
        <f>INDEX(DbaseIndices!G:G,$B642)</f>
        <v>1A Fuel Combustion Activities</v>
      </c>
      <c r="E642" s="221" t="str">
        <f>INDEX(DbaseIndices!H:H,$B642)</f>
        <v>1A3 Transport</v>
      </c>
      <c r="F642" s="221" t="str">
        <f>INDEX(DbaseIndices!I:I,$B642)</f>
        <v>1A3d Transport - Water borne navigation</v>
      </c>
      <c r="G642" s="221" t="str">
        <f>INDEX(DbaseIndices!D:D,$B642)</f>
        <v>Residual Fuel Oil (HFO)</v>
      </c>
      <c r="H642" s="221" t="str">
        <f>INDEX(DbaseIndices!E:E,$B642)</f>
        <v>CH4</v>
      </c>
      <c r="I642" s="221">
        <f>IF(I641=DbaseIndices!$N$3,DbaseIndices!$N$2,I641+1)</f>
        <v>2016</v>
      </c>
      <c r="J642" s="318">
        <f ca="1">OFFSET(INDIRECT(INDEX(DbaseIndices!J:J,B642)),0,I642-2000+1)</f>
        <v>0.1426509</v>
      </c>
    </row>
    <row r="643" spans="1:10" hidden="1" x14ac:dyDescent="0.25">
      <c r="A643" s="221">
        <f>IF(I642=DbaseIndices!$N$3,A642+1,A642)</f>
        <v>107</v>
      </c>
      <c r="B643" s="221">
        <f>MATCH(A643,DbaseIndices!A:A,0)</f>
        <v>152</v>
      </c>
      <c r="C643" s="221" t="str">
        <f>INDEX(DbaseIndices!F:F,$B643)</f>
        <v>1 Energy</v>
      </c>
      <c r="D643" s="221" t="str">
        <f>INDEX(DbaseIndices!G:G,$B643)</f>
        <v>1A Fuel Combustion Activities</v>
      </c>
      <c r="E643" s="221" t="str">
        <f>INDEX(DbaseIndices!H:H,$B643)</f>
        <v>1A3 Transport</v>
      </c>
      <c r="F643" s="221" t="str">
        <f>INDEX(DbaseIndices!I:I,$B643)</f>
        <v>1A3d Transport - Water borne navigation</v>
      </c>
      <c r="G643" s="221" t="str">
        <f>INDEX(DbaseIndices!D:D,$B643)</f>
        <v>Residual Fuel Oil (HFO)</v>
      </c>
      <c r="H643" s="221" t="str">
        <f>INDEX(DbaseIndices!E:E,$B643)</f>
        <v>CH4</v>
      </c>
      <c r="I643" s="221">
        <f>IF(I642=DbaseIndices!$N$3,DbaseIndices!$N$2,I642+1)</f>
        <v>2017</v>
      </c>
      <c r="J643" s="318">
        <f ca="1">OFFSET(INDIRECT(INDEX(DbaseIndices!J:J,B643)),0,I643-2000+1)</f>
        <v>0.14527660000000001</v>
      </c>
    </row>
    <row r="644" spans="1:10" hidden="1" x14ac:dyDescent="0.25">
      <c r="A644" s="221">
        <f>IF(I643=DbaseIndices!$N$3,A643+1,A643)</f>
        <v>108</v>
      </c>
      <c r="B644" s="221">
        <f>MATCH(A644,DbaseIndices!A:A,0)</f>
        <v>156</v>
      </c>
      <c r="C644" s="221" t="str">
        <f>INDEX(DbaseIndices!F:F,$B644)</f>
        <v>1 Energy</v>
      </c>
      <c r="D644" s="221" t="str">
        <f>INDEX(DbaseIndices!G:G,$B644)</f>
        <v>1A Fuel Combustion Activities</v>
      </c>
      <c r="E644" s="221">
        <f>INDEX(DbaseIndices!H:H,$B644)</f>
        <v>0</v>
      </c>
      <c r="F644" s="221">
        <f>INDEX(DbaseIndices!I:I,$B644)</f>
        <v>0</v>
      </c>
      <c r="G644" s="221" t="str">
        <f>INDEX(DbaseIndices!D:D,$B644)</f>
        <v>Kerosene</v>
      </c>
      <c r="H644" s="221" t="str">
        <f>INDEX(DbaseIndices!E:E,$B644)</f>
        <v>N2O</v>
      </c>
      <c r="I644" s="221">
        <f>IF(I643=DbaseIndices!$N$3,DbaseIndices!$N$2,I643+1)</f>
        <v>2012</v>
      </c>
      <c r="J644" s="318">
        <f ca="1">OFFSET(INDIRECT(INDEX(DbaseIndices!J:J,B644)),0,I644-2000+1)</f>
        <v>2.0253216305420464E-2</v>
      </c>
    </row>
    <row r="645" spans="1:10" hidden="1" x14ac:dyDescent="0.25">
      <c r="A645" s="221">
        <f>IF(I644=DbaseIndices!$N$3,A644+1,A644)</f>
        <v>108</v>
      </c>
      <c r="B645" s="221">
        <f>MATCH(A645,DbaseIndices!A:A,0)</f>
        <v>156</v>
      </c>
      <c r="C645" s="221" t="str">
        <f>INDEX(DbaseIndices!F:F,$B645)</f>
        <v>1 Energy</v>
      </c>
      <c r="D645" s="221" t="str">
        <f>INDEX(DbaseIndices!G:G,$B645)</f>
        <v>1A Fuel Combustion Activities</v>
      </c>
      <c r="E645" s="221">
        <f>INDEX(DbaseIndices!H:H,$B645)</f>
        <v>0</v>
      </c>
      <c r="F645" s="221">
        <f>INDEX(DbaseIndices!I:I,$B645)</f>
        <v>0</v>
      </c>
      <c r="G645" s="221" t="str">
        <f>INDEX(DbaseIndices!D:D,$B645)</f>
        <v>Kerosene</v>
      </c>
      <c r="H645" s="221" t="str">
        <f>INDEX(DbaseIndices!E:E,$B645)</f>
        <v>N2O</v>
      </c>
      <c r="I645" s="221">
        <f>IF(I644=DbaseIndices!$N$3,DbaseIndices!$N$2,I644+1)</f>
        <v>2013</v>
      </c>
      <c r="J645" s="318">
        <f ca="1">OFFSET(INDIRECT(INDEX(DbaseIndices!J:J,B645)),0,I645-2000+1)</f>
        <v>1.9710984000000001E-2</v>
      </c>
    </row>
    <row r="646" spans="1:10" hidden="1" x14ac:dyDescent="0.25">
      <c r="A646" s="221">
        <f>IF(I645=DbaseIndices!$N$3,A645+1,A645)</f>
        <v>108</v>
      </c>
      <c r="B646" s="221">
        <f>MATCH(A646,DbaseIndices!A:A,0)</f>
        <v>156</v>
      </c>
      <c r="C646" s="221" t="str">
        <f>INDEX(DbaseIndices!F:F,$B646)</f>
        <v>1 Energy</v>
      </c>
      <c r="D646" s="221" t="str">
        <f>INDEX(DbaseIndices!G:G,$B646)</f>
        <v>1A Fuel Combustion Activities</v>
      </c>
      <c r="E646" s="221">
        <f>INDEX(DbaseIndices!H:H,$B646)</f>
        <v>0</v>
      </c>
      <c r="F646" s="221">
        <f>INDEX(DbaseIndices!I:I,$B646)</f>
        <v>0</v>
      </c>
      <c r="G646" s="221" t="str">
        <f>INDEX(DbaseIndices!D:D,$B646)</f>
        <v>Kerosene</v>
      </c>
      <c r="H646" s="221" t="str">
        <f>INDEX(DbaseIndices!E:E,$B646)</f>
        <v>N2O</v>
      </c>
      <c r="I646" s="221">
        <f>IF(I645=DbaseIndices!$N$3,DbaseIndices!$N$2,I645+1)</f>
        <v>2014</v>
      </c>
      <c r="J646" s="318">
        <f ca="1">OFFSET(INDIRECT(INDEX(DbaseIndices!J:J,B646)),0,I646-2000+1)</f>
        <v>1.9487339999999999E-2</v>
      </c>
    </row>
    <row r="647" spans="1:10" hidden="1" x14ac:dyDescent="0.25">
      <c r="A647" s="221">
        <f>IF(I646=DbaseIndices!$N$3,A646+1,A646)</f>
        <v>108</v>
      </c>
      <c r="B647" s="221">
        <f>MATCH(A647,DbaseIndices!A:A,0)</f>
        <v>156</v>
      </c>
      <c r="C647" s="221" t="str">
        <f>INDEX(DbaseIndices!F:F,$B647)</f>
        <v>1 Energy</v>
      </c>
      <c r="D647" s="221" t="str">
        <f>INDEX(DbaseIndices!G:G,$B647)</f>
        <v>1A Fuel Combustion Activities</v>
      </c>
      <c r="E647" s="221">
        <f>INDEX(DbaseIndices!H:H,$B647)</f>
        <v>0</v>
      </c>
      <c r="F647" s="221">
        <f>INDEX(DbaseIndices!I:I,$B647)</f>
        <v>0</v>
      </c>
      <c r="G647" s="221" t="str">
        <f>INDEX(DbaseIndices!D:D,$B647)</f>
        <v>Kerosene</v>
      </c>
      <c r="H647" s="221" t="str">
        <f>INDEX(DbaseIndices!E:E,$B647)</f>
        <v>N2O</v>
      </c>
      <c r="I647" s="221">
        <f>IF(I646=DbaseIndices!$N$3,DbaseIndices!$N$2,I646+1)</f>
        <v>2015</v>
      </c>
      <c r="J647" s="318">
        <f ca="1">OFFSET(INDIRECT(INDEX(DbaseIndices!J:J,B647)),0,I647-2000+1)</f>
        <v>1.9263696E-2</v>
      </c>
    </row>
    <row r="648" spans="1:10" hidden="1" x14ac:dyDescent="0.25">
      <c r="A648" s="221">
        <f>IF(I647=DbaseIndices!$N$3,A647+1,A647)</f>
        <v>108</v>
      </c>
      <c r="B648" s="221">
        <f>MATCH(A648,DbaseIndices!A:A,0)</f>
        <v>156</v>
      </c>
      <c r="C648" s="221" t="str">
        <f>INDEX(DbaseIndices!F:F,$B648)</f>
        <v>1 Energy</v>
      </c>
      <c r="D648" s="221" t="str">
        <f>INDEX(DbaseIndices!G:G,$B648)</f>
        <v>1A Fuel Combustion Activities</v>
      </c>
      <c r="E648" s="221">
        <f>INDEX(DbaseIndices!H:H,$B648)</f>
        <v>0</v>
      </c>
      <c r="F648" s="221">
        <f>INDEX(DbaseIndices!I:I,$B648)</f>
        <v>0</v>
      </c>
      <c r="G648" s="221" t="str">
        <f>INDEX(DbaseIndices!D:D,$B648)</f>
        <v>Kerosene</v>
      </c>
      <c r="H648" s="221" t="str">
        <f>INDEX(DbaseIndices!E:E,$B648)</f>
        <v>N2O</v>
      </c>
      <c r="I648" s="221">
        <f>IF(I647=DbaseIndices!$N$3,DbaseIndices!$N$2,I647+1)</f>
        <v>2016</v>
      </c>
      <c r="J648" s="318">
        <f ca="1">OFFSET(INDIRECT(INDEX(DbaseIndices!J:J,B648)),0,I648-2000+1)</f>
        <v>1.9039799999999999E-2</v>
      </c>
    </row>
    <row r="649" spans="1:10" hidden="1" x14ac:dyDescent="0.25">
      <c r="A649" s="221">
        <f>IF(I648=DbaseIndices!$N$3,A648+1,A648)</f>
        <v>108</v>
      </c>
      <c r="B649" s="221">
        <f>MATCH(A649,DbaseIndices!A:A,0)</f>
        <v>156</v>
      </c>
      <c r="C649" s="221" t="str">
        <f>INDEX(DbaseIndices!F:F,$B649)</f>
        <v>1 Energy</v>
      </c>
      <c r="D649" s="221" t="str">
        <f>INDEX(DbaseIndices!G:G,$B649)</f>
        <v>1A Fuel Combustion Activities</v>
      </c>
      <c r="E649" s="221">
        <f>INDEX(DbaseIndices!H:H,$B649)</f>
        <v>0</v>
      </c>
      <c r="F649" s="221">
        <f>INDEX(DbaseIndices!I:I,$B649)</f>
        <v>0</v>
      </c>
      <c r="G649" s="221" t="str">
        <f>INDEX(DbaseIndices!D:D,$B649)</f>
        <v>Kerosene</v>
      </c>
      <c r="H649" s="221" t="str">
        <f>INDEX(DbaseIndices!E:E,$B649)</f>
        <v>N2O</v>
      </c>
      <c r="I649" s="221">
        <f>IF(I648=DbaseIndices!$N$3,DbaseIndices!$N$2,I648+1)</f>
        <v>2017</v>
      </c>
      <c r="J649" s="318">
        <f ca="1">OFFSET(INDIRECT(INDEX(DbaseIndices!J:J,B649)),0,I649-2000+1)</f>
        <v>1.8816599999999999E-2</v>
      </c>
    </row>
    <row r="650" spans="1:10" hidden="1" x14ac:dyDescent="0.25">
      <c r="A650" s="221">
        <f>IF(I649=DbaseIndices!$N$3,A649+1,A649)</f>
        <v>109</v>
      </c>
      <c r="B650" s="221">
        <f>MATCH(A650,DbaseIndices!A:A,0)</f>
        <v>157</v>
      </c>
      <c r="C650" s="221" t="str">
        <f>INDEX(DbaseIndices!F:F,$B650)</f>
        <v>1 Energy</v>
      </c>
      <c r="D650" s="221" t="str">
        <f>INDEX(DbaseIndices!G:G,$B650)</f>
        <v>1A Fuel Combustion Activities</v>
      </c>
      <c r="E650" s="221" t="str">
        <f>INDEX(DbaseIndices!H:H,$B650)</f>
        <v>1A3 Transport</v>
      </c>
      <c r="F650" s="221" t="str">
        <f>INDEX(DbaseIndices!I:I,$B650)</f>
        <v>1A3a Transport - Aviation</v>
      </c>
      <c r="G650" s="221" t="str">
        <f>INDEX(DbaseIndices!D:D,$B650)</f>
        <v>Residual Fuel Oil (HFO)</v>
      </c>
      <c r="H650" s="221" t="str">
        <f>INDEX(DbaseIndices!E:E,$B650)</f>
        <v>N2O</v>
      </c>
      <c r="I650" s="221">
        <f>IF(I649=DbaseIndices!$N$3,DbaseIndices!$N$2,I649+1)</f>
        <v>2012</v>
      </c>
      <c r="J650" s="318">
        <f ca="1">OFFSET(INDIRECT(INDEX(DbaseIndices!J:J,B650)),0,I650-2000+1)</f>
        <v>6.4800000000000003E-4</v>
      </c>
    </row>
    <row r="651" spans="1:10" hidden="1" x14ac:dyDescent="0.25">
      <c r="A651" s="221">
        <f>IF(I650=DbaseIndices!$N$3,A650+1,A650)</f>
        <v>109</v>
      </c>
      <c r="B651" s="221">
        <f>MATCH(A651,DbaseIndices!A:A,0)</f>
        <v>157</v>
      </c>
      <c r="C651" s="221" t="str">
        <f>INDEX(DbaseIndices!F:F,$B651)</f>
        <v>1 Energy</v>
      </c>
      <c r="D651" s="221" t="str">
        <f>INDEX(DbaseIndices!G:G,$B651)</f>
        <v>1A Fuel Combustion Activities</v>
      </c>
      <c r="E651" s="221" t="str">
        <f>INDEX(DbaseIndices!H:H,$B651)</f>
        <v>1A3 Transport</v>
      </c>
      <c r="F651" s="221" t="str">
        <f>INDEX(DbaseIndices!I:I,$B651)</f>
        <v>1A3a Transport - Aviation</v>
      </c>
      <c r="G651" s="221" t="str">
        <f>INDEX(DbaseIndices!D:D,$B651)</f>
        <v>Residual Fuel Oil (HFO)</v>
      </c>
      <c r="H651" s="221" t="str">
        <f>INDEX(DbaseIndices!E:E,$B651)</f>
        <v>N2O</v>
      </c>
      <c r="I651" s="221">
        <f>IF(I650=DbaseIndices!$N$3,DbaseIndices!$N$2,I650+1)</f>
        <v>2013</v>
      </c>
      <c r="J651" s="318">
        <f ca="1">OFFSET(INDIRECT(INDEX(DbaseIndices!J:J,B651)),0,I651-2000+1)</f>
        <v>4.9000295999999997E-4</v>
      </c>
    </row>
    <row r="652" spans="1:10" hidden="1" x14ac:dyDescent="0.25">
      <c r="A652" s="221">
        <f>IF(I651=DbaseIndices!$N$3,A651+1,A651)</f>
        <v>109</v>
      </c>
      <c r="B652" s="221">
        <f>MATCH(A652,DbaseIndices!A:A,0)</f>
        <v>157</v>
      </c>
      <c r="C652" s="221" t="str">
        <f>INDEX(DbaseIndices!F:F,$B652)</f>
        <v>1 Energy</v>
      </c>
      <c r="D652" s="221" t="str">
        <f>INDEX(DbaseIndices!G:G,$B652)</f>
        <v>1A Fuel Combustion Activities</v>
      </c>
      <c r="E652" s="221" t="str">
        <f>INDEX(DbaseIndices!H:H,$B652)</f>
        <v>1A3 Transport</v>
      </c>
      <c r="F652" s="221" t="str">
        <f>INDEX(DbaseIndices!I:I,$B652)</f>
        <v>1A3a Transport - Aviation</v>
      </c>
      <c r="G652" s="221" t="str">
        <f>INDEX(DbaseIndices!D:D,$B652)</f>
        <v>Residual Fuel Oil (HFO)</v>
      </c>
      <c r="H652" s="221" t="str">
        <f>INDEX(DbaseIndices!E:E,$B652)</f>
        <v>N2O</v>
      </c>
      <c r="I652" s="221">
        <f>IF(I651=DbaseIndices!$N$3,DbaseIndices!$N$2,I651+1)</f>
        <v>2014</v>
      </c>
      <c r="J652" s="318">
        <f ca="1">OFFSET(INDIRECT(INDEX(DbaseIndices!J:J,B652)),0,I652-2000+1)</f>
        <v>4.9079759999999994E-4</v>
      </c>
    </row>
    <row r="653" spans="1:10" hidden="1" x14ac:dyDescent="0.25">
      <c r="A653" s="221">
        <f>IF(I652=DbaseIndices!$N$3,A652+1,A652)</f>
        <v>109</v>
      </c>
      <c r="B653" s="221">
        <f>MATCH(A653,DbaseIndices!A:A,0)</f>
        <v>157</v>
      </c>
      <c r="C653" s="221" t="str">
        <f>INDEX(DbaseIndices!F:F,$B653)</f>
        <v>1 Energy</v>
      </c>
      <c r="D653" s="221" t="str">
        <f>INDEX(DbaseIndices!G:G,$B653)</f>
        <v>1A Fuel Combustion Activities</v>
      </c>
      <c r="E653" s="221" t="str">
        <f>INDEX(DbaseIndices!H:H,$B653)</f>
        <v>1A3 Transport</v>
      </c>
      <c r="F653" s="221" t="str">
        <f>INDEX(DbaseIndices!I:I,$B653)</f>
        <v>1A3a Transport - Aviation</v>
      </c>
      <c r="G653" s="221" t="str">
        <f>INDEX(DbaseIndices!D:D,$B653)</f>
        <v>Residual Fuel Oil (HFO)</v>
      </c>
      <c r="H653" s="221" t="str">
        <f>INDEX(DbaseIndices!E:E,$B653)</f>
        <v>N2O</v>
      </c>
      <c r="I653" s="221">
        <f>IF(I652=DbaseIndices!$N$3,DbaseIndices!$N$2,I652+1)</f>
        <v>2015</v>
      </c>
      <c r="J653" s="318">
        <f ca="1">OFFSET(INDIRECT(INDEX(DbaseIndices!J:J,B653)),0,I653-2000+1)</f>
        <v>4.9159223999999991E-4</v>
      </c>
    </row>
    <row r="654" spans="1:10" hidden="1" x14ac:dyDescent="0.25">
      <c r="A654" s="221">
        <f>IF(I653=DbaseIndices!$N$3,A653+1,A653)</f>
        <v>109</v>
      </c>
      <c r="B654" s="221">
        <f>MATCH(A654,DbaseIndices!A:A,0)</f>
        <v>157</v>
      </c>
      <c r="C654" s="221" t="str">
        <f>INDEX(DbaseIndices!F:F,$B654)</f>
        <v>1 Energy</v>
      </c>
      <c r="D654" s="221" t="str">
        <f>INDEX(DbaseIndices!G:G,$B654)</f>
        <v>1A Fuel Combustion Activities</v>
      </c>
      <c r="E654" s="221" t="str">
        <f>INDEX(DbaseIndices!H:H,$B654)</f>
        <v>1A3 Transport</v>
      </c>
      <c r="F654" s="221" t="str">
        <f>INDEX(DbaseIndices!I:I,$B654)</f>
        <v>1A3a Transport - Aviation</v>
      </c>
      <c r="G654" s="221" t="str">
        <f>INDEX(DbaseIndices!D:D,$B654)</f>
        <v>Residual Fuel Oil (HFO)</v>
      </c>
      <c r="H654" s="221" t="str">
        <f>INDEX(DbaseIndices!E:E,$B654)</f>
        <v>N2O</v>
      </c>
      <c r="I654" s="221">
        <f>IF(I653=DbaseIndices!$N$3,DbaseIndices!$N$2,I653+1)</f>
        <v>2016</v>
      </c>
      <c r="J654" s="318">
        <f ca="1">OFFSET(INDIRECT(INDEX(DbaseIndices!J:J,B654)),0,I654-2000+1)</f>
        <v>4.9259999999999994E-4</v>
      </c>
    </row>
    <row r="655" spans="1:10" hidden="1" x14ac:dyDescent="0.25">
      <c r="A655" s="221">
        <f>IF(I654=DbaseIndices!$N$3,A654+1,A654)</f>
        <v>109</v>
      </c>
      <c r="B655" s="221">
        <f>MATCH(A655,DbaseIndices!A:A,0)</f>
        <v>157</v>
      </c>
      <c r="C655" s="221" t="str">
        <f>INDEX(DbaseIndices!F:F,$B655)</f>
        <v>1 Energy</v>
      </c>
      <c r="D655" s="221" t="str">
        <f>INDEX(DbaseIndices!G:G,$B655)</f>
        <v>1A Fuel Combustion Activities</v>
      </c>
      <c r="E655" s="221" t="str">
        <f>INDEX(DbaseIndices!H:H,$B655)</f>
        <v>1A3 Transport</v>
      </c>
      <c r="F655" s="221" t="str">
        <f>INDEX(DbaseIndices!I:I,$B655)</f>
        <v>1A3a Transport - Aviation</v>
      </c>
      <c r="G655" s="221" t="str">
        <f>INDEX(DbaseIndices!D:D,$B655)</f>
        <v>Residual Fuel Oil (HFO)</v>
      </c>
      <c r="H655" s="221" t="str">
        <f>INDEX(DbaseIndices!E:E,$B655)</f>
        <v>N2O</v>
      </c>
      <c r="I655" s="221">
        <f>IF(I654=DbaseIndices!$N$3,DbaseIndices!$N$2,I654+1)</f>
        <v>2017</v>
      </c>
      <c r="J655" s="318">
        <f ca="1">OFFSET(INDIRECT(INDEX(DbaseIndices!J:J,B655)),0,I655-2000+1)</f>
        <v>4.9319999999999995E-4</v>
      </c>
    </row>
    <row r="656" spans="1:10" hidden="1" x14ac:dyDescent="0.25">
      <c r="A656" s="221">
        <f>IF(I655=DbaseIndices!$N$3,A655+1,A655)</f>
        <v>110</v>
      </c>
      <c r="B656" s="221">
        <f>MATCH(A656,DbaseIndices!A:A,0)</f>
        <v>158</v>
      </c>
      <c r="C656" s="221" t="str">
        <f>INDEX(DbaseIndices!F:F,$B656)</f>
        <v>1 Energy</v>
      </c>
      <c r="D656" s="221" t="str">
        <f>INDEX(DbaseIndices!G:G,$B656)</f>
        <v>1A Fuel Combustion Activities</v>
      </c>
      <c r="E656" s="221" t="str">
        <f>INDEX(DbaseIndices!H:H,$B656)</f>
        <v>1A3 Transport</v>
      </c>
      <c r="F656" s="221" t="str">
        <f>INDEX(DbaseIndices!I:I,$B656)</f>
        <v>1A3a Transport - Aviation</v>
      </c>
      <c r="G656" s="221" t="str">
        <f>INDEX(DbaseIndices!D:D,$B656)</f>
        <v>Coal</v>
      </c>
      <c r="H656" s="221" t="str">
        <f>INDEX(DbaseIndices!E:E,$B656)</f>
        <v>N2O</v>
      </c>
      <c r="I656" s="221">
        <f>IF(I655=DbaseIndices!$N$3,DbaseIndices!$N$2,I655+1)</f>
        <v>2012</v>
      </c>
      <c r="J656" s="318">
        <f ca="1">OFFSET(INDIRECT(INDEX(DbaseIndices!J:J,B656)),0,I656-2000+1)</f>
        <v>2.8459643694579539E-2</v>
      </c>
    </row>
    <row r="657" spans="1:10" hidden="1" x14ac:dyDescent="0.25">
      <c r="A657" s="221">
        <f>IF(I656=DbaseIndices!$N$3,A656+1,A656)</f>
        <v>110</v>
      </c>
      <c r="B657" s="221">
        <f>MATCH(A657,DbaseIndices!A:A,0)</f>
        <v>158</v>
      </c>
      <c r="C657" s="221" t="str">
        <f>INDEX(DbaseIndices!F:F,$B657)</f>
        <v>1 Energy</v>
      </c>
      <c r="D657" s="221" t="str">
        <f>INDEX(DbaseIndices!G:G,$B657)</f>
        <v>1A Fuel Combustion Activities</v>
      </c>
      <c r="E657" s="221" t="str">
        <f>INDEX(DbaseIndices!H:H,$B657)</f>
        <v>1A3 Transport</v>
      </c>
      <c r="F657" s="221" t="str">
        <f>INDEX(DbaseIndices!I:I,$B657)</f>
        <v>1A3a Transport - Aviation</v>
      </c>
      <c r="G657" s="221" t="str">
        <f>INDEX(DbaseIndices!D:D,$B657)</f>
        <v>Coal</v>
      </c>
      <c r="H657" s="221" t="str">
        <f>INDEX(DbaseIndices!E:E,$B657)</f>
        <v>N2O</v>
      </c>
      <c r="I657" s="221">
        <f>IF(I656=DbaseIndices!$N$3,DbaseIndices!$N$2,I656+1)</f>
        <v>2013</v>
      </c>
      <c r="J657" s="318">
        <f ca="1">OFFSET(INDIRECT(INDEX(DbaseIndices!J:J,B657)),0,I657-2000+1)</f>
        <v>3.2889000000000002E-2</v>
      </c>
    </row>
    <row r="658" spans="1:10" hidden="1" x14ac:dyDescent="0.25">
      <c r="A658" s="221">
        <f>IF(I657=DbaseIndices!$N$3,A657+1,A657)</f>
        <v>110</v>
      </c>
      <c r="B658" s="221">
        <f>MATCH(A658,DbaseIndices!A:A,0)</f>
        <v>158</v>
      </c>
      <c r="C658" s="221" t="str">
        <f>INDEX(DbaseIndices!F:F,$B658)</f>
        <v>1 Energy</v>
      </c>
      <c r="D658" s="221" t="str">
        <f>INDEX(DbaseIndices!G:G,$B658)</f>
        <v>1A Fuel Combustion Activities</v>
      </c>
      <c r="E658" s="221" t="str">
        <f>INDEX(DbaseIndices!H:H,$B658)</f>
        <v>1A3 Transport</v>
      </c>
      <c r="F658" s="221" t="str">
        <f>INDEX(DbaseIndices!I:I,$B658)</f>
        <v>1A3a Transport - Aviation</v>
      </c>
      <c r="G658" s="221" t="str">
        <f>INDEX(DbaseIndices!D:D,$B658)</f>
        <v>Coal</v>
      </c>
      <c r="H658" s="221" t="str">
        <f>INDEX(DbaseIndices!E:E,$B658)</f>
        <v>N2O</v>
      </c>
      <c r="I658" s="221">
        <f>IF(I657=DbaseIndices!$N$3,DbaseIndices!$N$2,I657+1)</f>
        <v>2014</v>
      </c>
      <c r="J658" s="318">
        <f ca="1">OFFSET(INDIRECT(INDEX(DbaseIndices!J:J,B658)),0,I658-2000+1)</f>
        <v>3.4069799999999997E-2</v>
      </c>
    </row>
    <row r="659" spans="1:10" hidden="1" x14ac:dyDescent="0.25">
      <c r="A659" s="221">
        <f>IF(I658=DbaseIndices!$N$3,A658+1,A658)</f>
        <v>110</v>
      </c>
      <c r="B659" s="221">
        <f>MATCH(A659,DbaseIndices!A:A,0)</f>
        <v>158</v>
      </c>
      <c r="C659" s="221" t="str">
        <f>INDEX(DbaseIndices!F:F,$B659)</f>
        <v>1 Energy</v>
      </c>
      <c r="D659" s="221" t="str">
        <f>INDEX(DbaseIndices!G:G,$B659)</f>
        <v>1A Fuel Combustion Activities</v>
      </c>
      <c r="E659" s="221" t="str">
        <f>INDEX(DbaseIndices!H:H,$B659)</f>
        <v>1A3 Transport</v>
      </c>
      <c r="F659" s="221" t="str">
        <f>INDEX(DbaseIndices!I:I,$B659)</f>
        <v>1A3a Transport - Aviation</v>
      </c>
      <c r="G659" s="221" t="str">
        <f>INDEX(DbaseIndices!D:D,$B659)</f>
        <v>Coal</v>
      </c>
      <c r="H659" s="221" t="str">
        <f>INDEX(DbaseIndices!E:E,$B659)</f>
        <v>N2O</v>
      </c>
      <c r="I659" s="221">
        <f>IF(I658=DbaseIndices!$N$3,DbaseIndices!$N$2,I658+1)</f>
        <v>2015</v>
      </c>
      <c r="J659" s="318">
        <f ca="1">OFFSET(INDIRECT(INDEX(DbaseIndices!J:J,B659)),0,I659-2000+1)</f>
        <v>3.52506E-2</v>
      </c>
    </row>
    <row r="660" spans="1:10" hidden="1" x14ac:dyDescent="0.25">
      <c r="A660" s="221">
        <f>IF(I659=DbaseIndices!$N$3,A659+1,A659)</f>
        <v>110</v>
      </c>
      <c r="B660" s="221">
        <f>MATCH(A660,DbaseIndices!A:A,0)</f>
        <v>158</v>
      </c>
      <c r="C660" s="221" t="str">
        <f>INDEX(DbaseIndices!F:F,$B660)</f>
        <v>1 Energy</v>
      </c>
      <c r="D660" s="221" t="str">
        <f>INDEX(DbaseIndices!G:G,$B660)</f>
        <v>1A Fuel Combustion Activities</v>
      </c>
      <c r="E660" s="221" t="str">
        <f>INDEX(DbaseIndices!H:H,$B660)</f>
        <v>1A3 Transport</v>
      </c>
      <c r="F660" s="221" t="str">
        <f>INDEX(DbaseIndices!I:I,$B660)</f>
        <v>1A3a Transport - Aviation</v>
      </c>
      <c r="G660" s="221" t="str">
        <f>INDEX(DbaseIndices!D:D,$B660)</f>
        <v>Coal</v>
      </c>
      <c r="H660" s="221" t="str">
        <f>INDEX(DbaseIndices!E:E,$B660)</f>
        <v>N2O</v>
      </c>
      <c r="I660" s="221">
        <f>IF(I659=DbaseIndices!$N$3,DbaseIndices!$N$2,I659+1)</f>
        <v>2016</v>
      </c>
      <c r="J660" s="318">
        <f ca="1">OFFSET(INDIRECT(INDEX(DbaseIndices!J:J,B660)),0,I660-2000+1)</f>
        <v>3.6431400000000003E-2</v>
      </c>
    </row>
    <row r="661" spans="1:10" hidden="1" x14ac:dyDescent="0.25">
      <c r="A661" s="221">
        <f>IF(I660=DbaseIndices!$N$3,A660+1,A660)</f>
        <v>110</v>
      </c>
      <c r="B661" s="221">
        <f>MATCH(A661,DbaseIndices!A:A,0)</f>
        <v>158</v>
      </c>
      <c r="C661" s="221" t="str">
        <f>INDEX(DbaseIndices!F:F,$B661)</f>
        <v>1 Energy</v>
      </c>
      <c r="D661" s="221" t="str">
        <f>INDEX(DbaseIndices!G:G,$B661)</f>
        <v>1A Fuel Combustion Activities</v>
      </c>
      <c r="E661" s="221" t="str">
        <f>INDEX(DbaseIndices!H:H,$B661)</f>
        <v>1A3 Transport</v>
      </c>
      <c r="F661" s="221" t="str">
        <f>INDEX(DbaseIndices!I:I,$B661)</f>
        <v>1A3a Transport - Aviation</v>
      </c>
      <c r="G661" s="221" t="str">
        <f>INDEX(DbaseIndices!D:D,$B661)</f>
        <v>Coal</v>
      </c>
      <c r="H661" s="221" t="str">
        <f>INDEX(DbaseIndices!E:E,$B661)</f>
        <v>N2O</v>
      </c>
      <c r="I661" s="221">
        <f>IF(I660=DbaseIndices!$N$3,DbaseIndices!$N$2,I660+1)</f>
        <v>2017</v>
      </c>
      <c r="J661" s="318">
        <f ca="1">OFFSET(INDIRECT(INDEX(DbaseIndices!J:J,B661)),0,I661-2000+1)</f>
        <v>3.7612199999999998E-2</v>
      </c>
    </row>
    <row r="662" spans="1:10" hidden="1" x14ac:dyDescent="0.25">
      <c r="A662" s="221">
        <f>IF(I661=DbaseIndices!$N$3,A661+1,A661)</f>
        <v>111</v>
      </c>
      <c r="B662" s="221">
        <f>MATCH(A662,DbaseIndices!A:A,0)</f>
        <v>160</v>
      </c>
      <c r="C662" s="221" t="str">
        <f>INDEX(DbaseIndices!F:F,$B662)</f>
        <v>1 Energy</v>
      </c>
      <c r="D662" s="221" t="str">
        <f>INDEX(DbaseIndices!G:G,$B662)</f>
        <v>1A Fuel Combustion Activities</v>
      </c>
      <c r="E662" s="221" t="str">
        <f>INDEX(DbaseIndices!H:H,$B662)</f>
        <v>1A3 Transport</v>
      </c>
      <c r="F662" s="221" t="str">
        <f>INDEX(DbaseIndices!I:I,$B662)</f>
        <v>1A3b Transport - Road</v>
      </c>
      <c r="G662" s="221" t="str">
        <f>INDEX(DbaseIndices!D:D,$B662)</f>
        <v>Motor gasoline</v>
      </c>
      <c r="H662" s="221" t="str">
        <f>INDEX(DbaseIndices!E:E,$B662)</f>
        <v>N2O</v>
      </c>
      <c r="I662" s="221">
        <f>IF(I661=DbaseIndices!$N$3,DbaseIndices!$N$2,I661+1)</f>
        <v>2012</v>
      </c>
      <c r="J662" s="318">
        <f ca="1">OFFSET(INDIRECT(INDEX(DbaseIndices!J:J,B662)),0,I662-2000+1)</f>
        <v>1.5603199999999999</v>
      </c>
    </row>
    <row r="663" spans="1:10" hidden="1" x14ac:dyDescent="0.25">
      <c r="A663" s="221">
        <f>IF(I662=DbaseIndices!$N$3,A662+1,A662)</f>
        <v>111</v>
      </c>
      <c r="B663" s="221">
        <f>MATCH(A663,DbaseIndices!A:A,0)</f>
        <v>160</v>
      </c>
      <c r="C663" s="221" t="str">
        <f>INDEX(DbaseIndices!F:F,$B663)</f>
        <v>1 Energy</v>
      </c>
      <c r="D663" s="221" t="str">
        <f>INDEX(DbaseIndices!G:G,$B663)</f>
        <v>1A Fuel Combustion Activities</v>
      </c>
      <c r="E663" s="221" t="str">
        <f>INDEX(DbaseIndices!H:H,$B663)</f>
        <v>1A3 Transport</v>
      </c>
      <c r="F663" s="221" t="str">
        <f>INDEX(DbaseIndices!I:I,$B663)</f>
        <v>1A3b Transport - Road</v>
      </c>
      <c r="G663" s="221" t="str">
        <f>INDEX(DbaseIndices!D:D,$B663)</f>
        <v>Motor gasoline</v>
      </c>
      <c r="H663" s="221" t="str">
        <f>INDEX(DbaseIndices!E:E,$B663)</f>
        <v>N2O</v>
      </c>
      <c r="I663" s="221">
        <f>IF(I662=DbaseIndices!$N$3,DbaseIndices!$N$2,I662+1)</f>
        <v>2013</v>
      </c>
      <c r="J663" s="318">
        <f ca="1">OFFSET(INDIRECT(INDEX(DbaseIndices!J:J,B663)),0,I663-2000+1)</f>
        <v>1.6044799999999999</v>
      </c>
    </row>
    <row r="664" spans="1:10" hidden="1" x14ac:dyDescent="0.25">
      <c r="A664" s="221">
        <f>IF(I663=DbaseIndices!$N$3,A663+1,A663)</f>
        <v>111</v>
      </c>
      <c r="B664" s="221">
        <f>MATCH(A664,DbaseIndices!A:A,0)</f>
        <v>160</v>
      </c>
      <c r="C664" s="221" t="str">
        <f>INDEX(DbaseIndices!F:F,$B664)</f>
        <v>1 Energy</v>
      </c>
      <c r="D664" s="221" t="str">
        <f>INDEX(DbaseIndices!G:G,$B664)</f>
        <v>1A Fuel Combustion Activities</v>
      </c>
      <c r="E664" s="221" t="str">
        <f>INDEX(DbaseIndices!H:H,$B664)</f>
        <v>1A3 Transport</v>
      </c>
      <c r="F664" s="221" t="str">
        <f>INDEX(DbaseIndices!I:I,$B664)</f>
        <v>1A3b Transport - Road</v>
      </c>
      <c r="G664" s="221" t="str">
        <f>INDEX(DbaseIndices!D:D,$B664)</f>
        <v>Motor gasoline</v>
      </c>
      <c r="H664" s="221" t="str">
        <f>INDEX(DbaseIndices!E:E,$B664)</f>
        <v>N2O</v>
      </c>
      <c r="I664" s="221">
        <f>IF(I663=DbaseIndices!$N$3,DbaseIndices!$N$2,I663+1)</f>
        <v>2014</v>
      </c>
      <c r="J664" s="318">
        <f ca="1">OFFSET(INDIRECT(INDEX(DbaseIndices!J:J,B664)),0,I664-2000+1)</f>
        <v>1.6337600000000001</v>
      </c>
    </row>
    <row r="665" spans="1:10" hidden="1" x14ac:dyDescent="0.25">
      <c r="A665" s="221">
        <f>IF(I664=DbaseIndices!$N$3,A664+1,A664)</f>
        <v>111</v>
      </c>
      <c r="B665" s="221">
        <f>MATCH(A665,DbaseIndices!A:A,0)</f>
        <v>160</v>
      </c>
      <c r="C665" s="221" t="str">
        <f>INDEX(DbaseIndices!F:F,$B665)</f>
        <v>1 Energy</v>
      </c>
      <c r="D665" s="221" t="str">
        <f>INDEX(DbaseIndices!G:G,$B665)</f>
        <v>1A Fuel Combustion Activities</v>
      </c>
      <c r="E665" s="221" t="str">
        <f>INDEX(DbaseIndices!H:H,$B665)</f>
        <v>1A3 Transport</v>
      </c>
      <c r="F665" s="221" t="str">
        <f>INDEX(DbaseIndices!I:I,$B665)</f>
        <v>1A3b Transport - Road</v>
      </c>
      <c r="G665" s="221" t="str">
        <f>INDEX(DbaseIndices!D:D,$B665)</f>
        <v>Motor gasoline</v>
      </c>
      <c r="H665" s="221" t="str">
        <f>INDEX(DbaseIndices!E:E,$B665)</f>
        <v>N2O</v>
      </c>
      <c r="I665" s="221">
        <f>IF(I664=DbaseIndices!$N$3,DbaseIndices!$N$2,I664+1)</f>
        <v>2015</v>
      </c>
      <c r="J665" s="318">
        <f ca="1">OFFSET(INDIRECT(INDEX(DbaseIndices!J:J,B665)),0,I665-2000+1)</f>
        <v>1.646944</v>
      </c>
    </row>
    <row r="666" spans="1:10" hidden="1" x14ac:dyDescent="0.25">
      <c r="A666" s="221">
        <f>IF(I665=DbaseIndices!$N$3,A665+1,A665)</f>
        <v>111</v>
      </c>
      <c r="B666" s="221">
        <f>MATCH(A666,DbaseIndices!A:A,0)</f>
        <v>160</v>
      </c>
      <c r="C666" s="221" t="str">
        <f>INDEX(DbaseIndices!F:F,$B666)</f>
        <v>1 Energy</v>
      </c>
      <c r="D666" s="221" t="str">
        <f>INDEX(DbaseIndices!G:G,$B666)</f>
        <v>1A Fuel Combustion Activities</v>
      </c>
      <c r="E666" s="221" t="str">
        <f>INDEX(DbaseIndices!H:H,$B666)</f>
        <v>1A3 Transport</v>
      </c>
      <c r="F666" s="221" t="str">
        <f>INDEX(DbaseIndices!I:I,$B666)</f>
        <v>1A3b Transport - Road</v>
      </c>
      <c r="G666" s="221" t="str">
        <f>INDEX(DbaseIndices!D:D,$B666)</f>
        <v>Motor gasoline</v>
      </c>
      <c r="H666" s="221" t="str">
        <f>INDEX(DbaseIndices!E:E,$B666)</f>
        <v>N2O</v>
      </c>
      <c r="I666" s="221">
        <f>IF(I665=DbaseIndices!$N$3,DbaseIndices!$N$2,I665+1)</f>
        <v>2016</v>
      </c>
      <c r="J666" s="318">
        <f ca="1">OFFSET(INDIRECT(INDEX(DbaseIndices!J:J,B666)),0,I666-2000+1)</f>
        <v>1.6439999999999999</v>
      </c>
    </row>
    <row r="667" spans="1:10" hidden="1" x14ac:dyDescent="0.25">
      <c r="A667" s="221">
        <f>IF(I666=DbaseIndices!$N$3,A666+1,A666)</f>
        <v>111</v>
      </c>
      <c r="B667" s="221">
        <f>MATCH(A667,DbaseIndices!A:A,0)</f>
        <v>160</v>
      </c>
      <c r="C667" s="221" t="str">
        <f>INDEX(DbaseIndices!F:F,$B667)</f>
        <v>1 Energy</v>
      </c>
      <c r="D667" s="221" t="str">
        <f>INDEX(DbaseIndices!G:G,$B667)</f>
        <v>1A Fuel Combustion Activities</v>
      </c>
      <c r="E667" s="221" t="str">
        <f>INDEX(DbaseIndices!H:H,$B667)</f>
        <v>1A3 Transport</v>
      </c>
      <c r="F667" s="221" t="str">
        <f>INDEX(DbaseIndices!I:I,$B667)</f>
        <v>1A3b Transport - Road</v>
      </c>
      <c r="G667" s="221" t="str">
        <f>INDEX(DbaseIndices!D:D,$B667)</f>
        <v>Motor gasoline</v>
      </c>
      <c r="H667" s="221" t="str">
        <f>INDEX(DbaseIndices!E:E,$B667)</f>
        <v>N2O</v>
      </c>
      <c r="I667" s="221">
        <f>IF(I666=DbaseIndices!$N$3,DbaseIndices!$N$2,I666+1)</f>
        <v>2017</v>
      </c>
      <c r="J667" s="318">
        <f ca="1">OFFSET(INDIRECT(INDEX(DbaseIndices!J:J,B667)),0,I667-2000+1)</f>
        <v>1.6634880000000001</v>
      </c>
    </row>
    <row r="668" spans="1:10" hidden="1" x14ac:dyDescent="0.25">
      <c r="A668" s="221">
        <f>IF(I667=DbaseIndices!$N$3,A667+1,A667)</f>
        <v>112</v>
      </c>
      <c r="B668" s="221">
        <f>MATCH(A668,DbaseIndices!A:A,0)</f>
        <v>161</v>
      </c>
      <c r="C668" s="221" t="str">
        <f>INDEX(DbaseIndices!F:F,$B668)</f>
        <v>1 Energy</v>
      </c>
      <c r="D668" s="221" t="str">
        <f>INDEX(DbaseIndices!G:G,$B668)</f>
        <v>1A Fuel Combustion Activities</v>
      </c>
      <c r="E668" s="221" t="str">
        <f>INDEX(DbaseIndices!H:H,$B668)</f>
        <v>1A3 Transport</v>
      </c>
      <c r="F668" s="221" t="str">
        <f>INDEX(DbaseIndices!I:I,$B668)</f>
        <v>1A3b Transport - Road</v>
      </c>
      <c r="G668" s="221" t="str">
        <f>INDEX(DbaseIndices!D:D,$B668)</f>
        <v>Kerosene</v>
      </c>
      <c r="H668" s="221" t="str">
        <f>INDEX(DbaseIndices!E:E,$B668)</f>
        <v>N2O</v>
      </c>
      <c r="I668" s="221">
        <f>IF(I667=DbaseIndices!$N$3,DbaseIndices!$N$2,I667+1)</f>
        <v>2012</v>
      </c>
      <c r="J668" s="318">
        <f ca="1">OFFSET(INDIRECT(INDEX(DbaseIndices!J:J,B668)),0,I668-2000+1)</f>
        <v>1.0381830000000001E-4</v>
      </c>
    </row>
    <row r="669" spans="1:10" hidden="1" x14ac:dyDescent="0.25">
      <c r="A669" s="221">
        <f>IF(I668=DbaseIndices!$N$3,A668+1,A668)</f>
        <v>112</v>
      </c>
      <c r="B669" s="221">
        <f>MATCH(A669,DbaseIndices!A:A,0)</f>
        <v>161</v>
      </c>
      <c r="C669" s="221" t="str">
        <f>INDEX(DbaseIndices!F:F,$B669)</f>
        <v>1 Energy</v>
      </c>
      <c r="D669" s="221" t="str">
        <f>INDEX(DbaseIndices!G:G,$B669)</f>
        <v>1A Fuel Combustion Activities</v>
      </c>
      <c r="E669" s="221" t="str">
        <f>INDEX(DbaseIndices!H:H,$B669)</f>
        <v>1A3 Transport</v>
      </c>
      <c r="F669" s="221" t="str">
        <f>INDEX(DbaseIndices!I:I,$B669)</f>
        <v>1A3b Transport - Road</v>
      </c>
      <c r="G669" s="221" t="str">
        <f>INDEX(DbaseIndices!D:D,$B669)</f>
        <v>Kerosene</v>
      </c>
      <c r="H669" s="221" t="str">
        <f>INDEX(DbaseIndices!E:E,$B669)</f>
        <v>N2O</v>
      </c>
      <c r="I669" s="221">
        <f>IF(I668=DbaseIndices!$N$3,DbaseIndices!$N$2,I668+1)</f>
        <v>2013</v>
      </c>
      <c r="J669" s="318">
        <f ca="1">OFFSET(INDIRECT(INDEX(DbaseIndices!J:J,B669)),0,I669-2000+1)</f>
        <v>1.0392959999999996E-4</v>
      </c>
    </row>
    <row r="670" spans="1:10" hidden="1" x14ac:dyDescent="0.25">
      <c r="A670" s="221">
        <f>IF(I669=DbaseIndices!$N$3,A669+1,A669)</f>
        <v>112</v>
      </c>
      <c r="B670" s="221">
        <f>MATCH(A670,DbaseIndices!A:A,0)</f>
        <v>161</v>
      </c>
      <c r="C670" s="221" t="str">
        <f>INDEX(DbaseIndices!F:F,$B670)</f>
        <v>1 Energy</v>
      </c>
      <c r="D670" s="221" t="str">
        <f>INDEX(DbaseIndices!G:G,$B670)</f>
        <v>1A Fuel Combustion Activities</v>
      </c>
      <c r="E670" s="221" t="str">
        <f>INDEX(DbaseIndices!H:H,$B670)</f>
        <v>1A3 Transport</v>
      </c>
      <c r="F670" s="221" t="str">
        <f>INDEX(DbaseIndices!I:I,$B670)</f>
        <v>1A3b Transport - Road</v>
      </c>
      <c r="G670" s="221" t="str">
        <f>INDEX(DbaseIndices!D:D,$B670)</f>
        <v>Kerosene</v>
      </c>
      <c r="H670" s="221" t="str">
        <f>INDEX(DbaseIndices!E:E,$B670)</f>
        <v>N2O</v>
      </c>
      <c r="I670" s="221">
        <f>IF(I669=DbaseIndices!$N$3,DbaseIndices!$N$2,I669+1)</f>
        <v>2014</v>
      </c>
      <c r="J670" s="318">
        <f ca="1">OFFSET(INDIRECT(INDEX(DbaseIndices!J:J,B670)),0,I670-2000+1)</f>
        <v>9.735899999999996E-5</v>
      </c>
    </row>
    <row r="671" spans="1:10" hidden="1" x14ac:dyDescent="0.25">
      <c r="A671" s="221">
        <f>IF(I670=DbaseIndices!$N$3,A670+1,A670)</f>
        <v>112</v>
      </c>
      <c r="B671" s="221">
        <f>MATCH(A671,DbaseIndices!A:A,0)</f>
        <v>161</v>
      </c>
      <c r="C671" s="221" t="str">
        <f>INDEX(DbaseIndices!F:F,$B671)</f>
        <v>1 Energy</v>
      </c>
      <c r="D671" s="221" t="str">
        <f>INDEX(DbaseIndices!G:G,$B671)</f>
        <v>1A Fuel Combustion Activities</v>
      </c>
      <c r="E671" s="221" t="str">
        <f>INDEX(DbaseIndices!H:H,$B671)</f>
        <v>1A3 Transport</v>
      </c>
      <c r="F671" s="221" t="str">
        <f>INDEX(DbaseIndices!I:I,$B671)</f>
        <v>1A3b Transport - Road</v>
      </c>
      <c r="G671" s="221" t="str">
        <f>INDEX(DbaseIndices!D:D,$B671)</f>
        <v>Kerosene</v>
      </c>
      <c r="H671" s="221" t="str">
        <f>INDEX(DbaseIndices!E:E,$B671)</f>
        <v>N2O</v>
      </c>
      <c r="I671" s="221">
        <f>IF(I670=DbaseIndices!$N$3,DbaseIndices!$N$2,I670+1)</f>
        <v>2015</v>
      </c>
      <c r="J671" s="318">
        <f ca="1">OFFSET(INDIRECT(INDEX(DbaseIndices!J:J,B671)),0,I671-2000+1)</f>
        <v>9.0788399999999986E-5</v>
      </c>
    </row>
    <row r="672" spans="1:10" hidden="1" x14ac:dyDescent="0.25">
      <c r="A672" s="221">
        <f>IF(I671=DbaseIndices!$N$3,A671+1,A671)</f>
        <v>112</v>
      </c>
      <c r="B672" s="221">
        <f>MATCH(A672,DbaseIndices!A:A,0)</f>
        <v>161</v>
      </c>
      <c r="C672" s="221" t="str">
        <f>INDEX(DbaseIndices!F:F,$B672)</f>
        <v>1 Energy</v>
      </c>
      <c r="D672" s="221" t="str">
        <f>INDEX(DbaseIndices!G:G,$B672)</f>
        <v>1A Fuel Combustion Activities</v>
      </c>
      <c r="E672" s="221" t="str">
        <f>INDEX(DbaseIndices!H:H,$B672)</f>
        <v>1A3 Transport</v>
      </c>
      <c r="F672" s="221" t="str">
        <f>INDEX(DbaseIndices!I:I,$B672)</f>
        <v>1A3b Transport - Road</v>
      </c>
      <c r="G672" s="221" t="str">
        <f>INDEX(DbaseIndices!D:D,$B672)</f>
        <v>Kerosene</v>
      </c>
      <c r="H672" s="221" t="str">
        <f>INDEX(DbaseIndices!E:E,$B672)</f>
        <v>N2O</v>
      </c>
      <c r="I672" s="221">
        <f>IF(I671=DbaseIndices!$N$3,DbaseIndices!$N$2,I671+1)</f>
        <v>2016</v>
      </c>
      <c r="J672" s="318">
        <f ca="1">OFFSET(INDIRECT(INDEX(DbaseIndices!J:J,B672)),0,I672-2000+1)</f>
        <v>8.3999999999999995E-5</v>
      </c>
    </row>
    <row r="673" spans="1:10" hidden="1" x14ac:dyDescent="0.25">
      <c r="A673" s="221">
        <f>IF(I672=DbaseIndices!$N$3,A672+1,A672)</f>
        <v>112</v>
      </c>
      <c r="B673" s="221">
        <f>MATCH(A673,DbaseIndices!A:A,0)</f>
        <v>161</v>
      </c>
      <c r="C673" s="221" t="str">
        <f>INDEX(DbaseIndices!F:F,$B673)</f>
        <v>1 Energy</v>
      </c>
      <c r="D673" s="221" t="str">
        <f>INDEX(DbaseIndices!G:G,$B673)</f>
        <v>1A Fuel Combustion Activities</v>
      </c>
      <c r="E673" s="221" t="str">
        <f>INDEX(DbaseIndices!H:H,$B673)</f>
        <v>1A3 Transport</v>
      </c>
      <c r="F673" s="221" t="str">
        <f>INDEX(DbaseIndices!I:I,$B673)</f>
        <v>1A3b Transport - Road</v>
      </c>
      <c r="G673" s="221" t="str">
        <f>INDEX(DbaseIndices!D:D,$B673)</f>
        <v>Kerosene</v>
      </c>
      <c r="H673" s="221" t="str">
        <f>INDEX(DbaseIndices!E:E,$B673)</f>
        <v>N2O</v>
      </c>
      <c r="I673" s="221">
        <f>IF(I672=DbaseIndices!$N$3,DbaseIndices!$N$2,I672+1)</f>
        <v>2017</v>
      </c>
      <c r="J673" s="318">
        <f ca="1">OFFSET(INDIRECT(INDEX(DbaseIndices!J:J,B673)),0,I673-2000+1)</f>
        <v>7.7399999999999998E-5</v>
      </c>
    </row>
    <row r="674" spans="1:10" hidden="1" x14ac:dyDescent="0.25">
      <c r="A674" s="221">
        <f>IF(I673=DbaseIndices!$N$3,A673+1,A673)</f>
        <v>113</v>
      </c>
      <c r="B674" s="221">
        <f>MATCH(A674,DbaseIndices!A:A,0)</f>
        <v>162</v>
      </c>
      <c r="C674" s="221" t="str">
        <f>INDEX(DbaseIndices!F:F,$B674)</f>
        <v>1 Energy</v>
      </c>
      <c r="D674" s="221" t="str">
        <f>INDEX(DbaseIndices!G:G,$B674)</f>
        <v>1A Fuel Combustion Activities</v>
      </c>
      <c r="E674" s="221" t="str">
        <f>INDEX(DbaseIndices!H:H,$B674)</f>
        <v>1A3 Transport</v>
      </c>
      <c r="F674" s="221" t="str">
        <f>INDEX(DbaseIndices!I:I,$B674)</f>
        <v>1A3b Transport - Road</v>
      </c>
      <c r="G674" s="221" t="str">
        <f>INDEX(DbaseIndices!D:D,$B674)</f>
        <v>Diesel</v>
      </c>
      <c r="H674" s="221" t="str">
        <f>INDEX(DbaseIndices!E:E,$B674)</f>
        <v>N2O</v>
      </c>
      <c r="I674" s="221">
        <f>IF(I673=DbaseIndices!$N$3,DbaseIndices!$N$2,I673+1)</f>
        <v>2012</v>
      </c>
      <c r="J674" s="318">
        <f ca="1">OFFSET(INDIRECT(INDEX(DbaseIndices!J:J,B674)),0,I674-2000+1)</f>
        <v>1.512222465402262</v>
      </c>
    </row>
    <row r="675" spans="1:10" hidden="1" x14ac:dyDescent="0.25">
      <c r="A675" s="221">
        <f>IF(I674=DbaseIndices!$N$3,A674+1,A674)</f>
        <v>113</v>
      </c>
      <c r="B675" s="221">
        <f>MATCH(A675,DbaseIndices!A:A,0)</f>
        <v>162</v>
      </c>
      <c r="C675" s="221" t="str">
        <f>INDEX(DbaseIndices!F:F,$B675)</f>
        <v>1 Energy</v>
      </c>
      <c r="D675" s="221" t="str">
        <f>INDEX(DbaseIndices!G:G,$B675)</f>
        <v>1A Fuel Combustion Activities</v>
      </c>
      <c r="E675" s="221" t="str">
        <f>INDEX(DbaseIndices!H:H,$B675)</f>
        <v>1A3 Transport</v>
      </c>
      <c r="F675" s="221" t="str">
        <f>INDEX(DbaseIndices!I:I,$B675)</f>
        <v>1A3b Transport - Road</v>
      </c>
      <c r="G675" s="221" t="str">
        <f>INDEX(DbaseIndices!D:D,$B675)</f>
        <v>Diesel</v>
      </c>
      <c r="H675" s="221" t="str">
        <f>INDEX(DbaseIndices!E:E,$B675)</f>
        <v>N2O</v>
      </c>
      <c r="I675" s="221">
        <f>IF(I674=DbaseIndices!$N$3,DbaseIndices!$N$2,I674+1)</f>
        <v>2013</v>
      </c>
      <c r="J675" s="318">
        <f ca="1">OFFSET(INDIRECT(INDEX(DbaseIndices!J:J,B675)),0,I675-2000+1)</f>
        <v>1.5930344329077066</v>
      </c>
    </row>
    <row r="676" spans="1:10" hidden="1" x14ac:dyDescent="0.25">
      <c r="A676" s="221">
        <f>IF(I675=DbaseIndices!$N$3,A675+1,A675)</f>
        <v>113</v>
      </c>
      <c r="B676" s="221">
        <f>MATCH(A676,DbaseIndices!A:A,0)</f>
        <v>162</v>
      </c>
      <c r="C676" s="221" t="str">
        <f>INDEX(DbaseIndices!F:F,$B676)</f>
        <v>1 Energy</v>
      </c>
      <c r="D676" s="221" t="str">
        <f>INDEX(DbaseIndices!G:G,$B676)</f>
        <v>1A Fuel Combustion Activities</v>
      </c>
      <c r="E676" s="221" t="str">
        <f>INDEX(DbaseIndices!H:H,$B676)</f>
        <v>1A3 Transport</v>
      </c>
      <c r="F676" s="221" t="str">
        <f>INDEX(DbaseIndices!I:I,$B676)</f>
        <v>1A3b Transport - Road</v>
      </c>
      <c r="G676" s="221" t="str">
        <f>INDEX(DbaseIndices!D:D,$B676)</f>
        <v>Diesel</v>
      </c>
      <c r="H676" s="221" t="str">
        <f>INDEX(DbaseIndices!E:E,$B676)</f>
        <v>N2O</v>
      </c>
      <c r="I676" s="221">
        <f>IF(I675=DbaseIndices!$N$3,DbaseIndices!$N$2,I675+1)</f>
        <v>2014</v>
      </c>
      <c r="J676" s="318">
        <f ca="1">OFFSET(INDIRECT(INDEX(DbaseIndices!J:J,B676)),0,I676-2000+1)</f>
        <v>1.6573894114505421</v>
      </c>
    </row>
    <row r="677" spans="1:10" hidden="1" x14ac:dyDescent="0.25">
      <c r="A677" s="221">
        <f>IF(I676=DbaseIndices!$N$3,A676+1,A676)</f>
        <v>113</v>
      </c>
      <c r="B677" s="221">
        <f>MATCH(A677,DbaseIndices!A:A,0)</f>
        <v>162</v>
      </c>
      <c r="C677" s="221" t="str">
        <f>INDEX(DbaseIndices!F:F,$B677)</f>
        <v>1 Energy</v>
      </c>
      <c r="D677" s="221" t="str">
        <f>INDEX(DbaseIndices!G:G,$B677)</f>
        <v>1A Fuel Combustion Activities</v>
      </c>
      <c r="E677" s="221" t="str">
        <f>INDEX(DbaseIndices!H:H,$B677)</f>
        <v>1A3 Transport</v>
      </c>
      <c r="F677" s="221" t="str">
        <f>INDEX(DbaseIndices!I:I,$B677)</f>
        <v>1A3b Transport - Road</v>
      </c>
      <c r="G677" s="221" t="str">
        <f>INDEX(DbaseIndices!D:D,$B677)</f>
        <v>Diesel</v>
      </c>
      <c r="H677" s="221" t="str">
        <f>INDEX(DbaseIndices!E:E,$B677)</f>
        <v>N2O</v>
      </c>
      <c r="I677" s="221">
        <f>IF(I676=DbaseIndices!$N$3,DbaseIndices!$N$2,I676+1)</f>
        <v>2015</v>
      </c>
      <c r="J677" s="318">
        <f ca="1">OFFSET(INDIRECT(INDEX(DbaseIndices!J:J,B677)),0,I677-2000+1)</f>
        <v>1.7032060551471193</v>
      </c>
    </row>
    <row r="678" spans="1:10" hidden="1" x14ac:dyDescent="0.25">
      <c r="A678" s="221">
        <f>IF(I677=DbaseIndices!$N$3,A677+1,A677)</f>
        <v>113</v>
      </c>
      <c r="B678" s="221">
        <f>MATCH(A678,DbaseIndices!A:A,0)</f>
        <v>162</v>
      </c>
      <c r="C678" s="221" t="str">
        <f>INDEX(DbaseIndices!F:F,$B678)</f>
        <v>1 Energy</v>
      </c>
      <c r="D678" s="221" t="str">
        <f>INDEX(DbaseIndices!G:G,$B678)</f>
        <v>1A Fuel Combustion Activities</v>
      </c>
      <c r="E678" s="221" t="str">
        <f>INDEX(DbaseIndices!H:H,$B678)</f>
        <v>1A3 Transport</v>
      </c>
      <c r="F678" s="221" t="str">
        <f>INDEX(DbaseIndices!I:I,$B678)</f>
        <v>1A3b Transport - Road</v>
      </c>
      <c r="G678" s="221" t="str">
        <f>INDEX(DbaseIndices!D:D,$B678)</f>
        <v>Diesel</v>
      </c>
      <c r="H678" s="221" t="str">
        <f>INDEX(DbaseIndices!E:E,$B678)</f>
        <v>N2O</v>
      </c>
      <c r="I678" s="221">
        <f>IF(I677=DbaseIndices!$N$3,DbaseIndices!$N$2,I677+1)</f>
        <v>2016</v>
      </c>
      <c r="J678" s="318">
        <f ca="1">OFFSET(INDIRECT(INDEX(DbaseIndices!J:J,B678)),0,I678-2000+1)</f>
        <v>1.7242548225626133</v>
      </c>
    </row>
    <row r="679" spans="1:10" hidden="1" x14ac:dyDescent="0.25">
      <c r="A679" s="221">
        <f>IF(I678=DbaseIndices!$N$3,A678+1,A678)</f>
        <v>113</v>
      </c>
      <c r="B679" s="221">
        <f>MATCH(A679,DbaseIndices!A:A,0)</f>
        <v>162</v>
      </c>
      <c r="C679" s="221" t="str">
        <f>INDEX(DbaseIndices!F:F,$B679)</f>
        <v>1 Energy</v>
      </c>
      <c r="D679" s="221" t="str">
        <f>INDEX(DbaseIndices!G:G,$B679)</f>
        <v>1A Fuel Combustion Activities</v>
      </c>
      <c r="E679" s="221" t="str">
        <f>INDEX(DbaseIndices!H:H,$B679)</f>
        <v>1A3 Transport</v>
      </c>
      <c r="F679" s="221" t="str">
        <f>INDEX(DbaseIndices!I:I,$B679)</f>
        <v>1A3b Transport - Road</v>
      </c>
      <c r="G679" s="221" t="str">
        <f>INDEX(DbaseIndices!D:D,$B679)</f>
        <v>Diesel</v>
      </c>
      <c r="H679" s="221" t="str">
        <f>INDEX(DbaseIndices!E:E,$B679)</f>
        <v>N2O</v>
      </c>
      <c r="I679" s="221">
        <f>IF(I678=DbaseIndices!$N$3,DbaseIndices!$N$2,I678+1)</f>
        <v>2017</v>
      </c>
      <c r="J679" s="318">
        <f ca="1">OFFSET(INDIRECT(INDEX(DbaseIndices!J:J,B679)),0,I679-2000+1)</f>
        <v>1.7775799895146518</v>
      </c>
    </row>
    <row r="680" spans="1:10" hidden="1" x14ac:dyDescent="0.25">
      <c r="A680" s="221">
        <f>IF(I679=DbaseIndices!$N$3,A679+1,A679)</f>
        <v>114</v>
      </c>
      <c r="B680" s="221">
        <f>MATCH(A680,DbaseIndices!A:A,0)</f>
        <v>163</v>
      </c>
      <c r="C680" s="221" t="str">
        <f>INDEX(DbaseIndices!F:F,$B680)</f>
        <v>1 Energy</v>
      </c>
      <c r="D680" s="221" t="str">
        <f>INDEX(DbaseIndices!G:G,$B680)</f>
        <v>1A Fuel Combustion Activities</v>
      </c>
      <c r="E680" s="221" t="str">
        <f>INDEX(DbaseIndices!H:H,$B680)</f>
        <v>1A3 Transport</v>
      </c>
      <c r="F680" s="221" t="str">
        <f>INDEX(DbaseIndices!I:I,$B680)</f>
        <v>1A3b Transport - Road</v>
      </c>
      <c r="G680" s="221" t="str">
        <f>INDEX(DbaseIndices!D:D,$B680)</f>
        <v>Gas</v>
      </c>
      <c r="H680" s="221" t="str">
        <f>INDEX(DbaseIndices!E:E,$B680)</f>
        <v>N2O</v>
      </c>
      <c r="I680" s="221">
        <f>IF(I679=DbaseIndices!$N$3,DbaseIndices!$N$2,I679+1)</f>
        <v>2012</v>
      </c>
      <c r="J680" s="318">
        <f ca="1">OFFSET(INDIRECT(INDEX(DbaseIndices!J:J,B680)),0,I680-2000+1)</f>
        <v>1.8E-5</v>
      </c>
    </row>
    <row r="681" spans="1:10" hidden="1" x14ac:dyDescent="0.25">
      <c r="A681" s="221">
        <f>IF(I680=DbaseIndices!$N$3,A680+1,A680)</f>
        <v>114</v>
      </c>
      <c r="B681" s="221">
        <f>MATCH(A681,DbaseIndices!A:A,0)</f>
        <v>163</v>
      </c>
      <c r="C681" s="221" t="str">
        <f>INDEX(DbaseIndices!F:F,$B681)</f>
        <v>1 Energy</v>
      </c>
      <c r="D681" s="221" t="str">
        <f>INDEX(DbaseIndices!G:G,$B681)</f>
        <v>1A Fuel Combustion Activities</v>
      </c>
      <c r="E681" s="221" t="str">
        <f>INDEX(DbaseIndices!H:H,$B681)</f>
        <v>1A3 Transport</v>
      </c>
      <c r="F681" s="221" t="str">
        <f>INDEX(DbaseIndices!I:I,$B681)</f>
        <v>1A3b Transport - Road</v>
      </c>
      <c r="G681" s="221" t="str">
        <f>INDEX(DbaseIndices!D:D,$B681)</f>
        <v>Gas</v>
      </c>
      <c r="H681" s="221" t="str">
        <f>INDEX(DbaseIndices!E:E,$B681)</f>
        <v>N2O</v>
      </c>
      <c r="I681" s="221">
        <f>IF(I680=DbaseIndices!$N$3,DbaseIndices!$N$2,I680+1)</f>
        <v>2013</v>
      </c>
      <c r="J681" s="318">
        <f ca="1">OFFSET(INDIRECT(INDEX(DbaseIndices!J:J,B681)),0,I681-2000+1)</f>
        <v>3.4E-5</v>
      </c>
    </row>
    <row r="682" spans="1:10" hidden="1" x14ac:dyDescent="0.25">
      <c r="A682" s="221">
        <f>IF(I681=DbaseIndices!$N$3,A681+1,A681)</f>
        <v>114</v>
      </c>
      <c r="B682" s="221">
        <f>MATCH(A682,DbaseIndices!A:A,0)</f>
        <v>163</v>
      </c>
      <c r="C682" s="221" t="str">
        <f>INDEX(DbaseIndices!F:F,$B682)</f>
        <v>1 Energy</v>
      </c>
      <c r="D682" s="221" t="str">
        <f>INDEX(DbaseIndices!G:G,$B682)</f>
        <v>1A Fuel Combustion Activities</v>
      </c>
      <c r="E682" s="221" t="str">
        <f>INDEX(DbaseIndices!H:H,$B682)</f>
        <v>1A3 Transport</v>
      </c>
      <c r="F682" s="221" t="str">
        <f>INDEX(DbaseIndices!I:I,$B682)</f>
        <v>1A3b Transport - Road</v>
      </c>
      <c r="G682" s="221" t="str">
        <f>INDEX(DbaseIndices!D:D,$B682)</f>
        <v>Gas</v>
      </c>
      <c r="H682" s="221" t="str">
        <f>INDEX(DbaseIndices!E:E,$B682)</f>
        <v>N2O</v>
      </c>
      <c r="I682" s="221">
        <f>IF(I681=DbaseIndices!$N$3,DbaseIndices!$N$2,I681+1)</f>
        <v>2014</v>
      </c>
      <c r="J682" s="318">
        <f ca="1">OFFSET(INDIRECT(INDEX(DbaseIndices!J:J,B682)),0,I682-2000+1)</f>
        <v>5.5000000000000002E-5</v>
      </c>
    </row>
    <row r="683" spans="1:10" hidden="1" x14ac:dyDescent="0.25">
      <c r="A683" s="221">
        <f>IF(I682=DbaseIndices!$N$3,A682+1,A682)</f>
        <v>114</v>
      </c>
      <c r="B683" s="221">
        <f>MATCH(A683,DbaseIndices!A:A,0)</f>
        <v>163</v>
      </c>
      <c r="C683" s="221" t="str">
        <f>INDEX(DbaseIndices!F:F,$B683)</f>
        <v>1 Energy</v>
      </c>
      <c r="D683" s="221" t="str">
        <f>INDEX(DbaseIndices!G:G,$B683)</f>
        <v>1A Fuel Combustion Activities</v>
      </c>
      <c r="E683" s="221" t="str">
        <f>INDEX(DbaseIndices!H:H,$B683)</f>
        <v>1A3 Transport</v>
      </c>
      <c r="F683" s="221" t="str">
        <f>INDEX(DbaseIndices!I:I,$B683)</f>
        <v>1A3b Transport - Road</v>
      </c>
      <c r="G683" s="221" t="str">
        <f>INDEX(DbaseIndices!D:D,$B683)</f>
        <v>Gas</v>
      </c>
      <c r="H683" s="221" t="str">
        <f>INDEX(DbaseIndices!E:E,$B683)</f>
        <v>N2O</v>
      </c>
      <c r="I683" s="221">
        <f>IF(I682=DbaseIndices!$N$3,DbaseIndices!$N$2,I682+1)</f>
        <v>2015</v>
      </c>
      <c r="J683" s="318">
        <f ca="1">OFFSET(INDIRECT(INDEX(DbaseIndices!J:J,B683)),0,I683-2000+1)</f>
        <v>7.6000000000000004E-5</v>
      </c>
    </row>
    <row r="684" spans="1:10" hidden="1" x14ac:dyDescent="0.25">
      <c r="A684" s="221">
        <f>IF(I683=DbaseIndices!$N$3,A683+1,A683)</f>
        <v>114</v>
      </c>
      <c r="B684" s="221">
        <f>MATCH(A684,DbaseIndices!A:A,0)</f>
        <v>163</v>
      </c>
      <c r="C684" s="221" t="str">
        <f>INDEX(DbaseIndices!F:F,$B684)</f>
        <v>1 Energy</v>
      </c>
      <c r="D684" s="221" t="str">
        <f>INDEX(DbaseIndices!G:G,$B684)</f>
        <v>1A Fuel Combustion Activities</v>
      </c>
      <c r="E684" s="221" t="str">
        <f>INDEX(DbaseIndices!H:H,$B684)</f>
        <v>1A3 Transport</v>
      </c>
      <c r="F684" s="221" t="str">
        <f>INDEX(DbaseIndices!I:I,$B684)</f>
        <v>1A3b Transport - Road</v>
      </c>
      <c r="G684" s="221" t="str">
        <f>INDEX(DbaseIndices!D:D,$B684)</f>
        <v>Gas</v>
      </c>
      <c r="H684" s="221" t="str">
        <f>INDEX(DbaseIndices!E:E,$B684)</f>
        <v>N2O</v>
      </c>
      <c r="I684" s="221">
        <f>IF(I683=DbaseIndices!$N$3,DbaseIndices!$N$2,I683+1)</f>
        <v>2016</v>
      </c>
      <c r="J684" s="318">
        <f ca="1">OFFSET(INDIRECT(INDEX(DbaseIndices!J:J,B684)),0,I684-2000+1)</f>
        <v>9.4999999999999992E-5</v>
      </c>
    </row>
    <row r="685" spans="1:10" hidden="1" x14ac:dyDescent="0.25">
      <c r="A685" s="221">
        <f>IF(I684=DbaseIndices!$N$3,A684+1,A684)</f>
        <v>114</v>
      </c>
      <c r="B685" s="221">
        <f>MATCH(A685,DbaseIndices!A:A,0)</f>
        <v>163</v>
      </c>
      <c r="C685" s="221" t="str">
        <f>INDEX(DbaseIndices!F:F,$B685)</f>
        <v>1 Energy</v>
      </c>
      <c r="D685" s="221" t="str">
        <f>INDEX(DbaseIndices!G:G,$B685)</f>
        <v>1A Fuel Combustion Activities</v>
      </c>
      <c r="E685" s="221" t="str">
        <f>INDEX(DbaseIndices!H:H,$B685)</f>
        <v>1A3 Transport</v>
      </c>
      <c r="F685" s="221" t="str">
        <f>INDEX(DbaseIndices!I:I,$B685)</f>
        <v>1A3b Transport - Road</v>
      </c>
      <c r="G685" s="221" t="str">
        <f>INDEX(DbaseIndices!D:D,$B685)</f>
        <v>Gas</v>
      </c>
      <c r="H685" s="221" t="str">
        <f>INDEX(DbaseIndices!E:E,$B685)</f>
        <v>N2O</v>
      </c>
      <c r="I685" s="221">
        <f>IF(I684=DbaseIndices!$N$3,DbaseIndices!$N$2,I684+1)</f>
        <v>2017</v>
      </c>
      <c r="J685" s="318">
        <f ca="1">OFFSET(INDIRECT(INDEX(DbaseIndices!J:J,B685)),0,I685-2000+1)</f>
        <v>1.2599999999999997E-4</v>
      </c>
    </row>
    <row r="686" spans="1:10" hidden="1" x14ac:dyDescent="0.25">
      <c r="A686" s="221">
        <f>IF(I685=DbaseIndices!$N$3,A685+1,A685)</f>
        <v>115</v>
      </c>
      <c r="B686" s="221">
        <f>MATCH(A686,DbaseIndices!A:A,0)</f>
        <v>164</v>
      </c>
      <c r="C686" s="221" t="str">
        <f>INDEX(DbaseIndices!F:F,$B686)</f>
        <v>1 Energy</v>
      </c>
      <c r="D686" s="221" t="str">
        <f>INDEX(DbaseIndices!G:G,$B686)</f>
        <v>1A Fuel Combustion Activities</v>
      </c>
      <c r="E686" s="221" t="str">
        <f>INDEX(DbaseIndices!H:H,$B686)</f>
        <v>1A3 Transport</v>
      </c>
      <c r="F686" s="221" t="str">
        <f>INDEX(DbaseIndices!I:I,$B686)</f>
        <v>1A3b Transport - Road</v>
      </c>
      <c r="G686" s="221" t="str">
        <f>INDEX(DbaseIndices!D:D,$B686)</f>
        <v>Residual Fuel Oil (HFO)</v>
      </c>
      <c r="H686" s="221" t="str">
        <f>INDEX(DbaseIndices!E:E,$B686)</f>
        <v>N2O</v>
      </c>
      <c r="I686" s="221">
        <f>IF(I685=DbaseIndices!$N$3,DbaseIndices!$N$2,I685+1)</f>
        <v>2012</v>
      </c>
      <c r="J686" s="318">
        <f ca="1">OFFSET(INDIRECT(INDEX(DbaseIndices!J:J,B686)),0,I686-2000+1)</f>
        <v>6.9610444800000332E-5</v>
      </c>
    </row>
    <row r="687" spans="1:10" hidden="1" x14ac:dyDescent="0.25">
      <c r="A687" s="221">
        <f>IF(I686=DbaseIndices!$N$3,A686+1,A686)</f>
        <v>115</v>
      </c>
      <c r="B687" s="221">
        <f>MATCH(A687,DbaseIndices!A:A,0)</f>
        <v>164</v>
      </c>
      <c r="C687" s="221" t="str">
        <f>INDEX(DbaseIndices!F:F,$B687)</f>
        <v>1 Energy</v>
      </c>
      <c r="D687" s="221" t="str">
        <f>INDEX(DbaseIndices!G:G,$B687)</f>
        <v>1A Fuel Combustion Activities</v>
      </c>
      <c r="E687" s="221" t="str">
        <f>INDEX(DbaseIndices!H:H,$B687)</f>
        <v>1A3 Transport</v>
      </c>
      <c r="F687" s="221" t="str">
        <f>INDEX(DbaseIndices!I:I,$B687)</f>
        <v>1A3b Transport - Road</v>
      </c>
      <c r="G687" s="221" t="str">
        <f>INDEX(DbaseIndices!D:D,$B687)</f>
        <v>Residual Fuel Oil (HFO)</v>
      </c>
      <c r="H687" s="221" t="str">
        <f>INDEX(DbaseIndices!E:E,$B687)</f>
        <v>N2O</v>
      </c>
      <c r="I687" s="221">
        <f>IF(I686=DbaseIndices!$N$3,DbaseIndices!$N$2,I686+1)</f>
        <v>2013</v>
      </c>
      <c r="J687" s="318">
        <f ca="1">OFFSET(INDIRECT(INDEX(DbaseIndices!J:J,B687)),0,I687-2000+1)</f>
        <v>6.5305199999999999E-5</v>
      </c>
    </row>
    <row r="688" spans="1:10" hidden="1" x14ac:dyDescent="0.25">
      <c r="A688" s="221">
        <f>IF(I687=DbaseIndices!$N$3,A687+1,A687)</f>
        <v>115</v>
      </c>
      <c r="B688" s="221">
        <f>MATCH(A688,DbaseIndices!A:A,0)</f>
        <v>164</v>
      </c>
      <c r="C688" s="221" t="str">
        <f>INDEX(DbaseIndices!F:F,$B688)</f>
        <v>1 Energy</v>
      </c>
      <c r="D688" s="221" t="str">
        <f>INDEX(DbaseIndices!G:G,$B688)</f>
        <v>1A Fuel Combustion Activities</v>
      </c>
      <c r="E688" s="221" t="str">
        <f>INDEX(DbaseIndices!H:H,$B688)</f>
        <v>1A3 Transport</v>
      </c>
      <c r="F688" s="221" t="str">
        <f>INDEX(DbaseIndices!I:I,$B688)</f>
        <v>1A3b Transport - Road</v>
      </c>
      <c r="G688" s="221" t="str">
        <f>INDEX(DbaseIndices!D:D,$B688)</f>
        <v>Residual Fuel Oil (HFO)</v>
      </c>
      <c r="H688" s="221" t="str">
        <f>INDEX(DbaseIndices!E:E,$B688)</f>
        <v>N2O</v>
      </c>
      <c r="I688" s="221">
        <f>IF(I687=DbaseIndices!$N$3,DbaseIndices!$N$2,I687+1)</f>
        <v>2014</v>
      </c>
      <c r="J688" s="318">
        <f ca="1">OFFSET(INDIRECT(INDEX(DbaseIndices!J:J,B688)),0,I688-2000+1)</f>
        <v>6.5322000000000009E-5</v>
      </c>
    </row>
    <row r="689" spans="1:10" hidden="1" x14ac:dyDescent="0.25">
      <c r="A689" s="221">
        <f>IF(I688=DbaseIndices!$N$3,A688+1,A688)</f>
        <v>115</v>
      </c>
      <c r="B689" s="221">
        <f>MATCH(A689,DbaseIndices!A:A,0)</f>
        <v>164</v>
      </c>
      <c r="C689" s="221" t="str">
        <f>INDEX(DbaseIndices!F:F,$B689)</f>
        <v>1 Energy</v>
      </c>
      <c r="D689" s="221" t="str">
        <f>INDEX(DbaseIndices!G:G,$B689)</f>
        <v>1A Fuel Combustion Activities</v>
      </c>
      <c r="E689" s="221" t="str">
        <f>INDEX(DbaseIndices!H:H,$B689)</f>
        <v>1A3 Transport</v>
      </c>
      <c r="F689" s="221" t="str">
        <f>INDEX(DbaseIndices!I:I,$B689)</f>
        <v>1A3b Transport - Road</v>
      </c>
      <c r="G689" s="221" t="str">
        <f>INDEX(DbaseIndices!D:D,$B689)</f>
        <v>Residual Fuel Oil (HFO)</v>
      </c>
      <c r="H689" s="221" t="str">
        <f>INDEX(DbaseIndices!E:E,$B689)</f>
        <v>N2O</v>
      </c>
      <c r="I689" s="221">
        <f>IF(I688=DbaseIndices!$N$3,DbaseIndices!$N$2,I688+1)</f>
        <v>2015</v>
      </c>
      <c r="J689" s="318">
        <f ca="1">OFFSET(INDIRECT(INDEX(DbaseIndices!J:J,B689)),0,I689-2000+1)</f>
        <v>6.5338799999999992E-5</v>
      </c>
    </row>
    <row r="690" spans="1:10" hidden="1" x14ac:dyDescent="0.25">
      <c r="A690" s="221">
        <f>IF(I689=DbaseIndices!$N$3,A689+1,A689)</f>
        <v>115</v>
      </c>
      <c r="B690" s="221">
        <f>MATCH(A690,DbaseIndices!A:A,0)</f>
        <v>164</v>
      </c>
      <c r="C690" s="221" t="str">
        <f>INDEX(DbaseIndices!F:F,$B690)</f>
        <v>1 Energy</v>
      </c>
      <c r="D690" s="221" t="str">
        <f>INDEX(DbaseIndices!G:G,$B690)</f>
        <v>1A Fuel Combustion Activities</v>
      </c>
      <c r="E690" s="221" t="str">
        <f>INDEX(DbaseIndices!H:H,$B690)</f>
        <v>1A3 Transport</v>
      </c>
      <c r="F690" s="221" t="str">
        <f>INDEX(DbaseIndices!I:I,$B690)</f>
        <v>1A3b Transport - Road</v>
      </c>
      <c r="G690" s="221" t="str">
        <f>INDEX(DbaseIndices!D:D,$B690)</f>
        <v>Residual Fuel Oil (HFO)</v>
      </c>
      <c r="H690" s="221" t="str">
        <f>INDEX(DbaseIndices!E:E,$B690)</f>
        <v>N2O</v>
      </c>
      <c r="I690" s="221">
        <f>IF(I689=DbaseIndices!$N$3,DbaseIndices!$N$2,I689+1)</f>
        <v>2016</v>
      </c>
      <c r="J690" s="318">
        <f ca="1">OFFSET(INDIRECT(INDEX(DbaseIndices!J:J,B690)),0,I690-2000+1)</f>
        <v>6.539999999999999E-5</v>
      </c>
    </row>
    <row r="691" spans="1:10" hidden="1" x14ac:dyDescent="0.25">
      <c r="A691" s="221">
        <f>IF(I690=DbaseIndices!$N$3,A690+1,A690)</f>
        <v>115</v>
      </c>
      <c r="B691" s="221">
        <f>MATCH(A691,DbaseIndices!A:A,0)</f>
        <v>164</v>
      </c>
      <c r="C691" s="221" t="str">
        <f>INDEX(DbaseIndices!F:F,$B691)</f>
        <v>1 Energy</v>
      </c>
      <c r="D691" s="221" t="str">
        <f>INDEX(DbaseIndices!G:G,$B691)</f>
        <v>1A Fuel Combustion Activities</v>
      </c>
      <c r="E691" s="221" t="str">
        <f>INDEX(DbaseIndices!H:H,$B691)</f>
        <v>1A3 Transport</v>
      </c>
      <c r="F691" s="221" t="str">
        <f>INDEX(DbaseIndices!I:I,$B691)</f>
        <v>1A3b Transport - Road</v>
      </c>
      <c r="G691" s="221" t="str">
        <f>INDEX(DbaseIndices!D:D,$B691)</f>
        <v>Residual Fuel Oil (HFO)</v>
      </c>
      <c r="H691" s="221" t="str">
        <f>INDEX(DbaseIndices!E:E,$B691)</f>
        <v>N2O</v>
      </c>
      <c r="I691" s="221">
        <f>IF(I690=DbaseIndices!$N$3,DbaseIndices!$N$2,I690+1)</f>
        <v>2017</v>
      </c>
      <c r="J691" s="318">
        <f ca="1">OFFSET(INDIRECT(INDEX(DbaseIndices!J:J,B691)),0,I691-2000+1)</f>
        <v>6.539999999999999E-5</v>
      </c>
    </row>
    <row r="692" spans="1:10" hidden="1" x14ac:dyDescent="0.25">
      <c r="A692" s="221">
        <f>IF(I691=DbaseIndices!$N$3,A691+1,A691)</f>
        <v>116</v>
      </c>
      <c r="B692" s="221">
        <f>MATCH(A692,DbaseIndices!A:A,0)</f>
        <v>165</v>
      </c>
      <c r="C692" s="221" t="str">
        <f>INDEX(DbaseIndices!F:F,$B692)</f>
        <v>1 Energy</v>
      </c>
      <c r="D692" s="221" t="str">
        <f>INDEX(DbaseIndices!G:G,$B692)</f>
        <v>1A Fuel Combustion Activities</v>
      </c>
      <c r="E692" s="221" t="str">
        <f>INDEX(DbaseIndices!H:H,$B692)</f>
        <v>1A3 Transport</v>
      </c>
      <c r="F692" s="221" t="str">
        <f>INDEX(DbaseIndices!I:I,$B692)</f>
        <v>1A3b Transport - Road</v>
      </c>
      <c r="G692" s="221" t="str">
        <f>INDEX(DbaseIndices!D:D,$B692)</f>
        <v>LPG</v>
      </c>
      <c r="H692" s="221" t="str">
        <f>INDEX(DbaseIndices!E:E,$B692)</f>
        <v>N2O</v>
      </c>
      <c r="I692" s="221">
        <f>IF(I691=DbaseIndices!$N$3,DbaseIndices!$N$2,I691+1)</f>
        <v>2012</v>
      </c>
      <c r="J692" s="318">
        <f ca="1">OFFSET(INDIRECT(INDEX(DbaseIndices!J:J,B692)),0,I692-2000+1)</f>
        <v>0</v>
      </c>
    </row>
    <row r="693" spans="1:10" hidden="1" x14ac:dyDescent="0.25">
      <c r="A693" s="221">
        <f>IF(I692=DbaseIndices!$N$3,A692+1,A692)</f>
        <v>116</v>
      </c>
      <c r="B693" s="221">
        <f>MATCH(A693,DbaseIndices!A:A,0)</f>
        <v>165</v>
      </c>
      <c r="C693" s="221" t="str">
        <f>INDEX(DbaseIndices!F:F,$B693)</f>
        <v>1 Energy</v>
      </c>
      <c r="D693" s="221" t="str">
        <f>INDEX(DbaseIndices!G:G,$B693)</f>
        <v>1A Fuel Combustion Activities</v>
      </c>
      <c r="E693" s="221" t="str">
        <f>INDEX(DbaseIndices!H:H,$B693)</f>
        <v>1A3 Transport</v>
      </c>
      <c r="F693" s="221" t="str">
        <f>INDEX(DbaseIndices!I:I,$B693)</f>
        <v>1A3b Transport - Road</v>
      </c>
      <c r="G693" s="221" t="str">
        <f>INDEX(DbaseIndices!D:D,$B693)</f>
        <v>LPG</v>
      </c>
      <c r="H693" s="221" t="str">
        <f>INDEX(DbaseIndices!E:E,$B693)</f>
        <v>N2O</v>
      </c>
      <c r="I693" s="221">
        <f>IF(I692=DbaseIndices!$N$3,DbaseIndices!$N$2,I692+1)</f>
        <v>2013</v>
      </c>
      <c r="J693" s="318">
        <f ca="1">OFFSET(INDIRECT(INDEX(DbaseIndices!J:J,B693)),0,I693-2000+1)</f>
        <v>0</v>
      </c>
    </row>
    <row r="694" spans="1:10" hidden="1" x14ac:dyDescent="0.25">
      <c r="A694" s="221">
        <f>IF(I693=DbaseIndices!$N$3,A693+1,A693)</f>
        <v>116</v>
      </c>
      <c r="B694" s="221">
        <f>MATCH(A694,DbaseIndices!A:A,0)</f>
        <v>165</v>
      </c>
      <c r="C694" s="221" t="str">
        <f>INDEX(DbaseIndices!F:F,$B694)</f>
        <v>1 Energy</v>
      </c>
      <c r="D694" s="221" t="str">
        <f>INDEX(DbaseIndices!G:G,$B694)</f>
        <v>1A Fuel Combustion Activities</v>
      </c>
      <c r="E694" s="221" t="str">
        <f>INDEX(DbaseIndices!H:H,$B694)</f>
        <v>1A3 Transport</v>
      </c>
      <c r="F694" s="221" t="str">
        <f>INDEX(DbaseIndices!I:I,$B694)</f>
        <v>1A3b Transport - Road</v>
      </c>
      <c r="G694" s="221" t="str">
        <f>INDEX(DbaseIndices!D:D,$B694)</f>
        <v>LPG</v>
      </c>
      <c r="H694" s="221" t="str">
        <f>INDEX(DbaseIndices!E:E,$B694)</f>
        <v>N2O</v>
      </c>
      <c r="I694" s="221">
        <f>IF(I693=DbaseIndices!$N$3,DbaseIndices!$N$2,I693+1)</f>
        <v>2014</v>
      </c>
      <c r="J694" s="318">
        <f ca="1">OFFSET(INDIRECT(INDEX(DbaseIndices!J:J,B694)),0,I694-2000+1)</f>
        <v>0</v>
      </c>
    </row>
    <row r="695" spans="1:10" hidden="1" x14ac:dyDescent="0.25">
      <c r="A695" s="221">
        <f>IF(I694=DbaseIndices!$N$3,A694+1,A694)</f>
        <v>116</v>
      </c>
      <c r="B695" s="221">
        <f>MATCH(A695,DbaseIndices!A:A,0)</f>
        <v>165</v>
      </c>
      <c r="C695" s="221" t="str">
        <f>INDEX(DbaseIndices!F:F,$B695)</f>
        <v>1 Energy</v>
      </c>
      <c r="D695" s="221" t="str">
        <f>INDEX(DbaseIndices!G:G,$B695)</f>
        <v>1A Fuel Combustion Activities</v>
      </c>
      <c r="E695" s="221" t="str">
        <f>INDEX(DbaseIndices!H:H,$B695)</f>
        <v>1A3 Transport</v>
      </c>
      <c r="F695" s="221" t="str">
        <f>INDEX(DbaseIndices!I:I,$B695)</f>
        <v>1A3b Transport - Road</v>
      </c>
      <c r="G695" s="221" t="str">
        <f>INDEX(DbaseIndices!D:D,$B695)</f>
        <v>LPG</v>
      </c>
      <c r="H695" s="221" t="str">
        <f>INDEX(DbaseIndices!E:E,$B695)</f>
        <v>N2O</v>
      </c>
      <c r="I695" s="221">
        <f>IF(I694=DbaseIndices!$N$3,DbaseIndices!$N$2,I694+1)</f>
        <v>2015</v>
      </c>
      <c r="J695" s="318">
        <f ca="1">OFFSET(INDIRECT(INDEX(DbaseIndices!J:J,B695)),0,I695-2000+1)</f>
        <v>0</v>
      </c>
    </row>
    <row r="696" spans="1:10" hidden="1" x14ac:dyDescent="0.25">
      <c r="A696" s="221">
        <f>IF(I695=DbaseIndices!$N$3,A695+1,A695)</f>
        <v>116</v>
      </c>
      <c r="B696" s="221">
        <f>MATCH(A696,DbaseIndices!A:A,0)</f>
        <v>165</v>
      </c>
      <c r="C696" s="221" t="str">
        <f>INDEX(DbaseIndices!F:F,$B696)</f>
        <v>1 Energy</v>
      </c>
      <c r="D696" s="221" t="str">
        <f>INDEX(DbaseIndices!G:G,$B696)</f>
        <v>1A Fuel Combustion Activities</v>
      </c>
      <c r="E696" s="221" t="str">
        <f>INDEX(DbaseIndices!H:H,$B696)</f>
        <v>1A3 Transport</v>
      </c>
      <c r="F696" s="221" t="str">
        <f>INDEX(DbaseIndices!I:I,$B696)</f>
        <v>1A3b Transport - Road</v>
      </c>
      <c r="G696" s="221" t="str">
        <f>INDEX(DbaseIndices!D:D,$B696)</f>
        <v>LPG</v>
      </c>
      <c r="H696" s="221" t="str">
        <f>INDEX(DbaseIndices!E:E,$B696)</f>
        <v>N2O</v>
      </c>
      <c r="I696" s="221">
        <f>IF(I695=DbaseIndices!$N$3,DbaseIndices!$N$2,I695+1)</f>
        <v>2016</v>
      </c>
      <c r="J696" s="318">
        <f ca="1">OFFSET(INDIRECT(INDEX(DbaseIndices!J:J,B696)),0,I696-2000+1)</f>
        <v>0</v>
      </c>
    </row>
    <row r="697" spans="1:10" hidden="1" x14ac:dyDescent="0.25">
      <c r="A697" s="221">
        <f>IF(I696=DbaseIndices!$N$3,A696+1,A696)</f>
        <v>116</v>
      </c>
      <c r="B697" s="221">
        <f>MATCH(A697,DbaseIndices!A:A,0)</f>
        <v>165</v>
      </c>
      <c r="C697" s="221" t="str">
        <f>INDEX(DbaseIndices!F:F,$B697)</f>
        <v>1 Energy</v>
      </c>
      <c r="D697" s="221" t="str">
        <f>INDEX(DbaseIndices!G:G,$B697)</f>
        <v>1A Fuel Combustion Activities</v>
      </c>
      <c r="E697" s="221" t="str">
        <f>INDEX(DbaseIndices!H:H,$B697)</f>
        <v>1A3 Transport</v>
      </c>
      <c r="F697" s="221" t="str">
        <f>INDEX(DbaseIndices!I:I,$B697)</f>
        <v>1A3b Transport - Road</v>
      </c>
      <c r="G697" s="221" t="str">
        <f>INDEX(DbaseIndices!D:D,$B697)</f>
        <v>LPG</v>
      </c>
      <c r="H697" s="221" t="str">
        <f>INDEX(DbaseIndices!E:E,$B697)</f>
        <v>N2O</v>
      </c>
      <c r="I697" s="221">
        <f>IF(I696=DbaseIndices!$N$3,DbaseIndices!$N$2,I696+1)</f>
        <v>2017</v>
      </c>
      <c r="J697" s="318">
        <f ca="1">OFFSET(INDIRECT(INDEX(DbaseIndices!J:J,B697)),0,I697-2000+1)</f>
        <v>0</v>
      </c>
    </row>
    <row r="698" spans="1:10" hidden="1" x14ac:dyDescent="0.25">
      <c r="A698" s="221">
        <f>IF(I697=DbaseIndices!$N$3,A697+1,A697)</f>
        <v>117</v>
      </c>
      <c r="B698" s="221">
        <f>MATCH(A698,DbaseIndices!A:A,0)</f>
        <v>167</v>
      </c>
      <c r="C698" s="221" t="str">
        <f>INDEX(DbaseIndices!F:F,$B698)</f>
        <v>1 Energy</v>
      </c>
      <c r="D698" s="221" t="str">
        <f>INDEX(DbaseIndices!G:G,$B698)</f>
        <v>1A Fuel Combustion Activities</v>
      </c>
      <c r="E698" s="221" t="str">
        <f>INDEX(DbaseIndices!H:H,$B698)</f>
        <v>1A3 Transport</v>
      </c>
      <c r="F698" s="221" t="str">
        <f>INDEX(DbaseIndices!I:I,$B698)</f>
        <v>1A3c Transport - Railways</v>
      </c>
      <c r="G698" s="221" t="str">
        <f>INDEX(DbaseIndices!D:D,$B698)</f>
        <v>Diesel</v>
      </c>
      <c r="H698" s="221" t="str">
        <f>INDEX(DbaseIndices!E:E,$B698)</f>
        <v>N2O</v>
      </c>
      <c r="I698" s="221">
        <f>IF(I697=DbaseIndices!$N$3,DbaseIndices!$N$2,I697+1)</f>
        <v>2012</v>
      </c>
      <c r="J698" s="318">
        <f ca="1">OFFSET(INDIRECT(INDEX(DbaseIndices!J:J,B698)),0,I698-2000+1)</f>
        <v>0.1680536</v>
      </c>
    </row>
    <row r="699" spans="1:10" hidden="1" x14ac:dyDescent="0.25">
      <c r="A699" s="221">
        <f>IF(I698=DbaseIndices!$N$3,A698+1,A698)</f>
        <v>117</v>
      </c>
      <c r="B699" s="221">
        <f>MATCH(A699,DbaseIndices!A:A,0)</f>
        <v>167</v>
      </c>
      <c r="C699" s="221" t="str">
        <f>INDEX(DbaseIndices!F:F,$B699)</f>
        <v>1 Energy</v>
      </c>
      <c r="D699" s="221" t="str">
        <f>INDEX(DbaseIndices!G:G,$B699)</f>
        <v>1A Fuel Combustion Activities</v>
      </c>
      <c r="E699" s="221" t="str">
        <f>INDEX(DbaseIndices!H:H,$B699)</f>
        <v>1A3 Transport</v>
      </c>
      <c r="F699" s="221" t="str">
        <f>INDEX(DbaseIndices!I:I,$B699)</f>
        <v>1A3c Transport - Railways</v>
      </c>
      <c r="G699" s="221" t="str">
        <f>INDEX(DbaseIndices!D:D,$B699)</f>
        <v>Diesel</v>
      </c>
      <c r="H699" s="221" t="str">
        <f>INDEX(DbaseIndices!E:E,$B699)</f>
        <v>N2O</v>
      </c>
      <c r="I699" s="221">
        <f>IF(I698=DbaseIndices!$N$3,DbaseIndices!$N$2,I698+1)</f>
        <v>2013</v>
      </c>
      <c r="J699" s="318">
        <f ca="1">OFFSET(INDIRECT(INDEX(DbaseIndices!J:J,B699)),0,I699-2000+1)</f>
        <v>0.165231924</v>
      </c>
    </row>
    <row r="700" spans="1:10" hidden="1" x14ac:dyDescent="0.25">
      <c r="A700" s="221">
        <f>IF(I699=DbaseIndices!$N$3,A699+1,A699)</f>
        <v>117</v>
      </c>
      <c r="B700" s="221">
        <f>MATCH(A700,DbaseIndices!A:A,0)</f>
        <v>167</v>
      </c>
      <c r="C700" s="221" t="str">
        <f>INDEX(DbaseIndices!F:F,$B700)</f>
        <v>1 Energy</v>
      </c>
      <c r="D700" s="221" t="str">
        <f>INDEX(DbaseIndices!G:G,$B700)</f>
        <v>1A Fuel Combustion Activities</v>
      </c>
      <c r="E700" s="221" t="str">
        <f>INDEX(DbaseIndices!H:H,$B700)</f>
        <v>1A3 Transport</v>
      </c>
      <c r="F700" s="221" t="str">
        <f>INDEX(DbaseIndices!I:I,$B700)</f>
        <v>1A3c Transport - Railways</v>
      </c>
      <c r="G700" s="221" t="str">
        <f>INDEX(DbaseIndices!D:D,$B700)</f>
        <v>Diesel</v>
      </c>
      <c r="H700" s="221" t="str">
        <f>INDEX(DbaseIndices!E:E,$B700)</f>
        <v>N2O</v>
      </c>
      <c r="I700" s="221">
        <f>IF(I699=DbaseIndices!$N$3,DbaseIndices!$N$2,I699+1)</f>
        <v>2014</v>
      </c>
      <c r="J700" s="318">
        <f ca="1">OFFSET(INDIRECT(INDEX(DbaseIndices!J:J,B700)),0,I700-2000+1)</f>
        <v>0.19776528200000001</v>
      </c>
    </row>
    <row r="701" spans="1:10" hidden="1" x14ac:dyDescent="0.25">
      <c r="A701" s="221">
        <f>IF(I700=DbaseIndices!$N$3,A700+1,A700)</f>
        <v>117</v>
      </c>
      <c r="B701" s="221">
        <f>MATCH(A701,DbaseIndices!A:A,0)</f>
        <v>167</v>
      </c>
      <c r="C701" s="221" t="str">
        <f>INDEX(DbaseIndices!F:F,$B701)</f>
        <v>1 Energy</v>
      </c>
      <c r="D701" s="221" t="str">
        <f>INDEX(DbaseIndices!G:G,$B701)</f>
        <v>1A Fuel Combustion Activities</v>
      </c>
      <c r="E701" s="221" t="str">
        <f>INDEX(DbaseIndices!H:H,$B701)</f>
        <v>1A3 Transport</v>
      </c>
      <c r="F701" s="221" t="str">
        <f>INDEX(DbaseIndices!I:I,$B701)</f>
        <v>1A3c Transport - Railways</v>
      </c>
      <c r="G701" s="221" t="str">
        <f>INDEX(DbaseIndices!D:D,$B701)</f>
        <v>Diesel</v>
      </c>
      <c r="H701" s="221" t="str">
        <f>INDEX(DbaseIndices!E:E,$B701)</f>
        <v>N2O</v>
      </c>
      <c r="I701" s="221">
        <f>IF(I700=DbaseIndices!$N$3,DbaseIndices!$N$2,I700+1)</f>
        <v>2015</v>
      </c>
      <c r="J701" s="318">
        <f ca="1">OFFSET(INDIRECT(INDEX(DbaseIndices!J:J,B701)),0,I701-2000+1)</f>
        <v>0.19015539400000001</v>
      </c>
    </row>
    <row r="702" spans="1:10" hidden="1" x14ac:dyDescent="0.25">
      <c r="A702" s="221">
        <f>IF(I701=DbaseIndices!$N$3,A701+1,A701)</f>
        <v>117</v>
      </c>
      <c r="B702" s="221">
        <f>MATCH(A702,DbaseIndices!A:A,0)</f>
        <v>167</v>
      </c>
      <c r="C702" s="221" t="str">
        <f>INDEX(DbaseIndices!F:F,$B702)</f>
        <v>1 Energy</v>
      </c>
      <c r="D702" s="221" t="str">
        <f>INDEX(DbaseIndices!G:G,$B702)</f>
        <v>1A Fuel Combustion Activities</v>
      </c>
      <c r="E702" s="221" t="str">
        <f>INDEX(DbaseIndices!H:H,$B702)</f>
        <v>1A3 Transport</v>
      </c>
      <c r="F702" s="221" t="str">
        <f>INDEX(DbaseIndices!I:I,$B702)</f>
        <v>1A3c Transport - Railways</v>
      </c>
      <c r="G702" s="221" t="str">
        <f>INDEX(DbaseIndices!D:D,$B702)</f>
        <v>Diesel</v>
      </c>
      <c r="H702" s="221" t="str">
        <f>INDEX(DbaseIndices!E:E,$B702)</f>
        <v>N2O</v>
      </c>
      <c r="I702" s="221">
        <f>IF(I701=DbaseIndices!$N$3,DbaseIndices!$N$2,I701+1)</f>
        <v>2016</v>
      </c>
      <c r="J702" s="318">
        <f ca="1">OFFSET(INDIRECT(INDEX(DbaseIndices!J:J,B702)),0,I702-2000+1)</f>
        <v>0.15446860000000001</v>
      </c>
    </row>
    <row r="703" spans="1:10" hidden="1" x14ac:dyDescent="0.25">
      <c r="A703" s="221">
        <f>IF(I702=DbaseIndices!$N$3,A702+1,A702)</f>
        <v>117</v>
      </c>
      <c r="B703" s="221">
        <f>MATCH(A703,DbaseIndices!A:A,0)</f>
        <v>167</v>
      </c>
      <c r="C703" s="221" t="str">
        <f>INDEX(DbaseIndices!F:F,$B703)</f>
        <v>1 Energy</v>
      </c>
      <c r="D703" s="221" t="str">
        <f>INDEX(DbaseIndices!G:G,$B703)</f>
        <v>1A Fuel Combustion Activities</v>
      </c>
      <c r="E703" s="221" t="str">
        <f>INDEX(DbaseIndices!H:H,$B703)</f>
        <v>1A3 Transport</v>
      </c>
      <c r="F703" s="221" t="str">
        <f>INDEX(DbaseIndices!I:I,$B703)</f>
        <v>1A3c Transport - Railways</v>
      </c>
      <c r="G703" s="221" t="str">
        <f>INDEX(DbaseIndices!D:D,$B703)</f>
        <v>Diesel</v>
      </c>
      <c r="H703" s="221" t="str">
        <f>INDEX(DbaseIndices!E:E,$B703)</f>
        <v>N2O</v>
      </c>
      <c r="I703" s="221">
        <f>IF(I702=DbaseIndices!$N$3,DbaseIndices!$N$2,I702+1)</f>
        <v>2017</v>
      </c>
      <c r="J703" s="318">
        <f ca="1">OFFSET(INDIRECT(INDEX(DbaseIndices!J:J,B703)),0,I703-2000+1)</f>
        <v>0.150865</v>
      </c>
    </row>
    <row r="704" spans="1:10" hidden="1" x14ac:dyDescent="0.25">
      <c r="A704" s="221">
        <f>IF(I703=DbaseIndices!$N$3,A703+1,A703)</f>
        <v>118</v>
      </c>
      <c r="B704" s="221">
        <f>MATCH(A704,DbaseIndices!A:A,0)</f>
        <v>168</v>
      </c>
      <c r="C704" s="221" t="str">
        <f>INDEX(DbaseIndices!F:F,$B704)</f>
        <v>1 Energy</v>
      </c>
      <c r="D704" s="221" t="str">
        <f>INDEX(DbaseIndices!G:G,$B704)</f>
        <v>1A Fuel Combustion Activities</v>
      </c>
      <c r="E704" s="221" t="str">
        <f>INDEX(DbaseIndices!H:H,$B704)</f>
        <v>1A3 Transport</v>
      </c>
      <c r="F704" s="221" t="str">
        <f>INDEX(DbaseIndices!I:I,$B704)</f>
        <v>1A3c Transport - Railways</v>
      </c>
      <c r="G704" s="221" t="str">
        <f>INDEX(DbaseIndices!D:D,$B704)</f>
        <v>Residual Fuel Oil (HFO)</v>
      </c>
      <c r="H704" s="221" t="str">
        <f>INDEX(DbaseIndices!E:E,$B704)</f>
        <v>N2O</v>
      </c>
      <c r="I704" s="221">
        <f>IF(I703=DbaseIndices!$N$3,DbaseIndices!$N$2,I703+1)</f>
        <v>2012</v>
      </c>
      <c r="J704" s="318">
        <f ca="1">OFFSET(INDIRECT(INDEX(DbaseIndices!J:J,B704)),0,I704-2000+1)</f>
        <v>4.1399999999999998E-4</v>
      </c>
    </row>
    <row r="705" spans="1:10" hidden="1" x14ac:dyDescent="0.25">
      <c r="A705" s="221">
        <f>IF(I704=DbaseIndices!$N$3,A704+1,A704)</f>
        <v>118</v>
      </c>
      <c r="B705" s="221">
        <f>MATCH(A705,DbaseIndices!A:A,0)</f>
        <v>168</v>
      </c>
      <c r="C705" s="221" t="str">
        <f>INDEX(DbaseIndices!F:F,$B705)</f>
        <v>1 Energy</v>
      </c>
      <c r="D705" s="221" t="str">
        <f>INDEX(DbaseIndices!G:G,$B705)</f>
        <v>1A Fuel Combustion Activities</v>
      </c>
      <c r="E705" s="221" t="str">
        <f>INDEX(DbaseIndices!H:H,$B705)</f>
        <v>1A3 Transport</v>
      </c>
      <c r="F705" s="221" t="str">
        <f>INDEX(DbaseIndices!I:I,$B705)</f>
        <v>1A3c Transport - Railways</v>
      </c>
      <c r="G705" s="221" t="str">
        <f>INDEX(DbaseIndices!D:D,$B705)</f>
        <v>Residual Fuel Oil (HFO)</v>
      </c>
      <c r="H705" s="221" t="str">
        <f>INDEX(DbaseIndices!E:E,$B705)</f>
        <v>N2O</v>
      </c>
      <c r="I705" s="221">
        <f>IF(I704=DbaseIndices!$N$3,DbaseIndices!$N$2,I704+1)</f>
        <v>2013</v>
      </c>
      <c r="J705" s="318">
        <f ca="1">OFFSET(INDIRECT(INDEX(DbaseIndices!J:J,B705)),0,I705-2000+1)</f>
        <v>1.0366312313574222E-3</v>
      </c>
    </row>
    <row r="706" spans="1:10" hidden="1" x14ac:dyDescent="0.25">
      <c r="A706" s="221">
        <f>IF(I705=DbaseIndices!$N$3,A705+1,A705)</f>
        <v>118</v>
      </c>
      <c r="B706" s="221">
        <f>MATCH(A706,DbaseIndices!A:A,0)</f>
        <v>168</v>
      </c>
      <c r="C706" s="221" t="str">
        <f>INDEX(DbaseIndices!F:F,$B706)</f>
        <v>1 Energy</v>
      </c>
      <c r="D706" s="221" t="str">
        <f>INDEX(DbaseIndices!G:G,$B706)</f>
        <v>1A Fuel Combustion Activities</v>
      </c>
      <c r="E706" s="221" t="str">
        <f>INDEX(DbaseIndices!H:H,$B706)</f>
        <v>1A3 Transport</v>
      </c>
      <c r="F706" s="221" t="str">
        <f>INDEX(DbaseIndices!I:I,$B706)</f>
        <v>1A3c Transport - Railways</v>
      </c>
      <c r="G706" s="221" t="str">
        <f>INDEX(DbaseIndices!D:D,$B706)</f>
        <v>Residual Fuel Oil (HFO)</v>
      </c>
      <c r="H706" s="221" t="str">
        <f>INDEX(DbaseIndices!E:E,$B706)</f>
        <v>N2O</v>
      </c>
      <c r="I706" s="221">
        <f>IF(I705=DbaseIndices!$N$3,DbaseIndices!$N$2,I705+1)</f>
        <v>2014</v>
      </c>
      <c r="J706" s="318">
        <f ca="1">OFFSET(INDIRECT(INDEX(DbaseIndices!J:J,B706)),0,I706-2000+1)</f>
        <v>9.7433066840470477E-4</v>
      </c>
    </row>
    <row r="707" spans="1:10" hidden="1" x14ac:dyDescent="0.25">
      <c r="A707" s="221">
        <f>IF(I706=DbaseIndices!$N$3,A706+1,A706)</f>
        <v>118</v>
      </c>
      <c r="B707" s="221">
        <f>MATCH(A707,DbaseIndices!A:A,0)</f>
        <v>168</v>
      </c>
      <c r="C707" s="221" t="str">
        <f>INDEX(DbaseIndices!F:F,$B707)</f>
        <v>1 Energy</v>
      </c>
      <c r="D707" s="221" t="str">
        <f>INDEX(DbaseIndices!G:G,$B707)</f>
        <v>1A Fuel Combustion Activities</v>
      </c>
      <c r="E707" s="221" t="str">
        <f>INDEX(DbaseIndices!H:H,$B707)</f>
        <v>1A3 Transport</v>
      </c>
      <c r="F707" s="221" t="str">
        <f>INDEX(DbaseIndices!I:I,$B707)</f>
        <v>1A3c Transport - Railways</v>
      </c>
      <c r="G707" s="221" t="str">
        <f>INDEX(DbaseIndices!D:D,$B707)</f>
        <v>Residual Fuel Oil (HFO)</v>
      </c>
      <c r="H707" s="221" t="str">
        <f>INDEX(DbaseIndices!E:E,$B707)</f>
        <v>N2O</v>
      </c>
      <c r="I707" s="221">
        <f>IF(I706=DbaseIndices!$N$3,DbaseIndices!$N$2,I706+1)</f>
        <v>2015</v>
      </c>
      <c r="J707" s="318">
        <f ca="1">OFFSET(INDIRECT(INDEX(DbaseIndices!J:J,B707)),0,I707-2000+1)</f>
        <v>9.160523838174779E-4</v>
      </c>
    </row>
    <row r="708" spans="1:10" hidden="1" x14ac:dyDescent="0.25">
      <c r="A708" s="221">
        <f>IF(I707=DbaseIndices!$N$3,A707+1,A707)</f>
        <v>118</v>
      </c>
      <c r="B708" s="221">
        <f>MATCH(A708,DbaseIndices!A:A,0)</f>
        <v>168</v>
      </c>
      <c r="C708" s="221" t="str">
        <f>INDEX(DbaseIndices!F:F,$B708)</f>
        <v>1 Energy</v>
      </c>
      <c r="D708" s="221" t="str">
        <f>INDEX(DbaseIndices!G:G,$B708)</f>
        <v>1A Fuel Combustion Activities</v>
      </c>
      <c r="E708" s="221" t="str">
        <f>INDEX(DbaseIndices!H:H,$B708)</f>
        <v>1A3 Transport</v>
      </c>
      <c r="F708" s="221" t="str">
        <f>INDEX(DbaseIndices!I:I,$B708)</f>
        <v>1A3c Transport - Railways</v>
      </c>
      <c r="G708" s="221" t="str">
        <f>INDEX(DbaseIndices!D:D,$B708)</f>
        <v>Residual Fuel Oil (HFO)</v>
      </c>
      <c r="H708" s="221" t="str">
        <f>INDEX(DbaseIndices!E:E,$B708)</f>
        <v>N2O</v>
      </c>
      <c r="I708" s="221">
        <f>IF(I707=DbaseIndices!$N$3,DbaseIndices!$N$2,I707+1)</f>
        <v>2016</v>
      </c>
      <c r="J708" s="318">
        <f ca="1">OFFSET(INDIRECT(INDEX(DbaseIndices!J:J,B708)),0,I708-2000+1)</f>
        <v>8.61E-4</v>
      </c>
    </row>
    <row r="709" spans="1:10" hidden="1" x14ac:dyDescent="0.25">
      <c r="A709" s="221">
        <f>IF(I708=DbaseIndices!$N$3,A708+1,A708)</f>
        <v>118</v>
      </c>
      <c r="B709" s="221">
        <f>MATCH(A709,DbaseIndices!A:A,0)</f>
        <v>168</v>
      </c>
      <c r="C709" s="221" t="str">
        <f>INDEX(DbaseIndices!F:F,$B709)</f>
        <v>1 Energy</v>
      </c>
      <c r="D709" s="221" t="str">
        <f>INDEX(DbaseIndices!G:G,$B709)</f>
        <v>1A Fuel Combustion Activities</v>
      </c>
      <c r="E709" s="221" t="str">
        <f>INDEX(DbaseIndices!H:H,$B709)</f>
        <v>1A3 Transport</v>
      </c>
      <c r="F709" s="221" t="str">
        <f>INDEX(DbaseIndices!I:I,$B709)</f>
        <v>1A3c Transport - Railways</v>
      </c>
      <c r="G709" s="221" t="str">
        <f>INDEX(DbaseIndices!D:D,$B709)</f>
        <v>Residual Fuel Oil (HFO)</v>
      </c>
      <c r="H709" s="221" t="str">
        <f>INDEX(DbaseIndices!E:E,$B709)</f>
        <v>N2O</v>
      </c>
      <c r="I709" s="221">
        <f>IF(I708=DbaseIndices!$N$3,DbaseIndices!$N$2,I708+1)</f>
        <v>2017</v>
      </c>
      <c r="J709" s="318">
        <f ca="1">OFFSET(INDIRECT(INDEX(DbaseIndices!J:J,B709)),0,I709-2000+1)</f>
        <v>8.0999999999999996E-4</v>
      </c>
    </row>
    <row r="710" spans="1:10" hidden="1" x14ac:dyDescent="0.25">
      <c r="A710" s="221">
        <f>IF(I709=DbaseIndices!$N$3,A709+1,A709)</f>
        <v>119</v>
      </c>
      <c r="B710" s="221">
        <f>MATCH(A710,DbaseIndices!A:A,0)</f>
        <v>170</v>
      </c>
      <c r="C710" s="221" t="str">
        <f>INDEX(DbaseIndices!F:F,$B710)</f>
        <v>1 Energy</v>
      </c>
      <c r="D710" s="221" t="str">
        <f>INDEX(DbaseIndices!G:G,$B710)</f>
        <v>1A Fuel Combustion Activities</v>
      </c>
      <c r="E710" s="221">
        <f>INDEX(DbaseIndices!H:H,$B710)</f>
        <v>0</v>
      </c>
      <c r="F710" s="221">
        <f>INDEX(DbaseIndices!I:I,$B710)</f>
        <v>0</v>
      </c>
      <c r="G710" s="221" t="str">
        <f>INDEX(DbaseIndices!D:D,$B710)</f>
        <v>Residual Fuel Oil (HFO)</v>
      </c>
      <c r="H710" s="221" t="str">
        <f>INDEX(DbaseIndices!E:E,$B710)</f>
        <v>N2O</v>
      </c>
      <c r="I710" s="221">
        <f>IF(I709=DbaseIndices!$N$3,DbaseIndices!$N$2,I709+1)</f>
        <v>2012</v>
      </c>
      <c r="J710" s="318">
        <f ca="1">OFFSET(INDIRECT(INDEX(DbaseIndices!J:J,B710)),0,I710-2000+1)</f>
        <v>0.20052400000000001</v>
      </c>
    </row>
    <row r="711" spans="1:10" hidden="1" x14ac:dyDescent="0.25">
      <c r="A711" s="221">
        <f>IF(I710=DbaseIndices!$N$3,A710+1,A710)</f>
        <v>119</v>
      </c>
      <c r="B711" s="221">
        <f>MATCH(A711,DbaseIndices!A:A,0)</f>
        <v>170</v>
      </c>
      <c r="C711" s="221" t="str">
        <f>INDEX(DbaseIndices!F:F,$B711)</f>
        <v>1 Energy</v>
      </c>
      <c r="D711" s="221" t="str">
        <f>INDEX(DbaseIndices!G:G,$B711)</f>
        <v>1A Fuel Combustion Activities</v>
      </c>
      <c r="E711" s="221">
        <f>INDEX(DbaseIndices!H:H,$B711)</f>
        <v>0</v>
      </c>
      <c r="F711" s="221">
        <f>INDEX(DbaseIndices!I:I,$B711)</f>
        <v>0</v>
      </c>
      <c r="G711" s="221" t="str">
        <f>INDEX(DbaseIndices!D:D,$B711)</f>
        <v>Residual Fuel Oil (HFO)</v>
      </c>
      <c r="H711" s="221" t="str">
        <f>INDEX(DbaseIndices!E:E,$B711)</f>
        <v>N2O</v>
      </c>
      <c r="I711" s="221">
        <f>IF(I710=DbaseIndices!$N$3,DbaseIndices!$N$2,I710+1)</f>
        <v>2013</v>
      </c>
      <c r="J711" s="318">
        <f ca="1">OFFSET(INDIRECT(INDEX(DbaseIndices!J:J,B711)),0,I711-2000+1)</f>
        <v>0.20052600000000001</v>
      </c>
    </row>
    <row r="712" spans="1:10" hidden="1" x14ac:dyDescent="0.25">
      <c r="A712" s="221">
        <f>IF(I711=DbaseIndices!$N$3,A711+1,A711)</f>
        <v>119</v>
      </c>
      <c r="B712" s="221">
        <f>MATCH(A712,DbaseIndices!A:A,0)</f>
        <v>170</v>
      </c>
      <c r="C712" s="221" t="str">
        <f>INDEX(DbaseIndices!F:F,$B712)</f>
        <v>1 Energy</v>
      </c>
      <c r="D712" s="221" t="str">
        <f>INDEX(DbaseIndices!G:G,$B712)</f>
        <v>1A Fuel Combustion Activities</v>
      </c>
      <c r="E712" s="221">
        <f>INDEX(DbaseIndices!H:H,$B712)</f>
        <v>0</v>
      </c>
      <c r="F712" s="221">
        <f>INDEX(DbaseIndices!I:I,$B712)</f>
        <v>0</v>
      </c>
      <c r="G712" s="221" t="str">
        <f>INDEX(DbaseIndices!D:D,$B712)</f>
        <v>Residual Fuel Oil (HFO)</v>
      </c>
      <c r="H712" s="221" t="str">
        <f>INDEX(DbaseIndices!E:E,$B712)</f>
        <v>N2O</v>
      </c>
      <c r="I712" s="221">
        <f>IF(I711=DbaseIndices!$N$3,DbaseIndices!$N$2,I711+1)</f>
        <v>2014</v>
      </c>
      <c r="J712" s="318">
        <f ca="1">OFFSET(INDIRECT(INDEX(DbaseIndices!J:J,B712)),0,I712-2000+1)</f>
        <v>0.20052800000000001</v>
      </c>
    </row>
    <row r="713" spans="1:10" hidden="1" x14ac:dyDescent="0.25">
      <c r="A713" s="221">
        <f>IF(I712=DbaseIndices!$N$3,A712+1,A712)</f>
        <v>119</v>
      </c>
      <c r="B713" s="221">
        <f>MATCH(A713,DbaseIndices!A:A,0)</f>
        <v>170</v>
      </c>
      <c r="C713" s="221" t="str">
        <f>INDEX(DbaseIndices!F:F,$B713)</f>
        <v>1 Energy</v>
      </c>
      <c r="D713" s="221" t="str">
        <f>INDEX(DbaseIndices!G:G,$B713)</f>
        <v>1A Fuel Combustion Activities</v>
      </c>
      <c r="E713" s="221">
        <f>INDEX(DbaseIndices!H:H,$B713)</f>
        <v>0</v>
      </c>
      <c r="F713" s="221">
        <f>INDEX(DbaseIndices!I:I,$B713)</f>
        <v>0</v>
      </c>
      <c r="G713" s="221" t="str">
        <f>INDEX(DbaseIndices!D:D,$B713)</f>
        <v>Residual Fuel Oil (HFO)</v>
      </c>
      <c r="H713" s="221" t="str">
        <f>INDEX(DbaseIndices!E:E,$B713)</f>
        <v>N2O</v>
      </c>
      <c r="I713" s="221">
        <f>IF(I712=DbaseIndices!$N$3,DbaseIndices!$N$2,I712+1)</f>
        <v>2015</v>
      </c>
      <c r="J713" s="318">
        <f ca="1">OFFSET(INDIRECT(INDEX(DbaseIndices!J:J,B713)),0,I713-2000+1)</f>
        <v>0.20053000000000001</v>
      </c>
    </row>
    <row r="714" spans="1:10" hidden="1" x14ac:dyDescent="0.25">
      <c r="A714" s="221">
        <f>IF(I713=DbaseIndices!$N$3,A713+1,A713)</f>
        <v>119</v>
      </c>
      <c r="B714" s="221">
        <f>MATCH(A714,DbaseIndices!A:A,0)</f>
        <v>170</v>
      </c>
      <c r="C714" s="221" t="str">
        <f>INDEX(DbaseIndices!F:F,$B714)</f>
        <v>1 Energy</v>
      </c>
      <c r="D714" s="221" t="str">
        <f>INDEX(DbaseIndices!G:G,$B714)</f>
        <v>1A Fuel Combustion Activities</v>
      </c>
      <c r="E714" s="221">
        <f>INDEX(DbaseIndices!H:H,$B714)</f>
        <v>0</v>
      </c>
      <c r="F714" s="221">
        <f>INDEX(DbaseIndices!I:I,$B714)</f>
        <v>0</v>
      </c>
      <c r="G714" s="221" t="str">
        <f>INDEX(DbaseIndices!D:D,$B714)</f>
        <v>Residual Fuel Oil (HFO)</v>
      </c>
      <c r="H714" s="221" t="str">
        <f>INDEX(DbaseIndices!E:E,$B714)</f>
        <v>N2O</v>
      </c>
      <c r="I714" s="221">
        <f>IF(I713=DbaseIndices!$N$3,DbaseIndices!$N$2,I713+1)</f>
        <v>2016</v>
      </c>
      <c r="J714" s="318">
        <f ca="1">OFFSET(INDIRECT(INDEX(DbaseIndices!J:J,B714)),0,I714-2000+1)</f>
        <v>0.20053199999999999</v>
      </c>
    </row>
    <row r="715" spans="1:10" hidden="1" x14ac:dyDescent="0.25">
      <c r="A715" s="221">
        <f>IF(I714=DbaseIndices!$N$3,A714+1,A714)</f>
        <v>119</v>
      </c>
      <c r="B715" s="221">
        <f>MATCH(A715,DbaseIndices!A:A,0)</f>
        <v>170</v>
      </c>
      <c r="C715" s="221" t="str">
        <f>INDEX(DbaseIndices!F:F,$B715)</f>
        <v>1 Energy</v>
      </c>
      <c r="D715" s="221" t="str">
        <f>INDEX(DbaseIndices!G:G,$B715)</f>
        <v>1A Fuel Combustion Activities</v>
      </c>
      <c r="E715" s="221">
        <f>INDEX(DbaseIndices!H:H,$B715)</f>
        <v>0</v>
      </c>
      <c r="F715" s="221">
        <f>INDEX(DbaseIndices!I:I,$B715)</f>
        <v>0</v>
      </c>
      <c r="G715" s="221" t="str">
        <f>INDEX(DbaseIndices!D:D,$B715)</f>
        <v>Residual Fuel Oil (HFO)</v>
      </c>
      <c r="H715" s="221" t="str">
        <f>INDEX(DbaseIndices!E:E,$B715)</f>
        <v>N2O</v>
      </c>
      <c r="I715" s="221">
        <f>IF(I714=DbaseIndices!$N$3,DbaseIndices!$N$2,I714+1)</f>
        <v>2017</v>
      </c>
      <c r="J715" s="318">
        <f ca="1">OFFSET(INDIRECT(INDEX(DbaseIndices!J:J,B715)),0,I715-2000+1)</f>
        <v>0.20053399999999999</v>
      </c>
    </row>
    <row r="716" spans="1:10" hidden="1" x14ac:dyDescent="0.25">
      <c r="A716" s="221">
        <f>IF(I715=DbaseIndices!$N$3,A715+1,A715)</f>
        <v>120</v>
      </c>
      <c r="B716" s="221">
        <f>MATCH(A716,DbaseIndices!A:A,0)</f>
        <v>171</v>
      </c>
      <c r="C716" s="221" t="str">
        <f>INDEX(DbaseIndices!F:F,$B716)</f>
        <v>1 Energy</v>
      </c>
      <c r="D716" s="221" t="str">
        <f>INDEX(DbaseIndices!G:G,$B716)</f>
        <v>1A Fuel Combustion Activities</v>
      </c>
      <c r="E716" s="221">
        <f>INDEX(DbaseIndices!H:H,$B716)</f>
        <v>0</v>
      </c>
      <c r="F716" s="221">
        <f>INDEX(DbaseIndices!I:I,$B716)</f>
        <v>0</v>
      </c>
      <c r="G716" s="221" t="str">
        <f>INDEX(DbaseIndices!D:D,$B716)</f>
        <v>Diesel</v>
      </c>
      <c r="H716" s="221" t="str">
        <f>INDEX(DbaseIndices!E:E,$B716)</f>
        <v>N2O</v>
      </c>
      <c r="I716" s="221">
        <f>IF(I715=DbaseIndices!$N$3,DbaseIndices!$N$2,I715+1)</f>
        <v>2012</v>
      </c>
      <c r="J716" s="318">
        <f ca="1">OFFSET(INDIRECT(INDEX(DbaseIndices!J:J,B716)),0,I716-2000+1)</f>
        <v>7.7723487272328654E-2</v>
      </c>
    </row>
    <row r="717" spans="1:10" hidden="1" x14ac:dyDescent="0.25">
      <c r="A717" s="221">
        <f>IF(I716=DbaseIndices!$N$3,A716+1,A716)</f>
        <v>120</v>
      </c>
      <c r="B717" s="221">
        <f>MATCH(A717,DbaseIndices!A:A,0)</f>
        <v>171</v>
      </c>
      <c r="C717" s="221" t="str">
        <f>INDEX(DbaseIndices!F:F,$B717)</f>
        <v>1 Energy</v>
      </c>
      <c r="D717" s="221" t="str">
        <f>INDEX(DbaseIndices!G:G,$B717)</f>
        <v>1A Fuel Combustion Activities</v>
      </c>
      <c r="E717" s="221">
        <f>INDEX(DbaseIndices!H:H,$B717)</f>
        <v>0</v>
      </c>
      <c r="F717" s="221">
        <f>INDEX(DbaseIndices!I:I,$B717)</f>
        <v>0</v>
      </c>
      <c r="G717" s="221" t="str">
        <f>INDEX(DbaseIndices!D:D,$B717)</f>
        <v>Diesel</v>
      </c>
      <c r="H717" s="221" t="str">
        <f>INDEX(DbaseIndices!E:E,$B717)</f>
        <v>N2O</v>
      </c>
      <c r="I717" s="221">
        <f>IF(I716=DbaseIndices!$N$3,DbaseIndices!$N$2,I716+1)</f>
        <v>2013</v>
      </c>
      <c r="J717" s="318">
        <f ca="1">OFFSET(INDIRECT(INDEX(DbaseIndices!J:J,B717)),0,I717-2000+1)</f>
        <v>7.256145E-2</v>
      </c>
    </row>
    <row r="718" spans="1:10" hidden="1" x14ac:dyDescent="0.25">
      <c r="A718" s="221">
        <f>IF(I717=DbaseIndices!$N$3,A717+1,A717)</f>
        <v>120</v>
      </c>
      <c r="B718" s="221">
        <f>MATCH(A718,DbaseIndices!A:A,0)</f>
        <v>171</v>
      </c>
      <c r="C718" s="221" t="str">
        <f>INDEX(DbaseIndices!F:F,$B718)</f>
        <v>1 Energy</v>
      </c>
      <c r="D718" s="221" t="str">
        <f>INDEX(DbaseIndices!G:G,$B718)</f>
        <v>1A Fuel Combustion Activities</v>
      </c>
      <c r="E718" s="221">
        <f>INDEX(DbaseIndices!H:H,$B718)</f>
        <v>0</v>
      </c>
      <c r="F718" s="221">
        <f>INDEX(DbaseIndices!I:I,$B718)</f>
        <v>0</v>
      </c>
      <c r="G718" s="221" t="str">
        <f>INDEX(DbaseIndices!D:D,$B718)</f>
        <v>Diesel</v>
      </c>
      <c r="H718" s="221" t="str">
        <f>INDEX(DbaseIndices!E:E,$B718)</f>
        <v>N2O</v>
      </c>
      <c r="I718" s="221">
        <f>IF(I717=DbaseIndices!$N$3,DbaseIndices!$N$2,I717+1)</f>
        <v>2014</v>
      </c>
      <c r="J718" s="318">
        <f ca="1">OFFSET(INDIRECT(INDEX(DbaseIndices!J:J,B718)),0,I718-2000+1)</f>
        <v>7.4044424999999997E-2</v>
      </c>
    </row>
    <row r="719" spans="1:10" hidden="1" x14ac:dyDescent="0.25">
      <c r="A719" s="221">
        <f>IF(I718=DbaseIndices!$N$3,A718+1,A718)</f>
        <v>120</v>
      </c>
      <c r="B719" s="221">
        <f>MATCH(A719,DbaseIndices!A:A,0)</f>
        <v>171</v>
      </c>
      <c r="C719" s="221" t="str">
        <f>INDEX(DbaseIndices!F:F,$B719)</f>
        <v>1 Energy</v>
      </c>
      <c r="D719" s="221" t="str">
        <f>INDEX(DbaseIndices!G:G,$B719)</f>
        <v>1A Fuel Combustion Activities</v>
      </c>
      <c r="E719" s="221">
        <f>INDEX(DbaseIndices!H:H,$B719)</f>
        <v>0</v>
      </c>
      <c r="F719" s="221">
        <f>INDEX(DbaseIndices!I:I,$B719)</f>
        <v>0</v>
      </c>
      <c r="G719" s="221" t="str">
        <f>INDEX(DbaseIndices!D:D,$B719)</f>
        <v>Diesel</v>
      </c>
      <c r="H719" s="221" t="str">
        <f>INDEX(DbaseIndices!E:E,$B719)</f>
        <v>N2O</v>
      </c>
      <c r="I719" s="221">
        <f>IF(I718=DbaseIndices!$N$3,DbaseIndices!$N$2,I718+1)</f>
        <v>2015</v>
      </c>
      <c r="J719" s="318">
        <f ca="1">OFFSET(INDIRECT(INDEX(DbaseIndices!J:J,B719)),0,I719-2000+1)</f>
        <v>7.5527399999999995E-2</v>
      </c>
    </row>
    <row r="720" spans="1:10" hidden="1" x14ac:dyDescent="0.25">
      <c r="A720" s="221">
        <f>IF(I719=DbaseIndices!$N$3,A719+1,A719)</f>
        <v>120</v>
      </c>
      <c r="B720" s="221">
        <f>MATCH(A720,DbaseIndices!A:A,0)</f>
        <v>171</v>
      </c>
      <c r="C720" s="221" t="str">
        <f>INDEX(DbaseIndices!F:F,$B720)</f>
        <v>1 Energy</v>
      </c>
      <c r="D720" s="221" t="str">
        <f>INDEX(DbaseIndices!G:G,$B720)</f>
        <v>1A Fuel Combustion Activities</v>
      </c>
      <c r="E720" s="221">
        <f>INDEX(DbaseIndices!H:H,$B720)</f>
        <v>0</v>
      </c>
      <c r="F720" s="221">
        <f>INDEX(DbaseIndices!I:I,$B720)</f>
        <v>0</v>
      </c>
      <c r="G720" s="221" t="str">
        <f>INDEX(DbaseIndices!D:D,$B720)</f>
        <v>Diesel</v>
      </c>
      <c r="H720" s="221" t="str">
        <f>INDEX(DbaseIndices!E:E,$B720)</f>
        <v>N2O</v>
      </c>
      <c r="I720" s="221">
        <f>IF(I719=DbaseIndices!$N$3,DbaseIndices!$N$2,I719+1)</f>
        <v>2016</v>
      </c>
      <c r="J720" s="318">
        <f ca="1">OFFSET(INDIRECT(INDEX(DbaseIndices!J:J,B720)),0,I720-2000+1)</f>
        <v>7.7010375000000006E-2</v>
      </c>
    </row>
    <row r="721" spans="1:10" hidden="1" x14ac:dyDescent="0.25">
      <c r="A721" s="221">
        <f>IF(I720=DbaseIndices!$N$3,A720+1,A720)</f>
        <v>120</v>
      </c>
      <c r="B721" s="221">
        <f>MATCH(A721,DbaseIndices!A:A,0)</f>
        <v>171</v>
      </c>
      <c r="C721" s="221" t="str">
        <f>INDEX(DbaseIndices!F:F,$B721)</f>
        <v>1 Energy</v>
      </c>
      <c r="D721" s="221" t="str">
        <f>INDEX(DbaseIndices!G:G,$B721)</f>
        <v>1A Fuel Combustion Activities</v>
      </c>
      <c r="E721" s="221">
        <f>INDEX(DbaseIndices!H:H,$B721)</f>
        <v>0</v>
      </c>
      <c r="F721" s="221">
        <f>INDEX(DbaseIndices!I:I,$B721)</f>
        <v>0</v>
      </c>
      <c r="G721" s="221" t="str">
        <f>INDEX(DbaseIndices!D:D,$B721)</f>
        <v>Diesel</v>
      </c>
      <c r="H721" s="221" t="str">
        <f>INDEX(DbaseIndices!E:E,$B721)</f>
        <v>N2O</v>
      </c>
      <c r="I721" s="221">
        <f>IF(I720=DbaseIndices!$N$3,DbaseIndices!$N$2,I720+1)</f>
        <v>2017</v>
      </c>
      <c r="J721" s="318">
        <f ca="1">OFFSET(INDIRECT(INDEX(DbaseIndices!J:J,B721)),0,I721-2000+1)</f>
        <v>7.849334999999999E-2</v>
      </c>
    </row>
    <row r="722" spans="1:10" hidden="1" x14ac:dyDescent="0.25">
      <c r="A722" s="221">
        <f>IF(I721=DbaseIndices!$N$3,A721+1,A721)</f>
        <v>121</v>
      </c>
      <c r="B722" s="221">
        <f>MATCH(A722,DbaseIndices!A:A,0)</f>
        <v>172</v>
      </c>
      <c r="C722" s="221" t="str">
        <f>INDEX(DbaseIndices!F:F,$B722)</f>
        <v>1 Energy</v>
      </c>
      <c r="D722" s="221" t="str">
        <f>INDEX(DbaseIndices!G:G,$B722)</f>
        <v>1A Fuel Combustion Activities</v>
      </c>
      <c r="E722" s="221" t="str">
        <f>INDEX(DbaseIndices!H:H,$B722)</f>
        <v>1A3 Transport</v>
      </c>
      <c r="F722" s="221" t="str">
        <f>INDEX(DbaseIndices!I:I,$B722)</f>
        <v>1A3d Transport - Water borne navigation</v>
      </c>
      <c r="G722" s="221" t="str">
        <f>INDEX(DbaseIndices!D:D,$B722)</f>
        <v>Residual Fuel Oil (HFO)</v>
      </c>
      <c r="H722" s="221" t="str">
        <f>INDEX(DbaseIndices!E:E,$B722)</f>
        <v>N2O</v>
      </c>
      <c r="I722" s="221">
        <f>IF(I721=DbaseIndices!$N$3,DbaseIndices!$N$2,I721+1)</f>
        <v>2012</v>
      </c>
      <c r="J722" s="318">
        <f ca="1">OFFSET(INDIRECT(INDEX(DbaseIndices!J:J,B722)),0,I722-2000+1)</f>
        <v>3.1143000000000001E-2</v>
      </c>
    </row>
    <row r="723" spans="1:10" hidden="1" x14ac:dyDescent="0.25">
      <c r="A723" s="221">
        <f>IF(I722=DbaseIndices!$N$3,A722+1,A722)</f>
        <v>121</v>
      </c>
      <c r="B723" s="221">
        <f>MATCH(A723,DbaseIndices!A:A,0)</f>
        <v>172</v>
      </c>
      <c r="C723" s="221" t="str">
        <f>INDEX(DbaseIndices!F:F,$B723)</f>
        <v>1 Energy</v>
      </c>
      <c r="D723" s="221" t="str">
        <f>INDEX(DbaseIndices!G:G,$B723)</f>
        <v>1A Fuel Combustion Activities</v>
      </c>
      <c r="E723" s="221" t="str">
        <f>INDEX(DbaseIndices!H:H,$B723)</f>
        <v>1A3 Transport</v>
      </c>
      <c r="F723" s="221" t="str">
        <f>INDEX(DbaseIndices!I:I,$B723)</f>
        <v>1A3d Transport - Water borne navigation</v>
      </c>
      <c r="G723" s="221" t="str">
        <f>INDEX(DbaseIndices!D:D,$B723)</f>
        <v>Residual Fuel Oil (HFO)</v>
      </c>
      <c r="H723" s="221" t="str">
        <f>INDEX(DbaseIndices!E:E,$B723)</f>
        <v>N2O</v>
      </c>
      <c r="I723" s="221">
        <f>IF(I722=DbaseIndices!$N$3,DbaseIndices!$N$2,I722+1)</f>
        <v>2013</v>
      </c>
      <c r="J723" s="318">
        <f ca="1">OFFSET(INDIRECT(INDEX(DbaseIndices!J:J,B723)),0,I723-2000+1)</f>
        <v>2.8880100000000002E-2</v>
      </c>
    </row>
    <row r="724" spans="1:10" hidden="1" x14ac:dyDescent="0.25">
      <c r="A724" s="221">
        <f>IF(I723=DbaseIndices!$N$3,A723+1,A723)</f>
        <v>121</v>
      </c>
      <c r="B724" s="221">
        <f>MATCH(A724,DbaseIndices!A:A,0)</f>
        <v>172</v>
      </c>
      <c r="C724" s="221" t="str">
        <f>INDEX(DbaseIndices!F:F,$B724)</f>
        <v>1 Energy</v>
      </c>
      <c r="D724" s="221" t="str">
        <f>INDEX(DbaseIndices!G:G,$B724)</f>
        <v>1A Fuel Combustion Activities</v>
      </c>
      <c r="E724" s="221" t="str">
        <f>INDEX(DbaseIndices!H:H,$B724)</f>
        <v>1A3 Transport</v>
      </c>
      <c r="F724" s="221" t="str">
        <f>INDEX(DbaseIndices!I:I,$B724)</f>
        <v>1A3d Transport - Water borne navigation</v>
      </c>
      <c r="G724" s="221" t="str">
        <f>INDEX(DbaseIndices!D:D,$B724)</f>
        <v>Residual Fuel Oil (HFO)</v>
      </c>
      <c r="H724" s="221" t="str">
        <f>INDEX(DbaseIndices!E:E,$B724)</f>
        <v>N2O</v>
      </c>
      <c r="I724" s="221">
        <f>IF(I723=DbaseIndices!$N$3,DbaseIndices!$N$2,I723+1)</f>
        <v>2014</v>
      </c>
      <c r="J724" s="318">
        <f ca="1">OFFSET(INDIRECT(INDEX(DbaseIndices!J:J,B724)),0,I724-2000+1)</f>
        <v>2.944275E-2</v>
      </c>
    </row>
    <row r="725" spans="1:10" hidden="1" x14ac:dyDescent="0.25">
      <c r="A725" s="221">
        <f>IF(I724=DbaseIndices!$N$3,A724+1,A724)</f>
        <v>121</v>
      </c>
      <c r="B725" s="221">
        <f>MATCH(A725,DbaseIndices!A:A,0)</f>
        <v>172</v>
      </c>
      <c r="C725" s="221" t="str">
        <f>INDEX(DbaseIndices!F:F,$B725)</f>
        <v>1 Energy</v>
      </c>
      <c r="D725" s="221" t="str">
        <f>INDEX(DbaseIndices!G:G,$B725)</f>
        <v>1A Fuel Combustion Activities</v>
      </c>
      <c r="E725" s="221" t="str">
        <f>INDEX(DbaseIndices!H:H,$B725)</f>
        <v>1A3 Transport</v>
      </c>
      <c r="F725" s="221" t="str">
        <f>INDEX(DbaseIndices!I:I,$B725)</f>
        <v>1A3d Transport - Water borne navigation</v>
      </c>
      <c r="G725" s="221" t="str">
        <f>INDEX(DbaseIndices!D:D,$B725)</f>
        <v>Residual Fuel Oil (HFO)</v>
      </c>
      <c r="H725" s="221" t="str">
        <f>INDEX(DbaseIndices!E:E,$B725)</f>
        <v>N2O</v>
      </c>
      <c r="I725" s="221">
        <f>IF(I724=DbaseIndices!$N$3,DbaseIndices!$N$2,I724+1)</f>
        <v>2015</v>
      </c>
      <c r="J725" s="318">
        <f ca="1">OFFSET(INDIRECT(INDEX(DbaseIndices!J:J,B725)),0,I725-2000+1)</f>
        <v>3.0005399999999998E-2</v>
      </c>
    </row>
    <row r="726" spans="1:10" hidden="1" x14ac:dyDescent="0.25">
      <c r="A726" s="221">
        <f>IF(I725=DbaseIndices!$N$3,A725+1,A725)</f>
        <v>121</v>
      </c>
      <c r="B726" s="221">
        <f>MATCH(A726,DbaseIndices!A:A,0)</f>
        <v>172</v>
      </c>
      <c r="C726" s="221" t="str">
        <f>INDEX(DbaseIndices!F:F,$B726)</f>
        <v>1 Energy</v>
      </c>
      <c r="D726" s="221" t="str">
        <f>INDEX(DbaseIndices!G:G,$B726)</f>
        <v>1A Fuel Combustion Activities</v>
      </c>
      <c r="E726" s="221" t="str">
        <f>INDEX(DbaseIndices!H:H,$B726)</f>
        <v>1A3 Transport</v>
      </c>
      <c r="F726" s="221" t="str">
        <f>INDEX(DbaseIndices!I:I,$B726)</f>
        <v>1A3d Transport - Water borne navigation</v>
      </c>
      <c r="G726" s="221" t="str">
        <f>INDEX(DbaseIndices!D:D,$B726)</f>
        <v>Residual Fuel Oil (HFO)</v>
      </c>
      <c r="H726" s="221" t="str">
        <f>INDEX(DbaseIndices!E:E,$B726)</f>
        <v>N2O</v>
      </c>
      <c r="I726" s="221">
        <f>IF(I725=DbaseIndices!$N$3,DbaseIndices!$N$2,I725+1)</f>
        <v>2016</v>
      </c>
      <c r="J726" s="318">
        <f ca="1">OFFSET(INDIRECT(INDEX(DbaseIndices!J:J,B726)),0,I726-2000+1)</f>
        <v>3.0568050000000003E-2</v>
      </c>
    </row>
    <row r="727" spans="1:10" hidden="1" x14ac:dyDescent="0.25">
      <c r="A727" s="221">
        <f>IF(I726=DbaseIndices!$N$3,A726+1,A726)</f>
        <v>121</v>
      </c>
      <c r="B727" s="221">
        <f>MATCH(A727,DbaseIndices!A:A,0)</f>
        <v>172</v>
      </c>
      <c r="C727" s="221" t="str">
        <f>INDEX(DbaseIndices!F:F,$B727)</f>
        <v>1 Energy</v>
      </c>
      <c r="D727" s="221" t="str">
        <f>INDEX(DbaseIndices!G:G,$B727)</f>
        <v>1A Fuel Combustion Activities</v>
      </c>
      <c r="E727" s="221" t="str">
        <f>INDEX(DbaseIndices!H:H,$B727)</f>
        <v>1A3 Transport</v>
      </c>
      <c r="F727" s="221" t="str">
        <f>INDEX(DbaseIndices!I:I,$B727)</f>
        <v>1A3d Transport - Water borne navigation</v>
      </c>
      <c r="G727" s="221" t="str">
        <f>INDEX(DbaseIndices!D:D,$B727)</f>
        <v>Residual Fuel Oil (HFO)</v>
      </c>
      <c r="H727" s="221" t="str">
        <f>INDEX(DbaseIndices!E:E,$B727)</f>
        <v>N2O</v>
      </c>
      <c r="I727" s="221">
        <f>IF(I726=DbaseIndices!$N$3,DbaseIndices!$N$2,I726+1)</f>
        <v>2017</v>
      </c>
      <c r="J727" s="318">
        <f ca="1">OFFSET(INDIRECT(INDEX(DbaseIndices!J:J,B727)),0,I727-2000+1)</f>
        <v>3.1130699999999997E-2</v>
      </c>
    </row>
    <row r="728" spans="1:10" x14ac:dyDescent="0.25">
      <c r="A728" s="221">
        <f>IF(I727=DbaseIndices!$N$3,A727+1,A727)</f>
        <v>122</v>
      </c>
      <c r="B728" s="221">
        <f>MATCH(A728,DbaseIndices!A:A,0)</f>
        <v>175</v>
      </c>
      <c r="C728" s="221" t="str">
        <f>INDEX(DbaseIndices!F:F,$B728)</f>
        <v>1 Energy</v>
      </c>
      <c r="D728" s="221" t="str">
        <f>INDEX(DbaseIndices!G:G,$B728)</f>
        <v>1A Fuel Combustion Activities</v>
      </c>
      <c r="E728" s="221" t="str">
        <f>INDEX(DbaseIndices!H:H,$B728)</f>
        <v>1A4 Other Sectors</v>
      </c>
      <c r="F728" s="221" t="str">
        <f>INDEX(DbaseIndices!I:I,$B728)</f>
        <v>1A4a Commercial/Institutional</v>
      </c>
      <c r="G728" s="221" t="str">
        <f>INDEX(DbaseIndices!D:D,$B728)</f>
        <v>Kerosene</v>
      </c>
      <c r="H728" s="221" t="str">
        <f>INDEX(DbaseIndices!E:E,$B728)</f>
        <v>FlowIn</v>
      </c>
      <c r="I728" s="221">
        <f>IF(I727=DbaseIndices!$N$3,DbaseIndices!$N$2,I727+1)</f>
        <v>2012</v>
      </c>
      <c r="J728" s="318">
        <f ca="1">OFFSET(INDIRECT(INDEX(DbaseIndices!J:J,B728)),0,I728-2000+1)</f>
        <v>643.42999999999995</v>
      </c>
    </row>
    <row r="729" spans="1:10" x14ac:dyDescent="0.25">
      <c r="A729" s="221">
        <f>IF(I728=DbaseIndices!$N$3,A728+1,A728)</f>
        <v>122</v>
      </c>
      <c r="B729" s="221">
        <f>MATCH(A729,DbaseIndices!A:A,0)</f>
        <v>175</v>
      </c>
      <c r="C729" s="221" t="str">
        <f>INDEX(DbaseIndices!F:F,$B729)</f>
        <v>1 Energy</v>
      </c>
      <c r="D729" s="221" t="str">
        <f>INDEX(DbaseIndices!G:G,$B729)</f>
        <v>1A Fuel Combustion Activities</v>
      </c>
      <c r="E729" s="221" t="str">
        <f>INDEX(DbaseIndices!H:H,$B729)</f>
        <v>1A4 Other Sectors</v>
      </c>
      <c r="F729" s="221" t="str">
        <f>INDEX(DbaseIndices!I:I,$B729)</f>
        <v>1A4a Commercial/Institutional</v>
      </c>
      <c r="G729" s="221" t="str">
        <f>INDEX(DbaseIndices!D:D,$B729)</f>
        <v>Kerosene</v>
      </c>
      <c r="H729" s="221" t="str">
        <f>INDEX(DbaseIndices!E:E,$B729)</f>
        <v>FlowIn</v>
      </c>
      <c r="I729" s="221">
        <f>IF(I728=DbaseIndices!$N$3,DbaseIndices!$N$2,I728+1)</f>
        <v>2013</v>
      </c>
      <c r="J729" s="318">
        <f ca="1">OFFSET(INDIRECT(INDEX(DbaseIndices!J:J,B729)),0,I729-2000+1)</f>
        <v>687.9079999999999</v>
      </c>
    </row>
    <row r="730" spans="1:10" x14ac:dyDescent="0.25">
      <c r="A730" s="221">
        <f>IF(I729=DbaseIndices!$N$3,A729+1,A729)</f>
        <v>122</v>
      </c>
      <c r="B730" s="221">
        <f>MATCH(A730,DbaseIndices!A:A,0)</f>
        <v>175</v>
      </c>
      <c r="C730" s="221" t="str">
        <f>INDEX(DbaseIndices!F:F,$B730)</f>
        <v>1 Energy</v>
      </c>
      <c r="D730" s="221" t="str">
        <f>INDEX(DbaseIndices!G:G,$B730)</f>
        <v>1A Fuel Combustion Activities</v>
      </c>
      <c r="E730" s="221" t="str">
        <f>INDEX(DbaseIndices!H:H,$B730)</f>
        <v>1A4 Other Sectors</v>
      </c>
      <c r="F730" s="221" t="str">
        <f>INDEX(DbaseIndices!I:I,$B730)</f>
        <v>1A4a Commercial/Institutional</v>
      </c>
      <c r="G730" s="221" t="str">
        <f>INDEX(DbaseIndices!D:D,$B730)</f>
        <v>Kerosene</v>
      </c>
      <c r="H730" s="221" t="str">
        <f>INDEX(DbaseIndices!E:E,$B730)</f>
        <v>FlowIn</v>
      </c>
      <c r="I730" s="221">
        <f>IF(I729=DbaseIndices!$N$3,DbaseIndices!$N$2,I729+1)</f>
        <v>2014</v>
      </c>
      <c r="J730" s="318">
        <f ca="1">OFFSET(INDIRECT(INDEX(DbaseIndices!J:J,B730)),0,I730-2000+1)</f>
        <v>647.43599999999992</v>
      </c>
    </row>
    <row r="731" spans="1:10" x14ac:dyDescent="0.25">
      <c r="A731" s="221">
        <f>IF(I730=DbaseIndices!$N$3,A730+1,A730)</f>
        <v>122</v>
      </c>
      <c r="B731" s="221">
        <f>MATCH(A731,DbaseIndices!A:A,0)</f>
        <v>175</v>
      </c>
      <c r="C731" s="221" t="str">
        <f>INDEX(DbaseIndices!F:F,$B731)</f>
        <v>1 Energy</v>
      </c>
      <c r="D731" s="221" t="str">
        <f>INDEX(DbaseIndices!G:G,$B731)</f>
        <v>1A Fuel Combustion Activities</v>
      </c>
      <c r="E731" s="221" t="str">
        <f>INDEX(DbaseIndices!H:H,$B731)</f>
        <v>1A4 Other Sectors</v>
      </c>
      <c r="F731" s="221" t="str">
        <f>INDEX(DbaseIndices!I:I,$B731)</f>
        <v>1A4a Commercial/Institutional</v>
      </c>
      <c r="G731" s="221" t="str">
        <f>INDEX(DbaseIndices!D:D,$B731)</f>
        <v>Kerosene</v>
      </c>
      <c r="H731" s="221" t="str">
        <f>INDEX(DbaseIndices!E:E,$B731)</f>
        <v>FlowIn</v>
      </c>
      <c r="I731" s="221">
        <f>IF(I730=DbaseIndices!$N$3,DbaseIndices!$N$2,I730+1)</f>
        <v>2015</v>
      </c>
      <c r="J731" s="318">
        <f ca="1">OFFSET(INDIRECT(INDEX(DbaseIndices!J:J,B731)),0,I731-2000+1)</f>
        <v>606.96399999999994</v>
      </c>
    </row>
    <row r="732" spans="1:10" x14ac:dyDescent="0.25">
      <c r="A732" s="221">
        <f>IF(I731=DbaseIndices!$N$3,A731+1,A731)</f>
        <v>122</v>
      </c>
      <c r="B732" s="221">
        <f>MATCH(A732,DbaseIndices!A:A,0)</f>
        <v>175</v>
      </c>
      <c r="C732" s="221" t="str">
        <f>INDEX(DbaseIndices!F:F,$B732)</f>
        <v>1 Energy</v>
      </c>
      <c r="D732" s="221" t="str">
        <f>INDEX(DbaseIndices!G:G,$B732)</f>
        <v>1A Fuel Combustion Activities</v>
      </c>
      <c r="E732" s="221" t="str">
        <f>INDEX(DbaseIndices!H:H,$B732)</f>
        <v>1A4 Other Sectors</v>
      </c>
      <c r="F732" s="221" t="str">
        <f>INDEX(DbaseIndices!I:I,$B732)</f>
        <v>1A4a Commercial/Institutional</v>
      </c>
      <c r="G732" s="221" t="str">
        <f>INDEX(DbaseIndices!D:D,$B732)</f>
        <v>Kerosene</v>
      </c>
      <c r="H732" s="221" t="str">
        <f>INDEX(DbaseIndices!E:E,$B732)</f>
        <v>FlowIn</v>
      </c>
      <c r="I732" s="221">
        <f>IF(I731=DbaseIndices!$N$3,DbaseIndices!$N$2,I731+1)</f>
        <v>2016</v>
      </c>
      <c r="J732" s="318">
        <f ca="1">OFFSET(INDIRECT(INDEX(DbaseIndices!J:J,B732)),0,I732-2000+1)</f>
        <v>566</v>
      </c>
    </row>
    <row r="733" spans="1:10" x14ac:dyDescent="0.25">
      <c r="A733" s="221">
        <f>IF(I732=DbaseIndices!$N$3,A732+1,A732)</f>
        <v>122</v>
      </c>
      <c r="B733" s="221">
        <f>MATCH(A733,DbaseIndices!A:A,0)</f>
        <v>175</v>
      </c>
      <c r="C733" s="221" t="str">
        <f>INDEX(DbaseIndices!F:F,$B733)</f>
        <v>1 Energy</v>
      </c>
      <c r="D733" s="221" t="str">
        <f>INDEX(DbaseIndices!G:G,$B733)</f>
        <v>1A Fuel Combustion Activities</v>
      </c>
      <c r="E733" s="221" t="str">
        <f>INDEX(DbaseIndices!H:H,$B733)</f>
        <v>1A4 Other Sectors</v>
      </c>
      <c r="F733" s="221" t="str">
        <f>INDEX(DbaseIndices!I:I,$B733)</f>
        <v>1A4a Commercial/Institutional</v>
      </c>
      <c r="G733" s="221" t="str">
        <f>INDEX(DbaseIndices!D:D,$B733)</f>
        <v>Kerosene</v>
      </c>
      <c r="H733" s="221" t="str">
        <f>INDEX(DbaseIndices!E:E,$B733)</f>
        <v>FlowIn</v>
      </c>
      <c r="I733" s="221">
        <f>IF(I732=DbaseIndices!$N$3,DbaseIndices!$N$2,I732+1)</f>
        <v>2017</v>
      </c>
      <c r="J733" s="318">
        <f ca="1">OFFSET(INDIRECT(INDEX(DbaseIndices!J:J,B733)),0,I733-2000+1)</f>
        <v>526</v>
      </c>
    </row>
    <row r="734" spans="1:10" x14ac:dyDescent="0.25">
      <c r="A734" s="221">
        <f>IF(I733=DbaseIndices!$N$3,A733+1,A733)</f>
        <v>123</v>
      </c>
      <c r="B734" s="221">
        <f>MATCH(A734,DbaseIndices!A:A,0)</f>
        <v>176</v>
      </c>
      <c r="C734" s="221" t="str">
        <f>INDEX(DbaseIndices!F:F,$B734)</f>
        <v>1 Energy</v>
      </c>
      <c r="D734" s="221" t="str">
        <f>INDEX(DbaseIndices!G:G,$B734)</f>
        <v>1A Fuel Combustion Activities</v>
      </c>
      <c r="E734" s="221" t="str">
        <f>INDEX(DbaseIndices!H:H,$B734)</f>
        <v>1A4 Other Sectors</v>
      </c>
      <c r="F734" s="221" t="str">
        <f>INDEX(DbaseIndices!I:I,$B734)</f>
        <v>1A4a Commercial/Institutional</v>
      </c>
      <c r="G734" s="221" t="str">
        <f>INDEX(DbaseIndices!D:D,$B734)</f>
        <v>Diesel</v>
      </c>
      <c r="H734" s="221" t="str">
        <f>INDEX(DbaseIndices!E:E,$B734)</f>
        <v>FlowIn</v>
      </c>
      <c r="I734" s="221">
        <f>IF(I733=DbaseIndices!$N$3,DbaseIndices!$N$2,I733+1)</f>
        <v>2012</v>
      </c>
      <c r="J734" s="318">
        <f ca="1">OFFSET(INDIRECT(INDEX(DbaseIndices!J:J,B734)),0,I734-2000+1)</f>
        <v>145887.948</v>
      </c>
    </row>
    <row r="735" spans="1:10" x14ac:dyDescent="0.25">
      <c r="A735" s="221">
        <f>IF(I734=DbaseIndices!$N$3,A734+1,A734)</f>
        <v>123</v>
      </c>
      <c r="B735" s="221">
        <f>MATCH(A735,DbaseIndices!A:A,0)</f>
        <v>176</v>
      </c>
      <c r="C735" s="221" t="str">
        <f>INDEX(DbaseIndices!F:F,$B735)</f>
        <v>1 Energy</v>
      </c>
      <c r="D735" s="221" t="str">
        <f>INDEX(DbaseIndices!G:G,$B735)</f>
        <v>1A Fuel Combustion Activities</v>
      </c>
      <c r="E735" s="221" t="str">
        <f>INDEX(DbaseIndices!H:H,$B735)</f>
        <v>1A4 Other Sectors</v>
      </c>
      <c r="F735" s="221" t="str">
        <f>INDEX(DbaseIndices!I:I,$B735)</f>
        <v>1A4a Commercial/Institutional</v>
      </c>
      <c r="G735" s="221" t="str">
        <f>INDEX(DbaseIndices!D:D,$B735)</f>
        <v>Diesel</v>
      </c>
      <c r="H735" s="221" t="str">
        <f>INDEX(DbaseIndices!E:E,$B735)</f>
        <v>FlowIn</v>
      </c>
      <c r="I735" s="221">
        <f>IF(I734=DbaseIndices!$N$3,DbaseIndices!$N$2,I734+1)</f>
        <v>2013</v>
      </c>
      <c r="J735" s="318">
        <f ca="1">OFFSET(INDIRECT(INDEX(DbaseIndices!J:J,B735)),0,I735-2000+1)</f>
        <v>172851.8</v>
      </c>
    </row>
    <row r="736" spans="1:10" x14ac:dyDescent="0.25">
      <c r="A736" s="221">
        <f>IF(I735=DbaseIndices!$N$3,A735+1,A735)</f>
        <v>123</v>
      </c>
      <c r="B736" s="221">
        <f>MATCH(A736,DbaseIndices!A:A,0)</f>
        <v>176</v>
      </c>
      <c r="C736" s="221" t="str">
        <f>INDEX(DbaseIndices!F:F,$B736)</f>
        <v>1 Energy</v>
      </c>
      <c r="D736" s="221" t="str">
        <f>INDEX(DbaseIndices!G:G,$B736)</f>
        <v>1A Fuel Combustion Activities</v>
      </c>
      <c r="E736" s="221" t="str">
        <f>INDEX(DbaseIndices!H:H,$B736)</f>
        <v>1A4 Other Sectors</v>
      </c>
      <c r="F736" s="221" t="str">
        <f>INDEX(DbaseIndices!I:I,$B736)</f>
        <v>1A4a Commercial/Institutional</v>
      </c>
      <c r="G736" s="221" t="str">
        <f>INDEX(DbaseIndices!D:D,$B736)</f>
        <v>Diesel</v>
      </c>
      <c r="H736" s="221" t="str">
        <f>INDEX(DbaseIndices!E:E,$B736)</f>
        <v>FlowIn</v>
      </c>
      <c r="I736" s="221">
        <f>IF(I735=DbaseIndices!$N$3,DbaseIndices!$N$2,I735+1)</f>
        <v>2014</v>
      </c>
      <c r="J736" s="318">
        <f ca="1">OFFSET(INDIRECT(INDEX(DbaseIndices!J:J,B736)),0,I736-2000+1)</f>
        <v>178844</v>
      </c>
    </row>
    <row r="737" spans="1:10" x14ac:dyDescent="0.25">
      <c r="A737" s="221">
        <f>IF(I736=DbaseIndices!$N$3,A736+1,A736)</f>
        <v>123</v>
      </c>
      <c r="B737" s="221">
        <f>MATCH(A737,DbaseIndices!A:A,0)</f>
        <v>176</v>
      </c>
      <c r="C737" s="221" t="str">
        <f>INDEX(DbaseIndices!F:F,$B737)</f>
        <v>1 Energy</v>
      </c>
      <c r="D737" s="221" t="str">
        <f>INDEX(DbaseIndices!G:G,$B737)</f>
        <v>1A Fuel Combustion Activities</v>
      </c>
      <c r="E737" s="221" t="str">
        <f>INDEX(DbaseIndices!H:H,$B737)</f>
        <v>1A4 Other Sectors</v>
      </c>
      <c r="F737" s="221" t="str">
        <f>INDEX(DbaseIndices!I:I,$B737)</f>
        <v>1A4a Commercial/Institutional</v>
      </c>
      <c r="G737" s="221" t="str">
        <f>INDEX(DbaseIndices!D:D,$B737)</f>
        <v>Diesel</v>
      </c>
      <c r="H737" s="221" t="str">
        <f>INDEX(DbaseIndices!E:E,$B737)</f>
        <v>FlowIn</v>
      </c>
      <c r="I737" s="221">
        <f>IF(I736=DbaseIndices!$N$3,DbaseIndices!$N$2,I736+1)</f>
        <v>2015</v>
      </c>
      <c r="J737" s="318">
        <f ca="1">OFFSET(INDIRECT(INDEX(DbaseIndices!J:J,B737)),0,I737-2000+1)</f>
        <v>184836.2</v>
      </c>
    </row>
    <row r="738" spans="1:10" x14ac:dyDescent="0.25">
      <c r="A738" s="221">
        <f>IF(I737=DbaseIndices!$N$3,A737+1,A737)</f>
        <v>123</v>
      </c>
      <c r="B738" s="221">
        <f>MATCH(A738,DbaseIndices!A:A,0)</f>
        <v>176</v>
      </c>
      <c r="C738" s="221" t="str">
        <f>INDEX(DbaseIndices!F:F,$B738)</f>
        <v>1 Energy</v>
      </c>
      <c r="D738" s="221" t="str">
        <f>INDEX(DbaseIndices!G:G,$B738)</f>
        <v>1A Fuel Combustion Activities</v>
      </c>
      <c r="E738" s="221" t="str">
        <f>INDEX(DbaseIndices!H:H,$B738)</f>
        <v>1A4 Other Sectors</v>
      </c>
      <c r="F738" s="221" t="str">
        <f>INDEX(DbaseIndices!I:I,$B738)</f>
        <v>1A4a Commercial/Institutional</v>
      </c>
      <c r="G738" s="221" t="str">
        <f>INDEX(DbaseIndices!D:D,$B738)</f>
        <v>Diesel</v>
      </c>
      <c r="H738" s="221" t="str">
        <f>INDEX(DbaseIndices!E:E,$B738)</f>
        <v>FlowIn</v>
      </c>
      <c r="I738" s="221">
        <f>IF(I737=DbaseIndices!$N$3,DbaseIndices!$N$2,I737+1)</f>
        <v>2016</v>
      </c>
      <c r="J738" s="318">
        <f ca="1">OFFSET(INDIRECT(INDEX(DbaseIndices!J:J,B738)),0,I738-2000+1)</f>
        <v>190828</v>
      </c>
    </row>
    <row r="739" spans="1:10" x14ac:dyDescent="0.25">
      <c r="A739" s="221">
        <f>IF(I738=DbaseIndices!$N$3,A738+1,A738)</f>
        <v>123</v>
      </c>
      <c r="B739" s="221">
        <f>MATCH(A739,DbaseIndices!A:A,0)</f>
        <v>176</v>
      </c>
      <c r="C739" s="221" t="str">
        <f>INDEX(DbaseIndices!F:F,$B739)</f>
        <v>1 Energy</v>
      </c>
      <c r="D739" s="221" t="str">
        <f>INDEX(DbaseIndices!G:G,$B739)</f>
        <v>1A Fuel Combustion Activities</v>
      </c>
      <c r="E739" s="221" t="str">
        <f>INDEX(DbaseIndices!H:H,$B739)</f>
        <v>1A4 Other Sectors</v>
      </c>
      <c r="F739" s="221" t="str">
        <f>INDEX(DbaseIndices!I:I,$B739)</f>
        <v>1A4a Commercial/Institutional</v>
      </c>
      <c r="G739" s="221" t="str">
        <f>INDEX(DbaseIndices!D:D,$B739)</f>
        <v>Diesel</v>
      </c>
      <c r="H739" s="221" t="str">
        <f>INDEX(DbaseIndices!E:E,$B739)</f>
        <v>FlowIn</v>
      </c>
      <c r="I739" s="221">
        <f>IF(I738=DbaseIndices!$N$3,DbaseIndices!$N$2,I738+1)</f>
        <v>2017</v>
      </c>
      <c r="J739" s="318">
        <f ca="1">OFFSET(INDIRECT(INDEX(DbaseIndices!J:J,B739)),0,I739-2000+1)</f>
        <v>196821</v>
      </c>
    </row>
    <row r="740" spans="1:10" x14ac:dyDescent="0.25">
      <c r="A740" s="221">
        <f>IF(I739=DbaseIndices!$N$3,A739+1,A739)</f>
        <v>124</v>
      </c>
      <c r="B740" s="221">
        <f>MATCH(A740,DbaseIndices!A:A,0)</f>
        <v>177</v>
      </c>
      <c r="C740" s="221" t="str">
        <f>INDEX(DbaseIndices!F:F,$B740)</f>
        <v>1 Energy</v>
      </c>
      <c r="D740" s="221" t="str">
        <f>INDEX(DbaseIndices!G:G,$B740)</f>
        <v>1A Fuel Combustion Activities</v>
      </c>
      <c r="E740" s="221" t="str">
        <f>INDEX(DbaseIndices!H:H,$B740)</f>
        <v>1A4 Other Sectors</v>
      </c>
      <c r="F740" s="221" t="str">
        <f>INDEX(DbaseIndices!I:I,$B740)</f>
        <v>1A4a Commercial/Institutional</v>
      </c>
      <c r="G740" s="221" t="str">
        <f>INDEX(DbaseIndices!D:D,$B740)</f>
        <v>Residual Fuel Oil (HFO)</v>
      </c>
      <c r="H740" s="221" t="str">
        <f>INDEX(DbaseIndices!E:E,$B740)</f>
        <v>FlowIn</v>
      </c>
      <c r="I740" s="221">
        <f>IF(I739=DbaseIndices!$N$3,DbaseIndices!$N$2,I739+1)</f>
        <v>2012</v>
      </c>
      <c r="J740" s="318">
        <f ca="1">OFFSET(INDIRECT(INDEX(DbaseIndices!J:J,B740)),0,I740-2000+1)</f>
        <v>23628.799999999999</v>
      </c>
    </row>
    <row r="741" spans="1:10" x14ac:dyDescent="0.25">
      <c r="A741" s="221">
        <f>IF(I740=DbaseIndices!$N$3,A740+1,A740)</f>
        <v>124</v>
      </c>
      <c r="B741" s="221">
        <f>MATCH(A741,DbaseIndices!A:A,0)</f>
        <v>177</v>
      </c>
      <c r="C741" s="221" t="str">
        <f>INDEX(DbaseIndices!F:F,$B741)</f>
        <v>1 Energy</v>
      </c>
      <c r="D741" s="221" t="str">
        <f>INDEX(DbaseIndices!G:G,$B741)</f>
        <v>1A Fuel Combustion Activities</v>
      </c>
      <c r="E741" s="221" t="str">
        <f>INDEX(DbaseIndices!H:H,$B741)</f>
        <v>1A4 Other Sectors</v>
      </c>
      <c r="F741" s="221" t="str">
        <f>INDEX(DbaseIndices!I:I,$B741)</f>
        <v>1A4a Commercial/Institutional</v>
      </c>
      <c r="G741" s="221" t="str">
        <f>INDEX(DbaseIndices!D:D,$B741)</f>
        <v>Residual Fuel Oil (HFO)</v>
      </c>
      <c r="H741" s="221" t="str">
        <f>INDEX(DbaseIndices!E:E,$B741)</f>
        <v>FlowIn</v>
      </c>
      <c r="I741" s="221">
        <f>IF(I740=DbaseIndices!$N$3,DbaseIndices!$N$2,I740+1)</f>
        <v>2013</v>
      </c>
      <c r="J741" s="318">
        <f ca="1">OFFSET(INDIRECT(INDEX(DbaseIndices!J:J,B741)),0,I741-2000+1)</f>
        <v>20066.991526002676</v>
      </c>
    </row>
    <row r="742" spans="1:10" x14ac:dyDescent="0.25">
      <c r="A742" s="221">
        <f>IF(I741=DbaseIndices!$N$3,A741+1,A741)</f>
        <v>124</v>
      </c>
      <c r="B742" s="221">
        <f>MATCH(A742,DbaseIndices!A:A,0)</f>
        <v>177</v>
      </c>
      <c r="C742" s="221" t="str">
        <f>INDEX(DbaseIndices!F:F,$B742)</f>
        <v>1 Energy</v>
      </c>
      <c r="D742" s="221" t="str">
        <f>INDEX(DbaseIndices!G:G,$B742)</f>
        <v>1A Fuel Combustion Activities</v>
      </c>
      <c r="E742" s="221" t="str">
        <f>INDEX(DbaseIndices!H:H,$B742)</f>
        <v>1A4 Other Sectors</v>
      </c>
      <c r="F742" s="221" t="str">
        <f>INDEX(DbaseIndices!I:I,$B742)</f>
        <v>1A4a Commercial/Institutional</v>
      </c>
      <c r="G742" s="221" t="str">
        <f>INDEX(DbaseIndices!D:D,$B742)</f>
        <v>Residual Fuel Oil (HFO)</v>
      </c>
      <c r="H742" s="221" t="str">
        <f>INDEX(DbaseIndices!E:E,$B742)</f>
        <v>FlowIn</v>
      </c>
      <c r="I742" s="221">
        <f>IF(I741=DbaseIndices!$N$3,DbaseIndices!$N$2,I741+1)</f>
        <v>2014</v>
      </c>
      <c r="J742" s="318">
        <f ca="1">OFFSET(INDIRECT(INDEX(DbaseIndices!J:J,B742)),0,I742-2000+1)</f>
        <v>20064.520477317499</v>
      </c>
    </row>
    <row r="743" spans="1:10" x14ac:dyDescent="0.25">
      <c r="A743" s="221">
        <f>IF(I742=DbaseIndices!$N$3,A742+1,A742)</f>
        <v>124</v>
      </c>
      <c r="B743" s="221">
        <f>MATCH(A743,DbaseIndices!A:A,0)</f>
        <v>177</v>
      </c>
      <c r="C743" s="221" t="str">
        <f>INDEX(DbaseIndices!F:F,$B743)</f>
        <v>1 Energy</v>
      </c>
      <c r="D743" s="221" t="str">
        <f>INDEX(DbaseIndices!G:G,$B743)</f>
        <v>1A Fuel Combustion Activities</v>
      </c>
      <c r="E743" s="221" t="str">
        <f>INDEX(DbaseIndices!H:H,$B743)</f>
        <v>1A4 Other Sectors</v>
      </c>
      <c r="F743" s="221" t="str">
        <f>INDEX(DbaseIndices!I:I,$B743)</f>
        <v>1A4a Commercial/Institutional</v>
      </c>
      <c r="G743" s="221" t="str">
        <f>INDEX(DbaseIndices!D:D,$B743)</f>
        <v>Residual Fuel Oil (HFO)</v>
      </c>
      <c r="H743" s="221" t="str">
        <f>INDEX(DbaseIndices!E:E,$B743)</f>
        <v>FlowIn</v>
      </c>
      <c r="I743" s="221">
        <f>IF(I742=DbaseIndices!$N$3,DbaseIndices!$N$2,I742+1)</f>
        <v>2015</v>
      </c>
      <c r="J743" s="318">
        <f ca="1">OFFSET(INDIRECT(INDEX(DbaseIndices!J:J,B743)),0,I743-2000+1)</f>
        <v>20069.303037675742</v>
      </c>
    </row>
    <row r="744" spans="1:10" x14ac:dyDescent="0.25">
      <c r="A744" s="221">
        <f>IF(I743=DbaseIndices!$N$3,A743+1,A743)</f>
        <v>124</v>
      </c>
      <c r="B744" s="221">
        <f>MATCH(A744,DbaseIndices!A:A,0)</f>
        <v>177</v>
      </c>
      <c r="C744" s="221" t="str">
        <f>INDEX(DbaseIndices!F:F,$B744)</f>
        <v>1 Energy</v>
      </c>
      <c r="D744" s="221" t="str">
        <f>INDEX(DbaseIndices!G:G,$B744)</f>
        <v>1A Fuel Combustion Activities</v>
      </c>
      <c r="E744" s="221" t="str">
        <f>INDEX(DbaseIndices!H:H,$B744)</f>
        <v>1A4 Other Sectors</v>
      </c>
      <c r="F744" s="221" t="str">
        <f>INDEX(DbaseIndices!I:I,$B744)</f>
        <v>1A4a Commercial/Institutional</v>
      </c>
      <c r="G744" s="221" t="str">
        <f>INDEX(DbaseIndices!D:D,$B744)</f>
        <v>Residual Fuel Oil (HFO)</v>
      </c>
      <c r="H744" s="221" t="str">
        <f>INDEX(DbaseIndices!E:E,$B744)</f>
        <v>FlowIn</v>
      </c>
      <c r="I744" s="221">
        <f>IF(I743=DbaseIndices!$N$3,DbaseIndices!$N$2,I743+1)</f>
        <v>2016</v>
      </c>
      <c r="J744" s="318">
        <f ca="1">OFFSET(INDIRECT(INDEX(DbaseIndices!J:J,B744)),0,I744-2000+1)</f>
        <v>20071</v>
      </c>
    </row>
    <row r="745" spans="1:10" x14ac:dyDescent="0.25">
      <c r="A745" s="221">
        <f>IF(I744=DbaseIndices!$N$3,A744+1,A744)</f>
        <v>124</v>
      </c>
      <c r="B745" s="221">
        <f>MATCH(A745,DbaseIndices!A:A,0)</f>
        <v>177</v>
      </c>
      <c r="C745" s="221" t="str">
        <f>INDEX(DbaseIndices!F:F,$B745)</f>
        <v>1 Energy</v>
      </c>
      <c r="D745" s="221" t="str">
        <f>INDEX(DbaseIndices!G:G,$B745)</f>
        <v>1A Fuel Combustion Activities</v>
      </c>
      <c r="E745" s="221" t="str">
        <f>INDEX(DbaseIndices!H:H,$B745)</f>
        <v>1A4 Other Sectors</v>
      </c>
      <c r="F745" s="221" t="str">
        <f>INDEX(DbaseIndices!I:I,$B745)</f>
        <v>1A4a Commercial/Institutional</v>
      </c>
      <c r="G745" s="221" t="str">
        <f>INDEX(DbaseIndices!D:D,$B745)</f>
        <v>Residual Fuel Oil (HFO)</v>
      </c>
      <c r="H745" s="221" t="str">
        <f>INDEX(DbaseIndices!E:E,$B745)</f>
        <v>FlowIn</v>
      </c>
      <c r="I745" s="221">
        <f>IF(I744=DbaseIndices!$N$3,DbaseIndices!$N$2,I744+1)</f>
        <v>2017</v>
      </c>
      <c r="J745" s="318">
        <f ca="1">OFFSET(INDIRECT(INDEX(DbaseIndices!J:J,B745)),0,I745-2000+1)</f>
        <v>20074</v>
      </c>
    </row>
    <row r="746" spans="1:10" x14ac:dyDescent="0.25">
      <c r="A746" s="221">
        <f>IF(I745=DbaseIndices!$N$3,A745+1,A745)</f>
        <v>125</v>
      </c>
      <c r="B746" s="221">
        <f>MATCH(A746,DbaseIndices!A:A,0)</f>
        <v>178</v>
      </c>
      <c r="C746" s="221" t="str">
        <f>INDEX(DbaseIndices!F:F,$B746)</f>
        <v>1 Energy</v>
      </c>
      <c r="D746" s="221" t="str">
        <f>INDEX(DbaseIndices!G:G,$B746)</f>
        <v>1A Fuel Combustion Activities</v>
      </c>
      <c r="E746" s="221" t="str">
        <f>INDEX(DbaseIndices!H:H,$B746)</f>
        <v>1A4 Other Sectors</v>
      </c>
      <c r="F746" s="221" t="str">
        <f>INDEX(DbaseIndices!I:I,$B746)</f>
        <v>1A4a Commercial/Institutional</v>
      </c>
      <c r="G746" s="221" t="str">
        <f>INDEX(DbaseIndices!D:D,$B746)</f>
        <v>Coal</v>
      </c>
      <c r="H746" s="221" t="str">
        <f>INDEX(DbaseIndices!E:E,$B746)</f>
        <v>FlowIn</v>
      </c>
      <c r="I746" s="221">
        <f>IF(I745=DbaseIndices!$N$3,DbaseIndices!$N$2,I745+1)</f>
        <v>2012</v>
      </c>
      <c r="J746" s="318">
        <f ca="1">OFFSET(INDIRECT(INDEX(DbaseIndices!J:J,B746)),0,I746-2000+1)</f>
        <v>35685.944000000003</v>
      </c>
    </row>
    <row r="747" spans="1:10" x14ac:dyDescent="0.25">
      <c r="A747" s="221">
        <f>IF(I746=DbaseIndices!$N$3,A746+1,A746)</f>
        <v>125</v>
      </c>
      <c r="B747" s="221">
        <f>MATCH(A747,DbaseIndices!A:A,0)</f>
        <v>178</v>
      </c>
      <c r="C747" s="221" t="str">
        <f>INDEX(DbaseIndices!F:F,$B747)</f>
        <v>1 Energy</v>
      </c>
      <c r="D747" s="221" t="str">
        <f>INDEX(DbaseIndices!G:G,$B747)</f>
        <v>1A Fuel Combustion Activities</v>
      </c>
      <c r="E747" s="221" t="str">
        <f>INDEX(DbaseIndices!H:H,$B747)</f>
        <v>1A4 Other Sectors</v>
      </c>
      <c r="F747" s="221" t="str">
        <f>INDEX(DbaseIndices!I:I,$B747)</f>
        <v>1A4a Commercial/Institutional</v>
      </c>
      <c r="G747" s="221" t="str">
        <f>INDEX(DbaseIndices!D:D,$B747)</f>
        <v>Coal</v>
      </c>
      <c r="H747" s="221" t="str">
        <f>INDEX(DbaseIndices!E:E,$B747)</f>
        <v>FlowIn</v>
      </c>
      <c r="I747" s="221">
        <f>IF(I746=DbaseIndices!$N$3,DbaseIndices!$N$2,I746+1)</f>
        <v>2013</v>
      </c>
      <c r="J747" s="318">
        <f ca="1">OFFSET(INDIRECT(INDEX(DbaseIndices!J:J,B747)),0,I747-2000+1)</f>
        <v>35787</v>
      </c>
    </row>
    <row r="748" spans="1:10" x14ac:dyDescent="0.25">
      <c r="A748" s="221">
        <f>IF(I747=DbaseIndices!$N$3,A747+1,A747)</f>
        <v>125</v>
      </c>
      <c r="B748" s="221">
        <f>MATCH(A748,DbaseIndices!A:A,0)</f>
        <v>178</v>
      </c>
      <c r="C748" s="221" t="str">
        <f>INDEX(DbaseIndices!F:F,$B748)</f>
        <v>1 Energy</v>
      </c>
      <c r="D748" s="221" t="str">
        <f>INDEX(DbaseIndices!G:G,$B748)</f>
        <v>1A Fuel Combustion Activities</v>
      </c>
      <c r="E748" s="221" t="str">
        <f>INDEX(DbaseIndices!H:H,$B748)</f>
        <v>1A4 Other Sectors</v>
      </c>
      <c r="F748" s="221" t="str">
        <f>INDEX(DbaseIndices!I:I,$B748)</f>
        <v>1A4a Commercial/Institutional</v>
      </c>
      <c r="G748" s="221" t="str">
        <f>INDEX(DbaseIndices!D:D,$B748)</f>
        <v>Coal</v>
      </c>
      <c r="H748" s="221" t="str">
        <f>INDEX(DbaseIndices!E:E,$B748)</f>
        <v>FlowIn</v>
      </c>
      <c r="I748" s="221">
        <f>IF(I747=DbaseIndices!$N$3,DbaseIndices!$N$2,I747+1)</f>
        <v>2014</v>
      </c>
      <c r="J748" s="318">
        <f ca="1">OFFSET(INDIRECT(INDEX(DbaseIndices!J:J,B748)),0,I748-2000+1)</f>
        <v>33504</v>
      </c>
    </row>
    <row r="749" spans="1:10" x14ac:dyDescent="0.25">
      <c r="A749" s="221">
        <f>IF(I748=DbaseIndices!$N$3,A748+1,A748)</f>
        <v>125</v>
      </c>
      <c r="B749" s="221">
        <f>MATCH(A749,DbaseIndices!A:A,0)</f>
        <v>178</v>
      </c>
      <c r="C749" s="221" t="str">
        <f>INDEX(DbaseIndices!F:F,$B749)</f>
        <v>1 Energy</v>
      </c>
      <c r="D749" s="221" t="str">
        <f>INDEX(DbaseIndices!G:G,$B749)</f>
        <v>1A Fuel Combustion Activities</v>
      </c>
      <c r="E749" s="221" t="str">
        <f>INDEX(DbaseIndices!H:H,$B749)</f>
        <v>1A4 Other Sectors</v>
      </c>
      <c r="F749" s="221" t="str">
        <f>INDEX(DbaseIndices!I:I,$B749)</f>
        <v>1A4a Commercial/Institutional</v>
      </c>
      <c r="G749" s="221" t="str">
        <f>INDEX(DbaseIndices!D:D,$B749)</f>
        <v>Coal</v>
      </c>
      <c r="H749" s="221" t="str">
        <f>INDEX(DbaseIndices!E:E,$B749)</f>
        <v>FlowIn</v>
      </c>
      <c r="I749" s="221">
        <f>IF(I748=DbaseIndices!$N$3,DbaseIndices!$N$2,I748+1)</f>
        <v>2015</v>
      </c>
      <c r="J749" s="318">
        <f ca="1">OFFSET(INDIRECT(INDEX(DbaseIndices!J:J,B749)),0,I749-2000+1)</f>
        <v>31221</v>
      </c>
    </row>
    <row r="750" spans="1:10" x14ac:dyDescent="0.25">
      <c r="A750" s="221">
        <f>IF(I749=DbaseIndices!$N$3,A749+1,A749)</f>
        <v>125</v>
      </c>
      <c r="B750" s="221">
        <f>MATCH(A750,DbaseIndices!A:A,0)</f>
        <v>178</v>
      </c>
      <c r="C750" s="221" t="str">
        <f>INDEX(DbaseIndices!F:F,$B750)</f>
        <v>1 Energy</v>
      </c>
      <c r="D750" s="221" t="str">
        <f>INDEX(DbaseIndices!G:G,$B750)</f>
        <v>1A Fuel Combustion Activities</v>
      </c>
      <c r="E750" s="221" t="str">
        <f>INDEX(DbaseIndices!H:H,$B750)</f>
        <v>1A4 Other Sectors</v>
      </c>
      <c r="F750" s="221" t="str">
        <f>INDEX(DbaseIndices!I:I,$B750)</f>
        <v>1A4a Commercial/Institutional</v>
      </c>
      <c r="G750" s="221" t="str">
        <f>INDEX(DbaseIndices!D:D,$B750)</f>
        <v>Coal</v>
      </c>
      <c r="H750" s="221" t="str">
        <f>INDEX(DbaseIndices!E:E,$B750)</f>
        <v>FlowIn</v>
      </c>
      <c r="I750" s="221">
        <f>IF(I749=DbaseIndices!$N$3,DbaseIndices!$N$2,I749+1)</f>
        <v>2016</v>
      </c>
      <c r="J750" s="318">
        <f ca="1">OFFSET(INDIRECT(INDEX(DbaseIndices!J:J,B750)),0,I750-2000+1)</f>
        <v>28938</v>
      </c>
    </row>
    <row r="751" spans="1:10" x14ac:dyDescent="0.25">
      <c r="A751" s="221">
        <f>IF(I750=DbaseIndices!$N$3,A750+1,A750)</f>
        <v>125</v>
      </c>
      <c r="B751" s="221">
        <f>MATCH(A751,DbaseIndices!A:A,0)</f>
        <v>178</v>
      </c>
      <c r="C751" s="221" t="str">
        <f>INDEX(DbaseIndices!F:F,$B751)</f>
        <v>1 Energy</v>
      </c>
      <c r="D751" s="221" t="str">
        <f>INDEX(DbaseIndices!G:G,$B751)</f>
        <v>1A Fuel Combustion Activities</v>
      </c>
      <c r="E751" s="221" t="str">
        <f>INDEX(DbaseIndices!H:H,$B751)</f>
        <v>1A4 Other Sectors</v>
      </c>
      <c r="F751" s="221" t="str">
        <f>INDEX(DbaseIndices!I:I,$B751)</f>
        <v>1A4a Commercial/Institutional</v>
      </c>
      <c r="G751" s="221" t="str">
        <f>INDEX(DbaseIndices!D:D,$B751)</f>
        <v>Coal</v>
      </c>
      <c r="H751" s="221" t="str">
        <f>INDEX(DbaseIndices!E:E,$B751)</f>
        <v>FlowIn</v>
      </c>
      <c r="I751" s="221">
        <f>IF(I750=DbaseIndices!$N$3,DbaseIndices!$N$2,I750+1)</f>
        <v>2017</v>
      </c>
      <c r="J751" s="318">
        <f ca="1">OFFSET(INDIRECT(INDEX(DbaseIndices!J:J,B751)),0,I751-2000+1)</f>
        <v>26655</v>
      </c>
    </row>
    <row r="752" spans="1:10" x14ac:dyDescent="0.25">
      <c r="A752" s="221">
        <f>IF(I751=DbaseIndices!$N$3,A751+1,A751)</f>
        <v>126</v>
      </c>
      <c r="B752" s="221">
        <f>MATCH(A752,DbaseIndices!A:A,0)</f>
        <v>179</v>
      </c>
      <c r="C752" s="221" t="str">
        <f>INDEX(DbaseIndices!F:F,$B752)</f>
        <v>1 Energy</v>
      </c>
      <c r="D752" s="221" t="str">
        <f>INDEX(DbaseIndices!G:G,$B752)</f>
        <v>1A Fuel Combustion Activities</v>
      </c>
      <c r="E752" s="221" t="str">
        <f>INDEX(DbaseIndices!H:H,$B752)</f>
        <v>1A4 Other Sectors</v>
      </c>
      <c r="F752" s="221" t="str">
        <f>INDEX(DbaseIndices!I:I,$B752)</f>
        <v>1A4a Commercial/Institutional</v>
      </c>
      <c r="G752" s="221" t="str">
        <f>INDEX(DbaseIndices!D:D,$B752)</f>
        <v>Gas work gas</v>
      </c>
      <c r="H752" s="221" t="str">
        <f>INDEX(DbaseIndices!E:E,$B752)</f>
        <v>FlowIn</v>
      </c>
      <c r="I752" s="221">
        <f>IF(I751=DbaseIndices!$N$3,DbaseIndices!$N$2,I751+1)</f>
        <v>2012</v>
      </c>
      <c r="J752" s="318">
        <f ca="1">OFFSET(INDIRECT(INDEX(DbaseIndices!J:J,B752)),0,I752-2000+1)</f>
        <v>0</v>
      </c>
    </row>
    <row r="753" spans="1:10" x14ac:dyDescent="0.25">
      <c r="A753" s="221">
        <f>IF(I752=DbaseIndices!$N$3,A752+1,A752)</f>
        <v>126</v>
      </c>
      <c r="B753" s="221">
        <f>MATCH(A753,DbaseIndices!A:A,0)</f>
        <v>179</v>
      </c>
      <c r="C753" s="221" t="str">
        <f>INDEX(DbaseIndices!F:F,$B753)</f>
        <v>1 Energy</v>
      </c>
      <c r="D753" s="221" t="str">
        <f>INDEX(DbaseIndices!G:G,$B753)</f>
        <v>1A Fuel Combustion Activities</v>
      </c>
      <c r="E753" s="221" t="str">
        <f>INDEX(DbaseIndices!H:H,$B753)</f>
        <v>1A4 Other Sectors</v>
      </c>
      <c r="F753" s="221" t="str">
        <f>INDEX(DbaseIndices!I:I,$B753)</f>
        <v>1A4a Commercial/Institutional</v>
      </c>
      <c r="G753" s="221" t="str">
        <f>INDEX(DbaseIndices!D:D,$B753)</f>
        <v>Gas work gas</v>
      </c>
      <c r="H753" s="221" t="str">
        <f>INDEX(DbaseIndices!E:E,$B753)</f>
        <v>FlowIn</v>
      </c>
      <c r="I753" s="221">
        <f>IF(I752=DbaseIndices!$N$3,DbaseIndices!$N$2,I752+1)</f>
        <v>2013</v>
      </c>
      <c r="J753" s="318">
        <f ca="1">OFFSET(INDIRECT(INDEX(DbaseIndices!J:J,B753)),0,I753-2000+1)</f>
        <v>0</v>
      </c>
    </row>
    <row r="754" spans="1:10" x14ac:dyDescent="0.25">
      <c r="A754" s="221">
        <f>IF(I753=DbaseIndices!$N$3,A753+1,A753)</f>
        <v>126</v>
      </c>
      <c r="B754" s="221">
        <f>MATCH(A754,DbaseIndices!A:A,0)</f>
        <v>179</v>
      </c>
      <c r="C754" s="221" t="str">
        <f>INDEX(DbaseIndices!F:F,$B754)</f>
        <v>1 Energy</v>
      </c>
      <c r="D754" s="221" t="str">
        <f>INDEX(DbaseIndices!G:G,$B754)</f>
        <v>1A Fuel Combustion Activities</v>
      </c>
      <c r="E754" s="221" t="str">
        <f>INDEX(DbaseIndices!H:H,$B754)</f>
        <v>1A4 Other Sectors</v>
      </c>
      <c r="F754" s="221" t="str">
        <f>INDEX(DbaseIndices!I:I,$B754)</f>
        <v>1A4a Commercial/Institutional</v>
      </c>
      <c r="G754" s="221" t="str">
        <f>INDEX(DbaseIndices!D:D,$B754)</f>
        <v>Gas work gas</v>
      </c>
      <c r="H754" s="221" t="str">
        <f>INDEX(DbaseIndices!E:E,$B754)</f>
        <v>FlowIn</v>
      </c>
      <c r="I754" s="221">
        <f>IF(I753=DbaseIndices!$N$3,DbaseIndices!$N$2,I753+1)</f>
        <v>2014</v>
      </c>
      <c r="J754" s="318">
        <f ca="1">OFFSET(INDIRECT(INDEX(DbaseIndices!J:J,B754)),0,I754-2000+1)</f>
        <v>0</v>
      </c>
    </row>
    <row r="755" spans="1:10" x14ac:dyDescent="0.25">
      <c r="A755" s="221">
        <f>IF(I754=DbaseIndices!$N$3,A754+1,A754)</f>
        <v>126</v>
      </c>
      <c r="B755" s="221">
        <f>MATCH(A755,DbaseIndices!A:A,0)</f>
        <v>179</v>
      </c>
      <c r="C755" s="221" t="str">
        <f>INDEX(DbaseIndices!F:F,$B755)</f>
        <v>1 Energy</v>
      </c>
      <c r="D755" s="221" t="str">
        <f>INDEX(DbaseIndices!G:G,$B755)</f>
        <v>1A Fuel Combustion Activities</v>
      </c>
      <c r="E755" s="221" t="str">
        <f>INDEX(DbaseIndices!H:H,$B755)</f>
        <v>1A4 Other Sectors</v>
      </c>
      <c r="F755" s="221" t="str">
        <f>INDEX(DbaseIndices!I:I,$B755)</f>
        <v>1A4a Commercial/Institutional</v>
      </c>
      <c r="G755" s="221" t="str">
        <f>INDEX(DbaseIndices!D:D,$B755)</f>
        <v>Gas work gas</v>
      </c>
      <c r="H755" s="221" t="str">
        <f>INDEX(DbaseIndices!E:E,$B755)</f>
        <v>FlowIn</v>
      </c>
      <c r="I755" s="221">
        <f>IF(I754=DbaseIndices!$N$3,DbaseIndices!$N$2,I754+1)</f>
        <v>2015</v>
      </c>
      <c r="J755" s="318">
        <f ca="1">OFFSET(INDIRECT(INDEX(DbaseIndices!J:J,B755)),0,I755-2000+1)</f>
        <v>0</v>
      </c>
    </row>
    <row r="756" spans="1:10" x14ac:dyDescent="0.25">
      <c r="A756" s="221">
        <f>IF(I755=DbaseIndices!$N$3,A755+1,A755)</f>
        <v>126</v>
      </c>
      <c r="B756" s="221">
        <f>MATCH(A756,DbaseIndices!A:A,0)</f>
        <v>179</v>
      </c>
      <c r="C756" s="221" t="str">
        <f>INDEX(DbaseIndices!F:F,$B756)</f>
        <v>1 Energy</v>
      </c>
      <c r="D756" s="221" t="str">
        <f>INDEX(DbaseIndices!G:G,$B756)</f>
        <v>1A Fuel Combustion Activities</v>
      </c>
      <c r="E756" s="221" t="str">
        <f>INDEX(DbaseIndices!H:H,$B756)</f>
        <v>1A4 Other Sectors</v>
      </c>
      <c r="F756" s="221" t="str">
        <f>INDEX(DbaseIndices!I:I,$B756)</f>
        <v>1A4a Commercial/Institutional</v>
      </c>
      <c r="G756" s="221" t="str">
        <f>INDEX(DbaseIndices!D:D,$B756)</f>
        <v>Gas work gas</v>
      </c>
      <c r="H756" s="221" t="str">
        <f>INDEX(DbaseIndices!E:E,$B756)</f>
        <v>FlowIn</v>
      </c>
      <c r="I756" s="221">
        <f>IF(I755=DbaseIndices!$N$3,DbaseIndices!$N$2,I755+1)</f>
        <v>2016</v>
      </c>
      <c r="J756" s="318">
        <f ca="1">OFFSET(INDIRECT(INDEX(DbaseIndices!J:J,B756)),0,I756-2000+1)</f>
        <v>0</v>
      </c>
    </row>
    <row r="757" spans="1:10" x14ac:dyDescent="0.25">
      <c r="A757" s="221">
        <f>IF(I756=DbaseIndices!$N$3,A756+1,A756)</f>
        <v>126</v>
      </c>
      <c r="B757" s="221">
        <f>MATCH(A757,DbaseIndices!A:A,0)</f>
        <v>179</v>
      </c>
      <c r="C757" s="221" t="str">
        <f>INDEX(DbaseIndices!F:F,$B757)</f>
        <v>1 Energy</v>
      </c>
      <c r="D757" s="221" t="str">
        <f>INDEX(DbaseIndices!G:G,$B757)</f>
        <v>1A Fuel Combustion Activities</v>
      </c>
      <c r="E757" s="221" t="str">
        <f>INDEX(DbaseIndices!H:H,$B757)</f>
        <v>1A4 Other Sectors</v>
      </c>
      <c r="F757" s="221" t="str">
        <f>INDEX(DbaseIndices!I:I,$B757)</f>
        <v>1A4a Commercial/Institutional</v>
      </c>
      <c r="G757" s="221" t="str">
        <f>INDEX(DbaseIndices!D:D,$B757)</f>
        <v>Gas work gas</v>
      </c>
      <c r="H757" s="221" t="str">
        <f>INDEX(DbaseIndices!E:E,$B757)</f>
        <v>FlowIn</v>
      </c>
      <c r="I757" s="221">
        <f>IF(I756=DbaseIndices!$N$3,DbaseIndices!$N$2,I756+1)</f>
        <v>2017</v>
      </c>
      <c r="J757" s="318">
        <f ca="1">OFFSET(INDIRECT(INDEX(DbaseIndices!J:J,B757)),0,I757-2000+1)</f>
        <v>0</v>
      </c>
    </row>
    <row r="758" spans="1:10" x14ac:dyDescent="0.25">
      <c r="A758" s="221">
        <f>IF(I757=DbaseIndices!$N$3,A757+1,A757)</f>
        <v>127</v>
      </c>
      <c r="B758" s="221">
        <f>MATCH(A758,DbaseIndices!A:A,0)</f>
        <v>180</v>
      </c>
      <c r="C758" s="221" t="str">
        <f>INDEX(DbaseIndices!F:F,$B758)</f>
        <v>1 Energy</v>
      </c>
      <c r="D758" s="221" t="str">
        <f>INDEX(DbaseIndices!G:G,$B758)</f>
        <v>1A Fuel Combustion Activities</v>
      </c>
      <c r="E758" s="221" t="str">
        <f>INDEX(DbaseIndices!H:H,$B758)</f>
        <v>1A4 Other Sectors</v>
      </c>
      <c r="F758" s="221" t="str">
        <f>INDEX(DbaseIndices!I:I,$B758)</f>
        <v>1A4a Commercial/Institutional</v>
      </c>
      <c r="G758" s="221" t="str">
        <f>INDEX(DbaseIndices!D:D,$B758)</f>
        <v>Gas</v>
      </c>
      <c r="H758" s="221" t="str">
        <f>INDEX(DbaseIndices!E:E,$B758)</f>
        <v>FlowIn</v>
      </c>
      <c r="I758" s="221">
        <f>IF(I757=DbaseIndices!$N$3,DbaseIndices!$N$2,I757+1)</f>
        <v>2012</v>
      </c>
      <c r="J758" s="318">
        <f ca="1">OFFSET(INDIRECT(INDEX(DbaseIndices!J:J,B758)),0,I758-2000+1)</f>
        <v>313.8240000000003</v>
      </c>
    </row>
    <row r="759" spans="1:10" x14ac:dyDescent="0.25">
      <c r="A759" s="221">
        <f>IF(I758=DbaseIndices!$N$3,A758+1,A758)</f>
        <v>127</v>
      </c>
      <c r="B759" s="221">
        <f>MATCH(A759,DbaseIndices!A:A,0)</f>
        <v>180</v>
      </c>
      <c r="C759" s="221" t="str">
        <f>INDEX(DbaseIndices!F:F,$B759)</f>
        <v>1 Energy</v>
      </c>
      <c r="D759" s="221" t="str">
        <f>INDEX(DbaseIndices!G:G,$B759)</f>
        <v>1A Fuel Combustion Activities</v>
      </c>
      <c r="E759" s="221" t="str">
        <f>INDEX(DbaseIndices!H:H,$B759)</f>
        <v>1A4 Other Sectors</v>
      </c>
      <c r="F759" s="221" t="str">
        <f>INDEX(DbaseIndices!I:I,$B759)</f>
        <v>1A4a Commercial/Institutional</v>
      </c>
      <c r="G759" s="221" t="str">
        <f>INDEX(DbaseIndices!D:D,$B759)</f>
        <v>Gas</v>
      </c>
      <c r="H759" s="221" t="str">
        <f>INDEX(DbaseIndices!E:E,$B759)</f>
        <v>FlowIn</v>
      </c>
      <c r="I759" s="221">
        <f>IF(I758=DbaseIndices!$N$3,DbaseIndices!$N$2,I758+1)</f>
        <v>2013</v>
      </c>
      <c r="J759" s="318">
        <f ca="1">OFFSET(INDIRECT(INDEX(DbaseIndices!J:J,B759)),0,I759-2000+1)</f>
        <v>466.39600000000002</v>
      </c>
    </row>
    <row r="760" spans="1:10" x14ac:dyDescent="0.25">
      <c r="A760" s="221">
        <f>IF(I759=DbaseIndices!$N$3,A759+1,A759)</f>
        <v>127</v>
      </c>
      <c r="B760" s="221">
        <f>MATCH(A760,DbaseIndices!A:A,0)</f>
        <v>180</v>
      </c>
      <c r="C760" s="221" t="str">
        <f>INDEX(DbaseIndices!F:F,$B760)</f>
        <v>1 Energy</v>
      </c>
      <c r="D760" s="221" t="str">
        <f>INDEX(DbaseIndices!G:G,$B760)</f>
        <v>1A Fuel Combustion Activities</v>
      </c>
      <c r="E760" s="221" t="str">
        <f>INDEX(DbaseIndices!H:H,$B760)</f>
        <v>1A4 Other Sectors</v>
      </c>
      <c r="F760" s="221" t="str">
        <f>INDEX(DbaseIndices!I:I,$B760)</f>
        <v>1A4a Commercial/Institutional</v>
      </c>
      <c r="G760" s="221" t="str">
        <f>INDEX(DbaseIndices!D:D,$B760)</f>
        <v>Gas</v>
      </c>
      <c r="H760" s="221" t="str">
        <f>INDEX(DbaseIndices!E:E,$B760)</f>
        <v>FlowIn</v>
      </c>
      <c r="I760" s="221">
        <f>IF(I759=DbaseIndices!$N$3,DbaseIndices!$N$2,I759+1)</f>
        <v>2014</v>
      </c>
      <c r="J760" s="318">
        <f ca="1">OFFSET(INDIRECT(INDEX(DbaseIndices!J:J,B760)),0,I760-2000+1)</f>
        <v>485.08499999999998</v>
      </c>
    </row>
    <row r="761" spans="1:10" x14ac:dyDescent="0.25">
      <c r="A761" s="221">
        <f>IF(I760=DbaseIndices!$N$3,A760+1,A760)</f>
        <v>127</v>
      </c>
      <c r="B761" s="221">
        <f>MATCH(A761,DbaseIndices!A:A,0)</f>
        <v>180</v>
      </c>
      <c r="C761" s="221" t="str">
        <f>INDEX(DbaseIndices!F:F,$B761)</f>
        <v>1 Energy</v>
      </c>
      <c r="D761" s="221" t="str">
        <f>INDEX(DbaseIndices!G:G,$B761)</f>
        <v>1A Fuel Combustion Activities</v>
      </c>
      <c r="E761" s="221" t="str">
        <f>INDEX(DbaseIndices!H:H,$B761)</f>
        <v>1A4 Other Sectors</v>
      </c>
      <c r="F761" s="221" t="str">
        <f>INDEX(DbaseIndices!I:I,$B761)</f>
        <v>1A4a Commercial/Institutional</v>
      </c>
      <c r="G761" s="221" t="str">
        <f>INDEX(DbaseIndices!D:D,$B761)</f>
        <v>Gas</v>
      </c>
      <c r="H761" s="221" t="str">
        <f>INDEX(DbaseIndices!E:E,$B761)</f>
        <v>FlowIn</v>
      </c>
      <c r="I761" s="221">
        <f>IF(I760=DbaseIndices!$N$3,DbaseIndices!$N$2,I760+1)</f>
        <v>2015</v>
      </c>
      <c r="J761" s="318">
        <f ca="1">OFFSET(INDIRECT(INDEX(DbaseIndices!J:J,B761)),0,I761-2000+1)</f>
        <v>503.774</v>
      </c>
    </row>
    <row r="762" spans="1:10" x14ac:dyDescent="0.25">
      <c r="A762" s="221">
        <f>IF(I761=DbaseIndices!$N$3,A761+1,A761)</f>
        <v>127</v>
      </c>
      <c r="B762" s="221">
        <f>MATCH(A762,DbaseIndices!A:A,0)</f>
        <v>180</v>
      </c>
      <c r="C762" s="221" t="str">
        <f>INDEX(DbaseIndices!F:F,$B762)</f>
        <v>1 Energy</v>
      </c>
      <c r="D762" s="221" t="str">
        <f>INDEX(DbaseIndices!G:G,$B762)</f>
        <v>1A Fuel Combustion Activities</v>
      </c>
      <c r="E762" s="221" t="str">
        <f>INDEX(DbaseIndices!H:H,$B762)</f>
        <v>1A4 Other Sectors</v>
      </c>
      <c r="F762" s="221" t="str">
        <f>INDEX(DbaseIndices!I:I,$B762)</f>
        <v>1A4a Commercial/Institutional</v>
      </c>
      <c r="G762" s="221" t="str">
        <f>INDEX(DbaseIndices!D:D,$B762)</f>
        <v>Gas</v>
      </c>
      <c r="H762" s="221" t="str">
        <f>INDEX(DbaseIndices!E:E,$B762)</f>
        <v>FlowIn</v>
      </c>
      <c r="I762" s="221">
        <f>IF(I761=DbaseIndices!$N$3,DbaseIndices!$N$2,I761+1)</f>
        <v>2016</v>
      </c>
      <c r="J762" s="318">
        <f ca="1">OFFSET(INDIRECT(INDEX(DbaseIndices!J:J,B762)),0,I762-2000+1)</f>
        <v>522</v>
      </c>
    </row>
    <row r="763" spans="1:10" x14ac:dyDescent="0.25">
      <c r="A763" s="221">
        <f>IF(I762=DbaseIndices!$N$3,A762+1,A762)</f>
        <v>127</v>
      </c>
      <c r="B763" s="221">
        <f>MATCH(A763,DbaseIndices!A:A,0)</f>
        <v>180</v>
      </c>
      <c r="C763" s="221" t="str">
        <f>INDEX(DbaseIndices!F:F,$B763)</f>
        <v>1 Energy</v>
      </c>
      <c r="D763" s="221" t="str">
        <f>INDEX(DbaseIndices!G:G,$B763)</f>
        <v>1A Fuel Combustion Activities</v>
      </c>
      <c r="E763" s="221" t="str">
        <f>INDEX(DbaseIndices!H:H,$B763)</f>
        <v>1A4 Other Sectors</v>
      </c>
      <c r="F763" s="221" t="str">
        <f>INDEX(DbaseIndices!I:I,$B763)</f>
        <v>1A4a Commercial/Institutional</v>
      </c>
      <c r="G763" s="221" t="str">
        <f>INDEX(DbaseIndices!D:D,$B763)</f>
        <v>Gas</v>
      </c>
      <c r="H763" s="221" t="str">
        <f>INDEX(DbaseIndices!E:E,$B763)</f>
        <v>FlowIn</v>
      </c>
      <c r="I763" s="221">
        <f>IF(I762=DbaseIndices!$N$3,DbaseIndices!$N$2,I762+1)</f>
        <v>2017</v>
      </c>
      <c r="J763" s="318">
        <f ca="1">OFFSET(INDIRECT(INDEX(DbaseIndices!J:J,B763)),0,I763-2000+1)</f>
        <v>541</v>
      </c>
    </row>
    <row r="764" spans="1:10" x14ac:dyDescent="0.25">
      <c r="A764" s="221">
        <f>IF(I763=DbaseIndices!$N$3,A763+1,A763)</f>
        <v>128</v>
      </c>
      <c r="B764" s="221">
        <f>MATCH(A764,DbaseIndices!A:A,0)</f>
        <v>182</v>
      </c>
      <c r="C764" s="221" t="str">
        <f>INDEX(DbaseIndices!F:F,$B764)</f>
        <v>1 Energy</v>
      </c>
      <c r="D764" s="221" t="str">
        <f>INDEX(DbaseIndices!G:G,$B764)</f>
        <v>1A Fuel Combustion Activities</v>
      </c>
      <c r="E764" s="221" t="str">
        <f>INDEX(DbaseIndices!H:H,$B764)</f>
        <v>1A4 Other Sectors</v>
      </c>
      <c r="F764" s="221" t="str">
        <f>INDEX(DbaseIndices!I:I,$B764)</f>
        <v>1A4b Residential</v>
      </c>
      <c r="G764" s="221" t="str">
        <f>INDEX(DbaseIndices!D:D,$B764)</f>
        <v>Kerosene</v>
      </c>
      <c r="H764" s="221" t="str">
        <f>INDEX(DbaseIndices!E:E,$B764)</f>
        <v>FlowIn</v>
      </c>
      <c r="I764" s="221">
        <f>IF(I763=DbaseIndices!$N$3,DbaseIndices!$N$2,I763+1)</f>
        <v>2012</v>
      </c>
      <c r="J764" s="318">
        <f ca="1">OFFSET(INDIRECT(INDEX(DbaseIndices!J:J,B764)),0,I764-2000+1)</f>
        <v>14595.427000000001</v>
      </c>
    </row>
    <row r="765" spans="1:10" x14ac:dyDescent="0.25">
      <c r="A765" s="221">
        <f>IF(I764=DbaseIndices!$N$3,A764+1,A764)</f>
        <v>128</v>
      </c>
      <c r="B765" s="221">
        <f>MATCH(A765,DbaseIndices!A:A,0)</f>
        <v>182</v>
      </c>
      <c r="C765" s="221" t="str">
        <f>INDEX(DbaseIndices!F:F,$B765)</f>
        <v>1 Energy</v>
      </c>
      <c r="D765" s="221" t="str">
        <f>INDEX(DbaseIndices!G:G,$B765)</f>
        <v>1A Fuel Combustion Activities</v>
      </c>
      <c r="E765" s="221" t="str">
        <f>INDEX(DbaseIndices!H:H,$B765)</f>
        <v>1A4 Other Sectors</v>
      </c>
      <c r="F765" s="221" t="str">
        <f>INDEX(DbaseIndices!I:I,$B765)</f>
        <v>1A4b Residential</v>
      </c>
      <c r="G765" s="221" t="str">
        <f>INDEX(DbaseIndices!D:D,$B765)</f>
        <v>Kerosene</v>
      </c>
      <c r="H765" s="221" t="str">
        <f>INDEX(DbaseIndices!E:E,$B765)</f>
        <v>FlowIn</v>
      </c>
      <c r="I765" s="221">
        <f>IF(I764=DbaseIndices!$N$3,DbaseIndices!$N$2,I764+1)</f>
        <v>2013</v>
      </c>
      <c r="J765" s="318">
        <f ca="1">OFFSET(INDIRECT(INDEX(DbaseIndices!J:J,B765)),0,I765-2000+1)</f>
        <v>14595</v>
      </c>
    </row>
    <row r="766" spans="1:10" x14ac:dyDescent="0.25">
      <c r="A766" s="221">
        <f>IF(I765=DbaseIndices!$N$3,A765+1,A765)</f>
        <v>128</v>
      </c>
      <c r="B766" s="221">
        <f>MATCH(A766,DbaseIndices!A:A,0)</f>
        <v>182</v>
      </c>
      <c r="C766" s="221" t="str">
        <f>INDEX(DbaseIndices!F:F,$B766)</f>
        <v>1 Energy</v>
      </c>
      <c r="D766" s="221" t="str">
        <f>INDEX(DbaseIndices!G:G,$B766)</f>
        <v>1A Fuel Combustion Activities</v>
      </c>
      <c r="E766" s="221" t="str">
        <f>INDEX(DbaseIndices!H:H,$B766)</f>
        <v>1A4 Other Sectors</v>
      </c>
      <c r="F766" s="221" t="str">
        <f>INDEX(DbaseIndices!I:I,$B766)</f>
        <v>1A4b Residential</v>
      </c>
      <c r="G766" s="221" t="str">
        <f>INDEX(DbaseIndices!D:D,$B766)</f>
        <v>Kerosene</v>
      </c>
      <c r="H766" s="221" t="str">
        <f>INDEX(DbaseIndices!E:E,$B766)</f>
        <v>FlowIn</v>
      </c>
      <c r="I766" s="221">
        <f>IF(I765=DbaseIndices!$N$3,DbaseIndices!$N$2,I765+1)</f>
        <v>2014</v>
      </c>
      <c r="J766" s="318">
        <f ca="1">OFFSET(INDIRECT(INDEX(DbaseIndices!J:J,B766)),0,I766-2000+1)</f>
        <v>10662</v>
      </c>
    </row>
    <row r="767" spans="1:10" x14ac:dyDescent="0.25">
      <c r="A767" s="221">
        <f>IF(I766=DbaseIndices!$N$3,A766+1,A766)</f>
        <v>128</v>
      </c>
      <c r="B767" s="221">
        <f>MATCH(A767,DbaseIndices!A:A,0)</f>
        <v>182</v>
      </c>
      <c r="C767" s="221" t="str">
        <f>INDEX(DbaseIndices!F:F,$B767)</f>
        <v>1 Energy</v>
      </c>
      <c r="D767" s="221" t="str">
        <f>INDEX(DbaseIndices!G:G,$B767)</f>
        <v>1A Fuel Combustion Activities</v>
      </c>
      <c r="E767" s="221" t="str">
        <f>INDEX(DbaseIndices!H:H,$B767)</f>
        <v>1A4 Other Sectors</v>
      </c>
      <c r="F767" s="221" t="str">
        <f>INDEX(DbaseIndices!I:I,$B767)</f>
        <v>1A4b Residential</v>
      </c>
      <c r="G767" s="221" t="str">
        <f>INDEX(DbaseIndices!D:D,$B767)</f>
        <v>Kerosene</v>
      </c>
      <c r="H767" s="221" t="str">
        <f>INDEX(DbaseIndices!E:E,$B767)</f>
        <v>FlowIn</v>
      </c>
      <c r="I767" s="221">
        <f>IF(I766=DbaseIndices!$N$3,DbaseIndices!$N$2,I766+1)</f>
        <v>2015</v>
      </c>
      <c r="J767" s="318">
        <f ca="1">OFFSET(INDIRECT(INDEX(DbaseIndices!J:J,B767)),0,I767-2000+1)</f>
        <v>12275.37</v>
      </c>
    </row>
    <row r="768" spans="1:10" x14ac:dyDescent="0.25">
      <c r="A768" s="221">
        <f>IF(I767=DbaseIndices!$N$3,A767+1,A767)</f>
        <v>128</v>
      </c>
      <c r="B768" s="221">
        <f>MATCH(A768,DbaseIndices!A:A,0)</f>
        <v>182</v>
      </c>
      <c r="C768" s="221" t="str">
        <f>INDEX(DbaseIndices!F:F,$B768)</f>
        <v>1 Energy</v>
      </c>
      <c r="D768" s="221" t="str">
        <f>INDEX(DbaseIndices!G:G,$B768)</f>
        <v>1A Fuel Combustion Activities</v>
      </c>
      <c r="E768" s="221" t="str">
        <f>INDEX(DbaseIndices!H:H,$B768)</f>
        <v>1A4 Other Sectors</v>
      </c>
      <c r="F768" s="221" t="str">
        <f>INDEX(DbaseIndices!I:I,$B768)</f>
        <v>1A4b Residential</v>
      </c>
      <c r="G768" s="221" t="str">
        <f>INDEX(DbaseIndices!D:D,$B768)</f>
        <v>Kerosene</v>
      </c>
      <c r="H768" s="221" t="str">
        <f>INDEX(DbaseIndices!E:E,$B768)</f>
        <v>FlowIn</v>
      </c>
      <c r="I768" s="221">
        <f>IF(I767=DbaseIndices!$N$3,DbaseIndices!$N$2,I767+1)</f>
        <v>2016</v>
      </c>
      <c r="J768" s="318">
        <f ca="1">OFFSET(INDIRECT(INDEX(DbaseIndices!J:J,B768)),0,I768-2000+1)</f>
        <v>11087</v>
      </c>
    </row>
    <row r="769" spans="1:10" x14ac:dyDescent="0.25">
      <c r="A769" s="221">
        <f>IF(I768=DbaseIndices!$N$3,A768+1,A768)</f>
        <v>128</v>
      </c>
      <c r="B769" s="221">
        <f>MATCH(A769,DbaseIndices!A:A,0)</f>
        <v>182</v>
      </c>
      <c r="C769" s="221" t="str">
        <f>INDEX(DbaseIndices!F:F,$B769)</f>
        <v>1 Energy</v>
      </c>
      <c r="D769" s="221" t="str">
        <f>INDEX(DbaseIndices!G:G,$B769)</f>
        <v>1A Fuel Combustion Activities</v>
      </c>
      <c r="E769" s="221" t="str">
        <f>INDEX(DbaseIndices!H:H,$B769)</f>
        <v>1A4 Other Sectors</v>
      </c>
      <c r="F769" s="221" t="str">
        <f>INDEX(DbaseIndices!I:I,$B769)</f>
        <v>1A4b Residential</v>
      </c>
      <c r="G769" s="221" t="str">
        <f>INDEX(DbaseIndices!D:D,$B769)</f>
        <v>Kerosene</v>
      </c>
      <c r="H769" s="221" t="str">
        <f>INDEX(DbaseIndices!E:E,$B769)</f>
        <v>FlowIn</v>
      </c>
      <c r="I769" s="221">
        <f>IF(I768=DbaseIndices!$N$3,DbaseIndices!$N$2,I768+1)</f>
        <v>2017</v>
      </c>
      <c r="J769" s="318">
        <f ca="1">OFFSET(INDIRECT(INDEX(DbaseIndices!J:J,B769)),0,I769-2000+1)</f>
        <v>9649</v>
      </c>
    </row>
    <row r="770" spans="1:10" x14ac:dyDescent="0.25">
      <c r="A770" s="221">
        <f>IF(I769=DbaseIndices!$N$3,A769+1,A769)</f>
        <v>129</v>
      </c>
      <c r="B770" s="221">
        <f>MATCH(A770,DbaseIndices!A:A,0)</f>
        <v>183</v>
      </c>
      <c r="C770" s="221" t="str">
        <f>INDEX(DbaseIndices!F:F,$B770)</f>
        <v>1 Energy</v>
      </c>
      <c r="D770" s="221" t="str">
        <f>INDEX(DbaseIndices!G:G,$B770)</f>
        <v>1A Fuel Combustion Activities</v>
      </c>
      <c r="E770" s="221" t="str">
        <f>INDEX(DbaseIndices!H:H,$B770)</f>
        <v>1A4 Other Sectors</v>
      </c>
      <c r="F770" s="221" t="str">
        <f>INDEX(DbaseIndices!I:I,$B770)</f>
        <v>1A4b Residential</v>
      </c>
      <c r="G770" s="221" t="str">
        <f>INDEX(DbaseIndices!D:D,$B770)</f>
        <v>Residual Fuel Oil (HFO)</v>
      </c>
      <c r="H770" s="221" t="str">
        <f>INDEX(DbaseIndices!E:E,$B770)</f>
        <v>FlowIn</v>
      </c>
      <c r="I770" s="221">
        <f>IF(I769=DbaseIndices!$N$3,DbaseIndices!$N$2,I769+1)</f>
        <v>2012</v>
      </c>
      <c r="J770" s="318">
        <f ca="1">OFFSET(INDIRECT(INDEX(DbaseIndices!J:J,B770)),0,I770-2000+1)</f>
        <v>13.940992</v>
      </c>
    </row>
    <row r="771" spans="1:10" x14ac:dyDescent="0.25">
      <c r="A771" s="221">
        <f>IF(I770=DbaseIndices!$N$3,A770+1,A770)</f>
        <v>129</v>
      </c>
      <c r="B771" s="221">
        <f>MATCH(A771,DbaseIndices!A:A,0)</f>
        <v>183</v>
      </c>
      <c r="C771" s="221" t="str">
        <f>INDEX(DbaseIndices!F:F,$B771)</f>
        <v>1 Energy</v>
      </c>
      <c r="D771" s="221" t="str">
        <f>INDEX(DbaseIndices!G:G,$B771)</f>
        <v>1A Fuel Combustion Activities</v>
      </c>
      <c r="E771" s="221" t="str">
        <f>INDEX(DbaseIndices!H:H,$B771)</f>
        <v>1A4 Other Sectors</v>
      </c>
      <c r="F771" s="221" t="str">
        <f>INDEX(DbaseIndices!I:I,$B771)</f>
        <v>1A4b Residential</v>
      </c>
      <c r="G771" s="221" t="str">
        <f>INDEX(DbaseIndices!D:D,$B771)</f>
        <v>Residual Fuel Oil (HFO)</v>
      </c>
      <c r="H771" s="221" t="str">
        <f>INDEX(DbaseIndices!E:E,$B771)</f>
        <v>FlowIn</v>
      </c>
      <c r="I771" s="221">
        <f>IF(I770=DbaseIndices!$N$3,DbaseIndices!$N$2,I770+1)</f>
        <v>2013</v>
      </c>
      <c r="J771" s="318">
        <f ca="1">OFFSET(INDIRECT(INDEX(DbaseIndices!J:J,B771)),0,I771-2000+1)</f>
        <v>13.0984</v>
      </c>
    </row>
    <row r="772" spans="1:10" x14ac:dyDescent="0.25">
      <c r="A772" s="221">
        <f>IF(I771=DbaseIndices!$N$3,A771+1,A771)</f>
        <v>129</v>
      </c>
      <c r="B772" s="221">
        <f>MATCH(A772,DbaseIndices!A:A,0)</f>
        <v>183</v>
      </c>
      <c r="C772" s="221" t="str">
        <f>INDEX(DbaseIndices!F:F,$B772)</f>
        <v>1 Energy</v>
      </c>
      <c r="D772" s="221" t="str">
        <f>INDEX(DbaseIndices!G:G,$B772)</f>
        <v>1A Fuel Combustion Activities</v>
      </c>
      <c r="E772" s="221" t="str">
        <f>INDEX(DbaseIndices!H:H,$B772)</f>
        <v>1A4 Other Sectors</v>
      </c>
      <c r="F772" s="221" t="str">
        <f>INDEX(DbaseIndices!I:I,$B772)</f>
        <v>1A4b Residential</v>
      </c>
      <c r="G772" s="221" t="str">
        <f>INDEX(DbaseIndices!D:D,$B772)</f>
        <v>Residual Fuel Oil (HFO)</v>
      </c>
      <c r="H772" s="221" t="str">
        <f>INDEX(DbaseIndices!E:E,$B772)</f>
        <v>FlowIn</v>
      </c>
      <c r="I772" s="221">
        <f>IF(I771=DbaseIndices!$N$3,DbaseIndices!$N$2,I771+1)</f>
        <v>2014</v>
      </c>
      <c r="J772" s="318">
        <f ca="1">OFFSET(INDIRECT(INDEX(DbaseIndices!J:J,B772)),0,I772-2000+1)</f>
        <v>13.172699999999999</v>
      </c>
    </row>
    <row r="773" spans="1:10" x14ac:dyDescent="0.25">
      <c r="A773" s="221">
        <f>IF(I772=DbaseIndices!$N$3,A772+1,A772)</f>
        <v>129</v>
      </c>
      <c r="B773" s="221">
        <f>MATCH(A773,DbaseIndices!A:A,0)</f>
        <v>183</v>
      </c>
      <c r="C773" s="221" t="str">
        <f>INDEX(DbaseIndices!F:F,$B773)</f>
        <v>1 Energy</v>
      </c>
      <c r="D773" s="221" t="str">
        <f>INDEX(DbaseIndices!G:G,$B773)</f>
        <v>1A Fuel Combustion Activities</v>
      </c>
      <c r="E773" s="221" t="str">
        <f>INDEX(DbaseIndices!H:H,$B773)</f>
        <v>1A4 Other Sectors</v>
      </c>
      <c r="F773" s="221" t="str">
        <f>INDEX(DbaseIndices!I:I,$B773)</f>
        <v>1A4b Residential</v>
      </c>
      <c r="G773" s="221" t="str">
        <f>INDEX(DbaseIndices!D:D,$B773)</f>
        <v>Residual Fuel Oil (HFO)</v>
      </c>
      <c r="H773" s="221" t="str">
        <f>INDEX(DbaseIndices!E:E,$B773)</f>
        <v>FlowIn</v>
      </c>
      <c r="I773" s="221">
        <f>IF(I772=DbaseIndices!$N$3,DbaseIndices!$N$2,I772+1)</f>
        <v>2015</v>
      </c>
      <c r="J773" s="318">
        <f ca="1">OFFSET(INDIRECT(INDEX(DbaseIndices!J:J,B773)),0,I773-2000+1)</f>
        <v>13.247</v>
      </c>
    </row>
    <row r="774" spans="1:10" x14ac:dyDescent="0.25">
      <c r="A774" s="221">
        <f>IF(I773=DbaseIndices!$N$3,A773+1,A773)</f>
        <v>129</v>
      </c>
      <c r="B774" s="221">
        <f>MATCH(A774,DbaseIndices!A:A,0)</f>
        <v>183</v>
      </c>
      <c r="C774" s="221" t="str">
        <f>INDEX(DbaseIndices!F:F,$B774)</f>
        <v>1 Energy</v>
      </c>
      <c r="D774" s="221" t="str">
        <f>INDEX(DbaseIndices!G:G,$B774)</f>
        <v>1A Fuel Combustion Activities</v>
      </c>
      <c r="E774" s="221" t="str">
        <f>INDEX(DbaseIndices!H:H,$B774)</f>
        <v>1A4 Other Sectors</v>
      </c>
      <c r="F774" s="221" t="str">
        <f>INDEX(DbaseIndices!I:I,$B774)</f>
        <v>1A4b Residential</v>
      </c>
      <c r="G774" s="221" t="str">
        <f>INDEX(DbaseIndices!D:D,$B774)</f>
        <v>Residual Fuel Oil (HFO)</v>
      </c>
      <c r="H774" s="221" t="str">
        <f>INDEX(DbaseIndices!E:E,$B774)</f>
        <v>FlowIn</v>
      </c>
      <c r="I774" s="221">
        <f>IF(I773=DbaseIndices!$N$3,DbaseIndices!$N$2,I773+1)</f>
        <v>2016</v>
      </c>
      <c r="J774" s="318">
        <f ca="1">OFFSET(INDIRECT(INDEX(DbaseIndices!J:J,B774)),0,I774-2000+1)</f>
        <v>13</v>
      </c>
    </row>
    <row r="775" spans="1:10" x14ac:dyDescent="0.25">
      <c r="A775" s="221">
        <f>IF(I774=DbaseIndices!$N$3,A774+1,A774)</f>
        <v>129</v>
      </c>
      <c r="B775" s="221">
        <f>MATCH(A775,DbaseIndices!A:A,0)</f>
        <v>183</v>
      </c>
      <c r="C775" s="221" t="str">
        <f>INDEX(DbaseIndices!F:F,$B775)</f>
        <v>1 Energy</v>
      </c>
      <c r="D775" s="221" t="str">
        <f>INDEX(DbaseIndices!G:G,$B775)</f>
        <v>1A Fuel Combustion Activities</v>
      </c>
      <c r="E775" s="221" t="str">
        <f>INDEX(DbaseIndices!H:H,$B775)</f>
        <v>1A4 Other Sectors</v>
      </c>
      <c r="F775" s="221" t="str">
        <f>INDEX(DbaseIndices!I:I,$B775)</f>
        <v>1A4b Residential</v>
      </c>
      <c r="G775" s="221" t="str">
        <f>INDEX(DbaseIndices!D:D,$B775)</f>
        <v>Residual Fuel Oil (HFO)</v>
      </c>
      <c r="H775" s="221" t="str">
        <f>INDEX(DbaseIndices!E:E,$B775)</f>
        <v>FlowIn</v>
      </c>
      <c r="I775" s="221">
        <f>IF(I774=DbaseIndices!$N$3,DbaseIndices!$N$2,I774+1)</f>
        <v>2017</v>
      </c>
      <c r="J775" s="318">
        <f ca="1">OFFSET(INDIRECT(INDEX(DbaseIndices!J:J,B775)),0,I775-2000+1)</f>
        <v>13</v>
      </c>
    </row>
    <row r="776" spans="1:10" x14ac:dyDescent="0.25">
      <c r="A776" s="221">
        <f>IF(I775=DbaseIndices!$N$3,A775+1,A775)</f>
        <v>130</v>
      </c>
      <c r="B776" s="221">
        <f>MATCH(A776,DbaseIndices!A:A,0)</f>
        <v>184</v>
      </c>
      <c r="C776" s="221" t="str">
        <f>INDEX(DbaseIndices!F:F,$B776)</f>
        <v>1 Energy</v>
      </c>
      <c r="D776" s="221" t="str">
        <f>INDEX(DbaseIndices!G:G,$B776)</f>
        <v>1A Fuel Combustion Activities</v>
      </c>
      <c r="E776" s="221" t="str">
        <f>INDEX(DbaseIndices!H:H,$B776)</f>
        <v>1A4 Other Sectors</v>
      </c>
      <c r="F776" s="221" t="str">
        <f>INDEX(DbaseIndices!I:I,$B776)</f>
        <v>1A4b Residential</v>
      </c>
      <c r="G776" s="221" t="str">
        <f>INDEX(DbaseIndices!D:D,$B776)</f>
        <v>LPG</v>
      </c>
      <c r="H776" s="221" t="str">
        <f>INDEX(DbaseIndices!E:E,$B776)</f>
        <v>FlowIn</v>
      </c>
      <c r="I776" s="221">
        <f>IF(I775=DbaseIndices!$N$3,DbaseIndices!$N$2,I775+1)</f>
        <v>2012</v>
      </c>
      <c r="J776" s="318">
        <f ca="1">OFFSET(INDIRECT(INDEX(DbaseIndices!J:J,B776)),0,I776-2000+1)</f>
        <v>17497.684799999999</v>
      </c>
    </row>
    <row r="777" spans="1:10" x14ac:dyDescent="0.25">
      <c r="A777" s="221">
        <f>IF(I776=DbaseIndices!$N$3,A776+1,A776)</f>
        <v>130</v>
      </c>
      <c r="B777" s="221">
        <f>MATCH(A777,DbaseIndices!A:A,0)</f>
        <v>184</v>
      </c>
      <c r="C777" s="221" t="str">
        <f>INDEX(DbaseIndices!F:F,$B777)</f>
        <v>1 Energy</v>
      </c>
      <c r="D777" s="221" t="str">
        <f>INDEX(DbaseIndices!G:G,$B777)</f>
        <v>1A Fuel Combustion Activities</v>
      </c>
      <c r="E777" s="221" t="str">
        <f>INDEX(DbaseIndices!H:H,$B777)</f>
        <v>1A4 Other Sectors</v>
      </c>
      <c r="F777" s="221" t="str">
        <f>INDEX(DbaseIndices!I:I,$B777)</f>
        <v>1A4b Residential</v>
      </c>
      <c r="G777" s="221" t="str">
        <f>INDEX(DbaseIndices!D:D,$B777)</f>
        <v>LPG</v>
      </c>
      <c r="H777" s="221" t="str">
        <f>INDEX(DbaseIndices!E:E,$B777)</f>
        <v>FlowIn</v>
      </c>
      <c r="I777" s="221">
        <f>IF(I776=DbaseIndices!$N$3,DbaseIndices!$N$2,I776+1)</f>
        <v>2013</v>
      </c>
      <c r="J777" s="318">
        <f ca="1">OFFSET(INDIRECT(INDEX(DbaseIndices!J:J,B777)),0,I777-2000+1)</f>
        <v>17243.2</v>
      </c>
    </row>
    <row r="778" spans="1:10" x14ac:dyDescent="0.25">
      <c r="A778" s="221">
        <f>IF(I777=DbaseIndices!$N$3,A777+1,A777)</f>
        <v>130</v>
      </c>
      <c r="B778" s="221">
        <f>MATCH(A778,DbaseIndices!A:A,0)</f>
        <v>184</v>
      </c>
      <c r="C778" s="221" t="str">
        <f>INDEX(DbaseIndices!F:F,$B778)</f>
        <v>1 Energy</v>
      </c>
      <c r="D778" s="221" t="str">
        <f>INDEX(DbaseIndices!G:G,$B778)</f>
        <v>1A Fuel Combustion Activities</v>
      </c>
      <c r="E778" s="221" t="str">
        <f>INDEX(DbaseIndices!H:H,$B778)</f>
        <v>1A4 Other Sectors</v>
      </c>
      <c r="F778" s="221" t="str">
        <f>INDEX(DbaseIndices!I:I,$B778)</f>
        <v>1A4b Residential</v>
      </c>
      <c r="G778" s="221" t="str">
        <f>INDEX(DbaseIndices!D:D,$B778)</f>
        <v>LPG</v>
      </c>
      <c r="H778" s="221" t="str">
        <f>INDEX(DbaseIndices!E:E,$B778)</f>
        <v>FlowIn</v>
      </c>
      <c r="I778" s="221">
        <f>IF(I777=DbaseIndices!$N$3,DbaseIndices!$N$2,I777+1)</f>
        <v>2014</v>
      </c>
      <c r="J778" s="318">
        <f ca="1">OFFSET(INDIRECT(INDEX(DbaseIndices!J:J,B778)),0,I778-2000+1)</f>
        <v>17427</v>
      </c>
    </row>
    <row r="779" spans="1:10" x14ac:dyDescent="0.25">
      <c r="A779" s="221">
        <f>IF(I778=DbaseIndices!$N$3,A778+1,A778)</f>
        <v>130</v>
      </c>
      <c r="B779" s="221">
        <f>MATCH(A779,DbaseIndices!A:A,0)</f>
        <v>184</v>
      </c>
      <c r="C779" s="221" t="str">
        <f>INDEX(DbaseIndices!F:F,$B779)</f>
        <v>1 Energy</v>
      </c>
      <c r="D779" s="221" t="str">
        <f>INDEX(DbaseIndices!G:G,$B779)</f>
        <v>1A Fuel Combustion Activities</v>
      </c>
      <c r="E779" s="221" t="str">
        <f>INDEX(DbaseIndices!H:H,$B779)</f>
        <v>1A4 Other Sectors</v>
      </c>
      <c r="F779" s="221" t="str">
        <f>INDEX(DbaseIndices!I:I,$B779)</f>
        <v>1A4b Residential</v>
      </c>
      <c r="G779" s="221" t="str">
        <f>INDEX(DbaseIndices!D:D,$B779)</f>
        <v>LPG</v>
      </c>
      <c r="H779" s="221" t="str">
        <f>INDEX(DbaseIndices!E:E,$B779)</f>
        <v>FlowIn</v>
      </c>
      <c r="I779" s="221">
        <f>IF(I778=DbaseIndices!$N$3,DbaseIndices!$N$2,I778+1)</f>
        <v>2015</v>
      </c>
      <c r="J779" s="318">
        <f ca="1">OFFSET(INDIRECT(INDEX(DbaseIndices!J:J,B779)),0,I779-2000+1)</f>
        <v>17610.8</v>
      </c>
    </row>
    <row r="780" spans="1:10" x14ac:dyDescent="0.25">
      <c r="A780" s="221">
        <f>IF(I779=DbaseIndices!$N$3,A779+1,A779)</f>
        <v>130</v>
      </c>
      <c r="B780" s="221">
        <f>MATCH(A780,DbaseIndices!A:A,0)</f>
        <v>184</v>
      </c>
      <c r="C780" s="221" t="str">
        <f>INDEX(DbaseIndices!F:F,$B780)</f>
        <v>1 Energy</v>
      </c>
      <c r="D780" s="221" t="str">
        <f>INDEX(DbaseIndices!G:G,$B780)</f>
        <v>1A Fuel Combustion Activities</v>
      </c>
      <c r="E780" s="221" t="str">
        <f>INDEX(DbaseIndices!H:H,$B780)</f>
        <v>1A4 Other Sectors</v>
      </c>
      <c r="F780" s="221" t="str">
        <f>INDEX(DbaseIndices!I:I,$B780)</f>
        <v>1A4b Residential</v>
      </c>
      <c r="G780" s="221" t="str">
        <f>INDEX(DbaseIndices!D:D,$B780)</f>
        <v>LPG</v>
      </c>
      <c r="H780" s="221" t="str">
        <f>INDEX(DbaseIndices!E:E,$B780)</f>
        <v>FlowIn</v>
      </c>
      <c r="I780" s="221">
        <f>IF(I779=DbaseIndices!$N$3,DbaseIndices!$N$2,I779+1)</f>
        <v>2016</v>
      </c>
      <c r="J780" s="318">
        <f ca="1">OFFSET(INDIRECT(INDEX(DbaseIndices!J:J,B780)),0,I780-2000+1)</f>
        <v>17795</v>
      </c>
    </row>
    <row r="781" spans="1:10" x14ac:dyDescent="0.25">
      <c r="A781" s="221">
        <f>IF(I780=DbaseIndices!$N$3,A780+1,A780)</f>
        <v>130</v>
      </c>
      <c r="B781" s="221">
        <f>MATCH(A781,DbaseIndices!A:A,0)</f>
        <v>184</v>
      </c>
      <c r="C781" s="221" t="str">
        <f>INDEX(DbaseIndices!F:F,$B781)</f>
        <v>1 Energy</v>
      </c>
      <c r="D781" s="221" t="str">
        <f>INDEX(DbaseIndices!G:G,$B781)</f>
        <v>1A Fuel Combustion Activities</v>
      </c>
      <c r="E781" s="221" t="str">
        <f>INDEX(DbaseIndices!H:H,$B781)</f>
        <v>1A4 Other Sectors</v>
      </c>
      <c r="F781" s="221" t="str">
        <f>INDEX(DbaseIndices!I:I,$B781)</f>
        <v>1A4b Residential</v>
      </c>
      <c r="G781" s="221" t="str">
        <f>INDEX(DbaseIndices!D:D,$B781)</f>
        <v>LPG</v>
      </c>
      <c r="H781" s="221" t="str">
        <f>INDEX(DbaseIndices!E:E,$B781)</f>
        <v>FlowIn</v>
      </c>
      <c r="I781" s="221">
        <f>IF(I780=DbaseIndices!$N$3,DbaseIndices!$N$2,I780+1)</f>
        <v>2017</v>
      </c>
      <c r="J781" s="318">
        <f ca="1">OFFSET(INDIRECT(INDEX(DbaseIndices!J:J,B781)),0,I781-2000+1)</f>
        <v>17978</v>
      </c>
    </row>
    <row r="782" spans="1:10" x14ac:dyDescent="0.25">
      <c r="A782" s="221">
        <f>IF(I781=DbaseIndices!$N$3,A781+1,A781)</f>
        <v>131</v>
      </c>
      <c r="B782" s="221">
        <f>MATCH(A782,DbaseIndices!A:A,0)</f>
        <v>185</v>
      </c>
      <c r="C782" s="221" t="str">
        <f>INDEX(DbaseIndices!F:F,$B782)</f>
        <v>1 Energy</v>
      </c>
      <c r="D782" s="221" t="str">
        <f>INDEX(DbaseIndices!G:G,$B782)</f>
        <v>1A Fuel Combustion Activities</v>
      </c>
      <c r="E782" s="221" t="str">
        <f>INDEX(DbaseIndices!H:H,$B782)</f>
        <v>1A4 Other Sectors</v>
      </c>
      <c r="F782" s="221" t="str">
        <f>INDEX(DbaseIndices!I:I,$B782)</f>
        <v>1A4b Residential</v>
      </c>
      <c r="G782" s="221" t="str">
        <f>INDEX(DbaseIndices!D:D,$B782)</f>
        <v>Coal</v>
      </c>
      <c r="H782" s="221" t="str">
        <f>INDEX(DbaseIndices!E:E,$B782)</f>
        <v>FlowIn</v>
      </c>
      <c r="I782" s="221">
        <f>IF(I781=DbaseIndices!$N$3,DbaseIndices!$N$2,I781+1)</f>
        <v>2012</v>
      </c>
      <c r="J782" s="318">
        <f ca="1">OFFSET(INDIRECT(INDEX(DbaseIndices!J:J,B782)),0,I782-2000+1)</f>
        <v>191811.94899999999</v>
      </c>
    </row>
    <row r="783" spans="1:10" x14ac:dyDescent="0.25">
      <c r="A783" s="221">
        <f>IF(I782=DbaseIndices!$N$3,A782+1,A782)</f>
        <v>131</v>
      </c>
      <c r="B783" s="221">
        <f>MATCH(A783,DbaseIndices!A:A,0)</f>
        <v>185</v>
      </c>
      <c r="C783" s="221" t="str">
        <f>INDEX(DbaseIndices!F:F,$B783)</f>
        <v>1 Energy</v>
      </c>
      <c r="D783" s="221" t="str">
        <f>INDEX(DbaseIndices!G:G,$B783)</f>
        <v>1A Fuel Combustion Activities</v>
      </c>
      <c r="E783" s="221" t="str">
        <f>INDEX(DbaseIndices!H:H,$B783)</f>
        <v>1A4 Other Sectors</v>
      </c>
      <c r="F783" s="221" t="str">
        <f>INDEX(DbaseIndices!I:I,$B783)</f>
        <v>1A4b Residential</v>
      </c>
      <c r="G783" s="221" t="str">
        <f>INDEX(DbaseIndices!D:D,$B783)</f>
        <v>Coal</v>
      </c>
      <c r="H783" s="221" t="str">
        <f>INDEX(DbaseIndices!E:E,$B783)</f>
        <v>FlowIn</v>
      </c>
      <c r="I783" s="221">
        <f>IF(I782=DbaseIndices!$N$3,DbaseIndices!$N$2,I782+1)</f>
        <v>2013</v>
      </c>
      <c r="J783" s="318">
        <f ca="1">OFFSET(INDIRECT(INDEX(DbaseIndices!J:J,B783)),0,I783-2000+1)</f>
        <v>235951</v>
      </c>
    </row>
    <row r="784" spans="1:10" x14ac:dyDescent="0.25">
      <c r="A784" s="221">
        <f>IF(I783=DbaseIndices!$N$3,A783+1,A783)</f>
        <v>131</v>
      </c>
      <c r="B784" s="221">
        <f>MATCH(A784,DbaseIndices!A:A,0)</f>
        <v>185</v>
      </c>
      <c r="C784" s="221" t="str">
        <f>INDEX(DbaseIndices!F:F,$B784)</f>
        <v>1 Energy</v>
      </c>
      <c r="D784" s="221" t="str">
        <f>INDEX(DbaseIndices!G:G,$B784)</f>
        <v>1A Fuel Combustion Activities</v>
      </c>
      <c r="E784" s="221" t="str">
        <f>INDEX(DbaseIndices!H:H,$B784)</f>
        <v>1A4 Other Sectors</v>
      </c>
      <c r="F784" s="221" t="str">
        <f>INDEX(DbaseIndices!I:I,$B784)</f>
        <v>1A4b Residential</v>
      </c>
      <c r="G784" s="221" t="str">
        <f>INDEX(DbaseIndices!D:D,$B784)</f>
        <v>Coal</v>
      </c>
      <c r="H784" s="221" t="str">
        <f>INDEX(DbaseIndices!E:E,$B784)</f>
        <v>FlowIn</v>
      </c>
      <c r="I784" s="221">
        <f>IF(I783=DbaseIndices!$N$3,DbaseIndices!$N$2,I783+1)</f>
        <v>2014</v>
      </c>
      <c r="J784" s="318">
        <f ca="1">OFFSET(INDIRECT(INDEX(DbaseIndices!J:J,B784)),0,I784-2000+1)</f>
        <v>248137</v>
      </c>
    </row>
    <row r="785" spans="1:10" x14ac:dyDescent="0.25">
      <c r="A785" s="221">
        <f>IF(I784=DbaseIndices!$N$3,A784+1,A784)</f>
        <v>131</v>
      </c>
      <c r="B785" s="221">
        <f>MATCH(A785,DbaseIndices!A:A,0)</f>
        <v>185</v>
      </c>
      <c r="C785" s="221" t="str">
        <f>INDEX(DbaseIndices!F:F,$B785)</f>
        <v>1 Energy</v>
      </c>
      <c r="D785" s="221" t="str">
        <f>INDEX(DbaseIndices!G:G,$B785)</f>
        <v>1A Fuel Combustion Activities</v>
      </c>
      <c r="E785" s="221" t="str">
        <f>INDEX(DbaseIndices!H:H,$B785)</f>
        <v>1A4 Other Sectors</v>
      </c>
      <c r="F785" s="221" t="str">
        <f>INDEX(DbaseIndices!I:I,$B785)</f>
        <v>1A4b Residential</v>
      </c>
      <c r="G785" s="221" t="str">
        <f>INDEX(DbaseIndices!D:D,$B785)</f>
        <v>Coal</v>
      </c>
      <c r="H785" s="221" t="str">
        <f>INDEX(DbaseIndices!E:E,$B785)</f>
        <v>FlowIn</v>
      </c>
      <c r="I785" s="221">
        <f>IF(I784=DbaseIndices!$N$3,DbaseIndices!$N$2,I784+1)</f>
        <v>2015</v>
      </c>
      <c r="J785" s="318">
        <f ca="1">OFFSET(INDIRECT(INDEX(DbaseIndices!J:J,B785)),0,I785-2000+1)</f>
        <v>248137</v>
      </c>
    </row>
    <row r="786" spans="1:10" x14ac:dyDescent="0.25">
      <c r="A786" s="221">
        <f>IF(I785=DbaseIndices!$N$3,A785+1,A785)</f>
        <v>131</v>
      </c>
      <c r="B786" s="221">
        <f>MATCH(A786,DbaseIndices!A:A,0)</f>
        <v>185</v>
      </c>
      <c r="C786" s="221" t="str">
        <f>INDEX(DbaseIndices!F:F,$B786)</f>
        <v>1 Energy</v>
      </c>
      <c r="D786" s="221" t="str">
        <f>INDEX(DbaseIndices!G:G,$B786)</f>
        <v>1A Fuel Combustion Activities</v>
      </c>
      <c r="E786" s="221" t="str">
        <f>INDEX(DbaseIndices!H:H,$B786)</f>
        <v>1A4 Other Sectors</v>
      </c>
      <c r="F786" s="221" t="str">
        <f>INDEX(DbaseIndices!I:I,$B786)</f>
        <v>1A4b Residential</v>
      </c>
      <c r="G786" s="221" t="str">
        <f>INDEX(DbaseIndices!D:D,$B786)</f>
        <v>Coal</v>
      </c>
      <c r="H786" s="221" t="str">
        <f>INDEX(DbaseIndices!E:E,$B786)</f>
        <v>FlowIn</v>
      </c>
      <c r="I786" s="221">
        <f>IF(I785=DbaseIndices!$N$3,DbaseIndices!$N$2,I785+1)</f>
        <v>2016</v>
      </c>
      <c r="J786" s="318">
        <f ca="1">OFFSET(INDIRECT(INDEX(DbaseIndices!J:J,B786)),0,I786-2000+1)</f>
        <v>276299</v>
      </c>
    </row>
    <row r="787" spans="1:10" x14ac:dyDescent="0.25">
      <c r="A787" s="221">
        <f>IF(I786=DbaseIndices!$N$3,A786+1,A786)</f>
        <v>131</v>
      </c>
      <c r="B787" s="221">
        <f>MATCH(A787,DbaseIndices!A:A,0)</f>
        <v>185</v>
      </c>
      <c r="C787" s="221" t="str">
        <f>INDEX(DbaseIndices!F:F,$B787)</f>
        <v>1 Energy</v>
      </c>
      <c r="D787" s="221" t="str">
        <f>INDEX(DbaseIndices!G:G,$B787)</f>
        <v>1A Fuel Combustion Activities</v>
      </c>
      <c r="E787" s="221" t="str">
        <f>INDEX(DbaseIndices!H:H,$B787)</f>
        <v>1A4 Other Sectors</v>
      </c>
      <c r="F787" s="221" t="str">
        <f>INDEX(DbaseIndices!I:I,$B787)</f>
        <v>1A4b Residential</v>
      </c>
      <c r="G787" s="221" t="str">
        <f>INDEX(DbaseIndices!D:D,$B787)</f>
        <v>Coal</v>
      </c>
      <c r="H787" s="221" t="str">
        <f>INDEX(DbaseIndices!E:E,$B787)</f>
        <v>FlowIn</v>
      </c>
      <c r="I787" s="221">
        <f>IF(I786=DbaseIndices!$N$3,DbaseIndices!$N$2,I786+1)</f>
        <v>2017</v>
      </c>
      <c r="J787" s="318">
        <f ca="1">OFFSET(INDIRECT(INDEX(DbaseIndices!J:J,B787)),0,I787-2000+1)</f>
        <v>294415</v>
      </c>
    </row>
    <row r="788" spans="1:10" x14ac:dyDescent="0.25">
      <c r="A788" s="221">
        <f>IF(I787=DbaseIndices!$N$3,A787+1,A787)</f>
        <v>132</v>
      </c>
      <c r="B788" s="221">
        <f>MATCH(A788,DbaseIndices!A:A,0)</f>
        <v>186</v>
      </c>
      <c r="C788" s="221" t="str">
        <f>INDEX(DbaseIndices!F:F,$B788)</f>
        <v>1 Energy</v>
      </c>
      <c r="D788" s="221" t="str">
        <f>INDEX(DbaseIndices!G:G,$B788)</f>
        <v>1A Fuel Combustion Activities</v>
      </c>
      <c r="E788" s="221" t="str">
        <f>INDEX(DbaseIndices!H:H,$B788)</f>
        <v>1A4 Other Sectors</v>
      </c>
      <c r="F788" s="221" t="str">
        <f>INDEX(DbaseIndices!I:I,$B788)</f>
        <v>1A4b Residential</v>
      </c>
      <c r="G788" s="221" t="str">
        <f>INDEX(DbaseIndices!D:D,$B788)</f>
        <v>Wood/Wood Waste</v>
      </c>
      <c r="H788" s="221" t="str">
        <f>INDEX(DbaseIndices!E:E,$B788)</f>
        <v>FlowIn</v>
      </c>
      <c r="I788" s="221">
        <f>IF(I787=DbaseIndices!$N$3,DbaseIndices!$N$2,I787+1)</f>
        <v>2012</v>
      </c>
      <c r="J788" s="318">
        <f ca="1">OFFSET(INDIRECT(INDEX(DbaseIndices!J:J,B788)),0,I788-2000+1)</f>
        <v>121655.10629999998</v>
      </c>
    </row>
    <row r="789" spans="1:10" x14ac:dyDescent="0.25">
      <c r="A789" s="221">
        <f>IF(I788=DbaseIndices!$N$3,A788+1,A788)</f>
        <v>132</v>
      </c>
      <c r="B789" s="221">
        <f>MATCH(A789,DbaseIndices!A:A,0)</f>
        <v>186</v>
      </c>
      <c r="C789" s="221" t="str">
        <f>INDEX(DbaseIndices!F:F,$B789)</f>
        <v>1 Energy</v>
      </c>
      <c r="D789" s="221" t="str">
        <f>INDEX(DbaseIndices!G:G,$B789)</f>
        <v>1A Fuel Combustion Activities</v>
      </c>
      <c r="E789" s="221" t="str">
        <f>INDEX(DbaseIndices!H:H,$B789)</f>
        <v>1A4 Other Sectors</v>
      </c>
      <c r="F789" s="221" t="str">
        <f>INDEX(DbaseIndices!I:I,$B789)</f>
        <v>1A4b Residential</v>
      </c>
      <c r="G789" s="221" t="str">
        <f>INDEX(DbaseIndices!D:D,$B789)</f>
        <v>Wood/Wood Waste</v>
      </c>
      <c r="H789" s="221" t="str">
        <f>INDEX(DbaseIndices!E:E,$B789)</f>
        <v>FlowIn</v>
      </c>
      <c r="I789" s="221">
        <f>IF(I788=DbaseIndices!$N$3,DbaseIndices!$N$2,I788+1)</f>
        <v>2013</v>
      </c>
      <c r="J789" s="318">
        <f ca="1">OFFSET(INDIRECT(INDEX(DbaseIndices!J:J,B789)),0,I789-2000+1)</f>
        <v>94381</v>
      </c>
    </row>
    <row r="790" spans="1:10" x14ac:dyDescent="0.25">
      <c r="A790" s="221">
        <f>IF(I789=DbaseIndices!$N$3,A789+1,A789)</f>
        <v>132</v>
      </c>
      <c r="B790" s="221">
        <f>MATCH(A790,DbaseIndices!A:A,0)</f>
        <v>186</v>
      </c>
      <c r="C790" s="221" t="str">
        <f>INDEX(DbaseIndices!F:F,$B790)</f>
        <v>1 Energy</v>
      </c>
      <c r="D790" s="221" t="str">
        <f>INDEX(DbaseIndices!G:G,$B790)</f>
        <v>1A Fuel Combustion Activities</v>
      </c>
      <c r="E790" s="221" t="str">
        <f>INDEX(DbaseIndices!H:H,$B790)</f>
        <v>1A4 Other Sectors</v>
      </c>
      <c r="F790" s="221" t="str">
        <f>INDEX(DbaseIndices!I:I,$B790)</f>
        <v>1A4b Residential</v>
      </c>
      <c r="G790" s="221" t="str">
        <f>INDEX(DbaseIndices!D:D,$B790)</f>
        <v>Wood/Wood Waste</v>
      </c>
      <c r="H790" s="221" t="str">
        <f>INDEX(DbaseIndices!E:E,$B790)</f>
        <v>FlowIn</v>
      </c>
      <c r="I790" s="221">
        <f>IF(I789=DbaseIndices!$N$3,DbaseIndices!$N$2,I789+1)</f>
        <v>2014</v>
      </c>
      <c r="J790" s="318">
        <f ca="1">OFFSET(INDIRECT(INDEX(DbaseIndices!J:J,B790)),0,I790-2000+1)</f>
        <v>90975</v>
      </c>
    </row>
    <row r="791" spans="1:10" x14ac:dyDescent="0.25">
      <c r="A791" s="221">
        <f>IF(I790=DbaseIndices!$N$3,A790+1,A790)</f>
        <v>132</v>
      </c>
      <c r="B791" s="221">
        <f>MATCH(A791,DbaseIndices!A:A,0)</f>
        <v>186</v>
      </c>
      <c r="C791" s="221" t="str">
        <f>INDEX(DbaseIndices!F:F,$B791)</f>
        <v>1 Energy</v>
      </c>
      <c r="D791" s="221" t="str">
        <f>INDEX(DbaseIndices!G:G,$B791)</f>
        <v>1A Fuel Combustion Activities</v>
      </c>
      <c r="E791" s="221" t="str">
        <f>INDEX(DbaseIndices!H:H,$B791)</f>
        <v>1A4 Other Sectors</v>
      </c>
      <c r="F791" s="221" t="str">
        <f>INDEX(DbaseIndices!I:I,$B791)</f>
        <v>1A4b Residential</v>
      </c>
      <c r="G791" s="221" t="str">
        <f>INDEX(DbaseIndices!D:D,$B791)</f>
        <v>Wood/Wood Waste</v>
      </c>
      <c r="H791" s="221" t="str">
        <f>INDEX(DbaseIndices!E:E,$B791)</f>
        <v>FlowIn</v>
      </c>
      <c r="I791" s="221">
        <f>IF(I790=DbaseIndices!$N$3,DbaseIndices!$N$2,I790+1)</f>
        <v>2015</v>
      </c>
      <c r="J791" s="318">
        <f ca="1">OFFSET(INDIRECT(INDEX(DbaseIndices!J:J,B791)),0,I791-2000+1)</f>
        <v>89211</v>
      </c>
    </row>
    <row r="792" spans="1:10" x14ac:dyDescent="0.25">
      <c r="A792" s="221">
        <f>IF(I791=DbaseIndices!$N$3,A791+1,A791)</f>
        <v>132</v>
      </c>
      <c r="B792" s="221">
        <f>MATCH(A792,DbaseIndices!A:A,0)</f>
        <v>186</v>
      </c>
      <c r="C792" s="221" t="str">
        <f>INDEX(DbaseIndices!F:F,$B792)</f>
        <v>1 Energy</v>
      </c>
      <c r="D792" s="221" t="str">
        <f>INDEX(DbaseIndices!G:G,$B792)</f>
        <v>1A Fuel Combustion Activities</v>
      </c>
      <c r="E792" s="221" t="str">
        <f>INDEX(DbaseIndices!H:H,$B792)</f>
        <v>1A4 Other Sectors</v>
      </c>
      <c r="F792" s="221" t="str">
        <f>INDEX(DbaseIndices!I:I,$B792)</f>
        <v>1A4b Residential</v>
      </c>
      <c r="G792" s="221" t="str">
        <f>INDEX(DbaseIndices!D:D,$B792)</f>
        <v>Wood/Wood Waste</v>
      </c>
      <c r="H792" s="221" t="str">
        <f>INDEX(DbaseIndices!E:E,$B792)</f>
        <v>FlowIn</v>
      </c>
      <c r="I792" s="221">
        <f>IF(I791=DbaseIndices!$N$3,DbaseIndices!$N$2,I791+1)</f>
        <v>2016</v>
      </c>
      <c r="J792" s="318">
        <f ca="1">OFFSET(INDIRECT(INDEX(DbaseIndices!J:J,B792)),0,I792-2000+1)</f>
        <v>86352</v>
      </c>
    </row>
    <row r="793" spans="1:10" x14ac:dyDescent="0.25">
      <c r="A793" s="221">
        <f>IF(I792=DbaseIndices!$N$3,A792+1,A792)</f>
        <v>132</v>
      </c>
      <c r="B793" s="221">
        <f>MATCH(A793,DbaseIndices!A:A,0)</f>
        <v>186</v>
      </c>
      <c r="C793" s="221" t="str">
        <f>INDEX(DbaseIndices!F:F,$B793)</f>
        <v>1 Energy</v>
      </c>
      <c r="D793" s="221" t="str">
        <f>INDEX(DbaseIndices!G:G,$B793)</f>
        <v>1A Fuel Combustion Activities</v>
      </c>
      <c r="E793" s="221" t="str">
        <f>INDEX(DbaseIndices!H:H,$B793)</f>
        <v>1A4 Other Sectors</v>
      </c>
      <c r="F793" s="221" t="str">
        <f>INDEX(DbaseIndices!I:I,$B793)</f>
        <v>1A4b Residential</v>
      </c>
      <c r="G793" s="221" t="str">
        <f>INDEX(DbaseIndices!D:D,$B793)</f>
        <v>Wood/Wood Waste</v>
      </c>
      <c r="H793" s="221" t="str">
        <f>INDEX(DbaseIndices!E:E,$B793)</f>
        <v>FlowIn</v>
      </c>
      <c r="I793" s="221">
        <f>IF(I792=DbaseIndices!$N$3,DbaseIndices!$N$2,I792+1)</f>
        <v>2017</v>
      </c>
      <c r="J793" s="318">
        <f ca="1">OFFSET(INDIRECT(INDEX(DbaseIndices!J:J,B793)),0,I793-2000+1)</f>
        <v>83767</v>
      </c>
    </row>
    <row r="794" spans="1:10" x14ac:dyDescent="0.25">
      <c r="A794" s="221">
        <f>IF(I793=DbaseIndices!$N$3,A793+1,A793)</f>
        <v>133</v>
      </c>
      <c r="B794" s="221">
        <f>MATCH(A794,DbaseIndices!A:A,0)</f>
        <v>187</v>
      </c>
      <c r="C794" s="221" t="str">
        <f>INDEX(DbaseIndices!F:F,$B794)</f>
        <v>1 Energy</v>
      </c>
      <c r="D794" s="221" t="str">
        <f>INDEX(DbaseIndices!G:G,$B794)</f>
        <v>1A Fuel Combustion Activities</v>
      </c>
      <c r="E794" s="221" t="str">
        <f>INDEX(DbaseIndices!H:H,$B794)</f>
        <v>1A4 Other Sectors</v>
      </c>
      <c r="F794" s="221" t="str">
        <f>INDEX(DbaseIndices!I:I,$B794)</f>
        <v>1A4b Residential</v>
      </c>
      <c r="G794" s="221" t="str">
        <f>INDEX(DbaseIndices!D:D,$B794)</f>
        <v>Other primary solid biomass</v>
      </c>
      <c r="H794" s="221" t="str">
        <f>INDEX(DbaseIndices!E:E,$B794)</f>
        <v>FlowIn</v>
      </c>
      <c r="I794" s="221">
        <f>IF(I793=DbaseIndices!$N$3,DbaseIndices!$N$2,I793+1)</f>
        <v>2012</v>
      </c>
      <c r="J794" s="318">
        <f ca="1">OFFSET(INDIRECT(INDEX(DbaseIndices!J:J,B794)),0,I794-2000+1)</f>
        <v>0</v>
      </c>
    </row>
    <row r="795" spans="1:10" x14ac:dyDescent="0.25">
      <c r="A795" s="221">
        <f>IF(I794=DbaseIndices!$N$3,A794+1,A794)</f>
        <v>133</v>
      </c>
      <c r="B795" s="221">
        <f>MATCH(A795,DbaseIndices!A:A,0)</f>
        <v>187</v>
      </c>
      <c r="C795" s="221" t="str">
        <f>INDEX(DbaseIndices!F:F,$B795)</f>
        <v>1 Energy</v>
      </c>
      <c r="D795" s="221" t="str">
        <f>INDEX(DbaseIndices!G:G,$B795)</f>
        <v>1A Fuel Combustion Activities</v>
      </c>
      <c r="E795" s="221" t="str">
        <f>INDEX(DbaseIndices!H:H,$B795)</f>
        <v>1A4 Other Sectors</v>
      </c>
      <c r="F795" s="221" t="str">
        <f>INDEX(DbaseIndices!I:I,$B795)</f>
        <v>1A4b Residential</v>
      </c>
      <c r="G795" s="221" t="str">
        <f>INDEX(DbaseIndices!D:D,$B795)</f>
        <v>Other primary solid biomass</v>
      </c>
      <c r="H795" s="221" t="str">
        <f>INDEX(DbaseIndices!E:E,$B795)</f>
        <v>FlowIn</v>
      </c>
      <c r="I795" s="221">
        <f>IF(I794=DbaseIndices!$N$3,DbaseIndices!$N$2,I794+1)</f>
        <v>2013</v>
      </c>
      <c r="J795" s="318">
        <f ca="1">OFFSET(INDIRECT(INDEX(DbaseIndices!J:J,B795)),0,I795-2000+1)</f>
        <v>0</v>
      </c>
    </row>
    <row r="796" spans="1:10" x14ac:dyDescent="0.25">
      <c r="A796" s="221">
        <f>IF(I795=DbaseIndices!$N$3,A795+1,A795)</f>
        <v>133</v>
      </c>
      <c r="B796" s="221">
        <f>MATCH(A796,DbaseIndices!A:A,0)</f>
        <v>187</v>
      </c>
      <c r="C796" s="221" t="str">
        <f>INDEX(DbaseIndices!F:F,$B796)</f>
        <v>1 Energy</v>
      </c>
      <c r="D796" s="221" t="str">
        <f>INDEX(DbaseIndices!G:G,$B796)</f>
        <v>1A Fuel Combustion Activities</v>
      </c>
      <c r="E796" s="221" t="str">
        <f>INDEX(DbaseIndices!H:H,$B796)</f>
        <v>1A4 Other Sectors</v>
      </c>
      <c r="F796" s="221" t="str">
        <f>INDEX(DbaseIndices!I:I,$B796)</f>
        <v>1A4b Residential</v>
      </c>
      <c r="G796" s="221" t="str">
        <f>INDEX(DbaseIndices!D:D,$B796)</f>
        <v>Other primary solid biomass</v>
      </c>
      <c r="H796" s="221" t="str">
        <f>INDEX(DbaseIndices!E:E,$B796)</f>
        <v>FlowIn</v>
      </c>
      <c r="I796" s="221">
        <f>IF(I795=DbaseIndices!$N$3,DbaseIndices!$N$2,I795+1)</f>
        <v>2014</v>
      </c>
      <c r="J796" s="318">
        <f ca="1">OFFSET(INDIRECT(INDEX(DbaseIndices!J:J,B796)),0,I796-2000+1)</f>
        <v>0</v>
      </c>
    </row>
    <row r="797" spans="1:10" x14ac:dyDescent="0.25">
      <c r="A797" s="221">
        <f>IF(I796=DbaseIndices!$N$3,A796+1,A796)</f>
        <v>133</v>
      </c>
      <c r="B797" s="221">
        <f>MATCH(A797,DbaseIndices!A:A,0)</f>
        <v>187</v>
      </c>
      <c r="C797" s="221" t="str">
        <f>INDEX(DbaseIndices!F:F,$B797)</f>
        <v>1 Energy</v>
      </c>
      <c r="D797" s="221" t="str">
        <f>INDEX(DbaseIndices!G:G,$B797)</f>
        <v>1A Fuel Combustion Activities</v>
      </c>
      <c r="E797" s="221" t="str">
        <f>INDEX(DbaseIndices!H:H,$B797)</f>
        <v>1A4 Other Sectors</v>
      </c>
      <c r="F797" s="221" t="str">
        <f>INDEX(DbaseIndices!I:I,$B797)</f>
        <v>1A4b Residential</v>
      </c>
      <c r="G797" s="221" t="str">
        <f>INDEX(DbaseIndices!D:D,$B797)</f>
        <v>Other primary solid biomass</v>
      </c>
      <c r="H797" s="221" t="str">
        <f>INDEX(DbaseIndices!E:E,$B797)</f>
        <v>FlowIn</v>
      </c>
      <c r="I797" s="221">
        <f>IF(I796=DbaseIndices!$N$3,DbaseIndices!$N$2,I796+1)</f>
        <v>2015</v>
      </c>
      <c r="J797" s="318">
        <f ca="1">OFFSET(INDIRECT(INDEX(DbaseIndices!J:J,B797)),0,I797-2000+1)</f>
        <v>0</v>
      </c>
    </row>
    <row r="798" spans="1:10" x14ac:dyDescent="0.25">
      <c r="A798" s="221">
        <f>IF(I797=DbaseIndices!$N$3,A797+1,A797)</f>
        <v>133</v>
      </c>
      <c r="B798" s="221">
        <f>MATCH(A798,DbaseIndices!A:A,0)</f>
        <v>187</v>
      </c>
      <c r="C798" s="221" t="str">
        <f>INDEX(DbaseIndices!F:F,$B798)</f>
        <v>1 Energy</v>
      </c>
      <c r="D798" s="221" t="str">
        <f>INDEX(DbaseIndices!G:G,$B798)</f>
        <v>1A Fuel Combustion Activities</v>
      </c>
      <c r="E798" s="221" t="str">
        <f>INDEX(DbaseIndices!H:H,$B798)</f>
        <v>1A4 Other Sectors</v>
      </c>
      <c r="F798" s="221" t="str">
        <f>INDEX(DbaseIndices!I:I,$B798)</f>
        <v>1A4b Residential</v>
      </c>
      <c r="G798" s="221" t="str">
        <f>INDEX(DbaseIndices!D:D,$B798)</f>
        <v>Other primary solid biomass</v>
      </c>
      <c r="H798" s="221" t="str">
        <f>INDEX(DbaseIndices!E:E,$B798)</f>
        <v>FlowIn</v>
      </c>
      <c r="I798" s="221">
        <f>IF(I797=DbaseIndices!$N$3,DbaseIndices!$N$2,I797+1)</f>
        <v>2016</v>
      </c>
      <c r="J798" s="318">
        <f ca="1">OFFSET(INDIRECT(INDEX(DbaseIndices!J:J,B798)),0,I798-2000+1)</f>
        <v>0</v>
      </c>
    </row>
    <row r="799" spans="1:10" x14ac:dyDescent="0.25">
      <c r="A799" s="221">
        <f>IF(I798=DbaseIndices!$N$3,A798+1,A798)</f>
        <v>133</v>
      </c>
      <c r="B799" s="221">
        <f>MATCH(A799,DbaseIndices!A:A,0)</f>
        <v>187</v>
      </c>
      <c r="C799" s="221" t="str">
        <f>INDEX(DbaseIndices!F:F,$B799)</f>
        <v>1 Energy</v>
      </c>
      <c r="D799" s="221" t="str">
        <f>INDEX(DbaseIndices!G:G,$B799)</f>
        <v>1A Fuel Combustion Activities</v>
      </c>
      <c r="E799" s="221" t="str">
        <f>INDEX(DbaseIndices!H:H,$B799)</f>
        <v>1A4 Other Sectors</v>
      </c>
      <c r="F799" s="221" t="str">
        <f>INDEX(DbaseIndices!I:I,$B799)</f>
        <v>1A4b Residential</v>
      </c>
      <c r="G799" s="221" t="str">
        <f>INDEX(DbaseIndices!D:D,$B799)</f>
        <v>Other primary solid biomass</v>
      </c>
      <c r="H799" s="221" t="str">
        <f>INDEX(DbaseIndices!E:E,$B799)</f>
        <v>FlowIn</v>
      </c>
      <c r="I799" s="221">
        <f>IF(I798=DbaseIndices!$N$3,DbaseIndices!$N$2,I798+1)</f>
        <v>2017</v>
      </c>
      <c r="J799" s="318">
        <f ca="1">OFFSET(INDIRECT(INDEX(DbaseIndices!J:J,B799)),0,I799-2000+1)</f>
        <v>0</v>
      </c>
    </row>
    <row r="800" spans="1:10" x14ac:dyDescent="0.25">
      <c r="A800" s="221">
        <f>IF(I799=DbaseIndices!$N$3,A799+1,A799)</f>
        <v>134</v>
      </c>
      <c r="B800" s="221">
        <f>MATCH(A800,DbaseIndices!A:A,0)</f>
        <v>188</v>
      </c>
      <c r="C800" s="221" t="str">
        <f>INDEX(DbaseIndices!F:F,$B800)</f>
        <v>1 Energy</v>
      </c>
      <c r="D800" s="221" t="str">
        <f>INDEX(DbaseIndices!G:G,$B800)</f>
        <v>1A Fuel Combustion Activities</v>
      </c>
      <c r="E800" s="221" t="str">
        <f>INDEX(DbaseIndices!H:H,$B800)</f>
        <v>1A4 Other Sectors</v>
      </c>
      <c r="F800" s="221" t="str">
        <f>INDEX(DbaseIndices!I:I,$B800)</f>
        <v>1A4b Residential</v>
      </c>
      <c r="G800" s="221" t="str">
        <f>INDEX(DbaseIndices!D:D,$B800)</f>
        <v>Wood/Wood Waste</v>
      </c>
      <c r="H800" s="221" t="str">
        <f>INDEX(DbaseIndices!E:E,$B800)</f>
        <v>FlowIn</v>
      </c>
      <c r="I800" s="221">
        <f>IF(I799=DbaseIndices!$N$3,DbaseIndices!$N$2,I799+1)</f>
        <v>2012</v>
      </c>
      <c r="J800" s="318">
        <f ca="1">OFFSET(INDIRECT(INDEX(DbaseIndices!J:J,B800)),0,I800-2000+1)</f>
        <v>2660.5750000000003</v>
      </c>
    </row>
    <row r="801" spans="1:10" x14ac:dyDescent="0.25">
      <c r="A801" s="221">
        <f>IF(I800=DbaseIndices!$N$3,A800+1,A800)</f>
        <v>134</v>
      </c>
      <c r="B801" s="221">
        <f>MATCH(A801,DbaseIndices!A:A,0)</f>
        <v>188</v>
      </c>
      <c r="C801" s="221" t="str">
        <f>INDEX(DbaseIndices!F:F,$B801)</f>
        <v>1 Energy</v>
      </c>
      <c r="D801" s="221" t="str">
        <f>INDEX(DbaseIndices!G:G,$B801)</f>
        <v>1A Fuel Combustion Activities</v>
      </c>
      <c r="E801" s="221" t="str">
        <f>INDEX(DbaseIndices!H:H,$B801)</f>
        <v>1A4 Other Sectors</v>
      </c>
      <c r="F801" s="221" t="str">
        <f>INDEX(DbaseIndices!I:I,$B801)</f>
        <v>1A4b Residential</v>
      </c>
      <c r="G801" s="221" t="str">
        <f>INDEX(DbaseIndices!D:D,$B801)</f>
        <v>Wood/Wood Waste</v>
      </c>
      <c r="H801" s="221" t="str">
        <f>INDEX(DbaseIndices!E:E,$B801)</f>
        <v>FlowIn</v>
      </c>
      <c r="I801" s="221">
        <f>IF(I800=DbaseIndices!$N$3,DbaseIndices!$N$2,I800+1)</f>
        <v>2013</v>
      </c>
      <c r="J801" s="318">
        <f ca="1">OFFSET(INDIRECT(INDEX(DbaseIndices!J:J,B801)),0,I801-2000+1)</f>
        <v>2721.8000000000006</v>
      </c>
    </row>
    <row r="802" spans="1:10" x14ac:dyDescent="0.25">
      <c r="A802" s="221">
        <f>IF(I801=DbaseIndices!$N$3,A801+1,A801)</f>
        <v>134</v>
      </c>
      <c r="B802" s="221">
        <f>MATCH(A802,DbaseIndices!A:A,0)</f>
        <v>188</v>
      </c>
      <c r="C802" s="221" t="str">
        <f>INDEX(DbaseIndices!F:F,$B802)</f>
        <v>1 Energy</v>
      </c>
      <c r="D802" s="221" t="str">
        <f>INDEX(DbaseIndices!G:G,$B802)</f>
        <v>1A Fuel Combustion Activities</v>
      </c>
      <c r="E802" s="221" t="str">
        <f>INDEX(DbaseIndices!H:H,$B802)</f>
        <v>1A4 Other Sectors</v>
      </c>
      <c r="F802" s="221" t="str">
        <f>INDEX(DbaseIndices!I:I,$B802)</f>
        <v>1A4b Residential</v>
      </c>
      <c r="G802" s="221" t="str">
        <f>INDEX(DbaseIndices!D:D,$B802)</f>
        <v>Wood/Wood Waste</v>
      </c>
      <c r="H802" s="221" t="str">
        <f>INDEX(DbaseIndices!E:E,$B802)</f>
        <v>FlowIn</v>
      </c>
      <c r="I802" s="221">
        <f>IF(I801=DbaseIndices!$N$3,DbaseIndices!$N$2,I801+1)</f>
        <v>2014</v>
      </c>
      <c r="J802" s="318">
        <f ca="1">OFFSET(INDIRECT(INDEX(DbaseIndices!J:J,B802)),0,I802-2000+1)</f>
        <v>2783.0250000000005</v>
      </c>
    </row>
    <row r="803" spans="1:10" x14ac:dyDescent="0.25">
      <c r="A803" s="221">
        <f>IF(I802=DbaseIndices!$N$3,A802+1,A802)</f>
        <v>134</v>
      </c>
      <c r="B803" s="221">
        <f>MATCH(A803,DbaseIndices!A:A,0)</f>
        <v>188</v>
      </c>
      <c r="C803" s="221" t="str">
        <f>INDEX(DbaseIndices!F:F,$B803)</f>
        <v>1 Energy</v>
      </c>
      <c r="D803" s="221" t="str">
        <f>INDEX(DbaseIndices!G:G,$B803)</f>
        <v>1A Fuel Combustion Activities</v>
      </c>
      <c r="E803" s="221" t="str">
        <f>INDEX(DbaseIndices!H:H,$B803)</f>
        <v>1A4 Other Sectors</v>
      </c>
      <c r="F803" s="221" t="str">
        <f>INDEX(DbaseIndices!I:I,$B803)</f>
        <v>1A4b Residential</v>
      </c>
      <c r="G803" s="221" t="str">
        <f>INDEX(DbaseIndices!D:D,$B803)</f>
        <v>Wood/Wood Waste</v>
      </c>
      <c r="H803" s="221" t="str">
        <f>INDEX(DbaseIndices!E:E,$B803)</f>
        <v>FlowIn</v>
      </c>
      <c r="I803" s="221">
        <f>IF(I802=DbaseIndices!$N$3,DbaseIndices!$N$2,I802+1)</f>
        <v>2015</v>
      </c>
      <c r="J803" s="318">
        <f ca="1">OFFSET(INDIRECT(INDEX(DbaseIndices!J:J,B803)),0,I803-2000+1)</f>
        <v>2844.2500000000009</v>
      </c>
    </row>
    <row r="804" spans="1:10" x14ac:dyDescent="0.25">
      <c r="A804" s="221">
        <f>IF(I803=DbaseIndices!$N$3,A803+1,A803)</f>
        <v>134</v>
      </c>
      <c r="B804" s="221">
        <f>MATCH(A804,DbaseIndices!A:A,0)</f>
        <v>188</v>
      </c>
      <c r="C804" s="221" t="str">
        <f>INDEX(DbaseIndices!F:F,$B804)</f>
        <v>1 Energy</v>
      </c>
      <c r="D804" s="221" t="str">
        <f>INDEX(DbaseIndices!G:G,$B804)</f>
        <v>1A Fuel Combustion Activities</v>
      </c>
      <c r="E804" s="221" t="str">
        <f>INDEX(DbaseIndices!H:H,$B804)</f>
        <v>1A4 Other Sectors</v>
      </c>
      <c r="F804" s="221" t="str">
        <f>INDEX(DbaseIndices!I:I,$B804)</f>
        <v>1A4b Residential</v>
      </c>
      <c r="G804" s="221" t="str">
        <f>INDEX(DbaseIndices!D:D,$B804)</f>
        <v>Wood/Wood Waste</v>
      </c>
      <c r="H804" s="221" t="str">
        <f>INDEX(DbaseIndices!E:E,$B804)</f>
        <v>FlowIn</v>
      </c>
      <c r="I804" s="221">
        <f>IF(I803=DbaseIndices!$N$3,DbaseIndices!$N$2,I803+1)</f>
        <v>2016</v>
      </c>
      <c r="J804" s="318">
        <f ca="1">OFFSET(INDIRECT(INDEX(DbaseIndices!J:J,B804)),0,I804-2000+1)</f>
        <v>2905.4750000000013</v>
      </c>
    </row>
    <row r="805" spans="1:10" x14ac:dyDescent="0.25">
      <c r="A805" s="221">
        <f>IF(I804=DbaseIndices!$N$3,A804+1,A804)</f>
        <v>134</v>
      </c>
      <c r="B805" s="221">
        <f>MATCH(A805,DbaseIndices!A:A,0)</f>
        <v>188</v>
      </c>
      <c r="C805" s="221" t="str">
        <f>INDEX(DbaseIndices!F:F,$B805)</f>
        <v>1 Energy</v>
      </c>
      <c r="D805" s="221" t="str">
        <f>INDEX(DbaseIndices!G:G,$B805)</f>
        <v>1A Fuel Combustion Activities</v>
      </c>
      <c r="E805" s="221" t="str">
        <f>INDEX(DbaseIndices!H:H,$B805)</f>
        <v>1A4 Other Sectors</v>
      </c>
      <c r="F805" s="221" t="str">
        <f>INDEX(DbaseIndices!I:I,$B805)</f>
        <v>1A4b Residential</v>
      </c>
      <c r="G805" s="221" t="str">
        <f>INDEX(DbaseIndices!D:D,$B805)</f>
        <v>Wood/Wood Waste</v>
      </c>
      <c r="H805" s="221" t="str">
        <f>INDEX(DbaseIndices!E:E,$B805)</f>
        <v>FlowIn</v>
      </c>
      <c r="I805" s="221">
        <f>IF(I804=DbaseIndices!$N$3,DbaseIndices!$N$2,I804+1)</f>
        <v>2017</v>
      </c>
      <c r="J805" s="318">
        <f ca="1">OFFSET(INDIRECT(INDEX(DbaseIndices!J:J,B805)),0,I805-2000+1)</f>
        <v>2966.7000000000012</v>
      </c>
    </row>
    <row r="806" spans="1:10" x14ac:dyDescent="0.25">
      <c r="A806" s="221">
        <f>IF(I805=DbaseIndices!$N$3,A805+1,A805)</f>
        <v>135</v>
      </c>
      <c r="B806" s="221">
        <f>MATCH(A806,DbaseIndices!A:A,0)</f>
        <v>190</v>
      </c>
      <c r="C806" s="221" t="str">
        <f>INDEX(DbaseIndices!F:F,$B806)</f>
        <v>1 Energy</v>
      </c>
      <c r="D806" s="221" t="str">
        <f>INDEX(DbaseIndices!G:G,$B806)</f>
        <v>1A Fuel Combustion Activities</v>
      </c>
      <c r="E806" s="221" t="str">
        <f>INDEX(DbaseIndices!H:H,$B806)</f>
        <v>1A4 Other Sectors</v>
      </c>
      <c r="F806" s="221" t="str">
        <f>INDEX(DbaseIndices!I:I,$B806)</f>
        <v>1A4c Agriculture/Forestry/Fishing/Fish Farms</v>
      </c>
      <c r="G806" s="221" t="str">
        <f>INDEX(DbaseIndices!D:D,$B806)</f>
        <v>Motor gasoline</v>
      </c>
      <c r="H806" s="221" t="str">
        <f>INDEX(DbaseIndices!E:E,$B806)</f>
        <v>FlowIn</v>
      </c>
      <c r="I806" s="221">
        <f>IF(I805=DbaseIndices!$N$3,DbaseIndices!$N$2,I805+1)</f>
        <v>2012</v>
      </c>
      <c r="J806" s="318">
        <f ca="1">OFFSET(INDIRECT(INDEX(DbaseIndices!J:J,B806)),0,I806-2000+1)</f>
        <v>4006.1880000000001</v>
      </c>
    </row>
    <row r="807" spans="1:10" x14ac:dyDescent="0.25">
      <c r="A807" s="221">
        <f>IF(I806=DbaseIndices!$N$3,A806+1,A806)</f>
        <v>135</v>
      </c>
      <c r="B807" s="221">
        <f>MATCH(A807,DbaseIndices!A:A,0)</f>
        <v>190</v>
      </c>
      <c r="C807" s="221" t="str">
        <f>INDEX(DbaseIndices!F:F,$B807)</f>
        <v>1 Energy</v>
      </c>
      <c r="D807" s="221" t="str">
        <f>INDEX(DbaseIndices!G:G,$B807)</f>
        <v>1A Fuel Combustion Activities</v>
      </c>
      <c r="E807" s="221" t="str">
        <f>INDEX(DbaseIndices!H:H,$B807)</f>
        <v>1A4 Other Sectors</v>
      </c>
      <c r="F807" s="221" t="str">
        <f>INDEX(DbaseIndices!I:I,$B807)</f>
        <v>1A4c Agriculture/Forestry/Fishing/Fish Farms</v>
      </c>
      <c r="G807" s="221" t="str">
        <f>INDEX(DbaseIndices!D:D,$B807)</f>
        <v>Motor gasoline</v>
      </c>
      <c r="H807" s="221" t="str">
        <f>INDEX(DbaseIndices!E:E,$B807)</f>
        <v>FlowIn</v>
      </c>
      <c r="I807" s="221">
        <f>IF(I806=DbaseIndices!$N$3,DbaseIndices!$N$2,I806+1)</f>
        <v>2013</v>
      </c>
      <c r="J807" s="318">
        <f ca="1">OFFSET(INDIRECT(INDEX(DbaseIndices!J:J,B807)),0,I807-2000+1)</f>
        <v>3814</v>
      </c>
    </row>
    <row r="808" spans="1:10" x14ac:dyDescent="0.25">
      <c r="A808" s="221">
        <f>IF(I807=DbaseIndices!$N$3,A807+1,A807)</f>
        <v>135</v>
      </c>
      <c r="B808" s="221">
        <f>MATCH(A808,DbaseIndices!A:A,0)</f>
        <v>190</v>
      </c>
      <c r="C808" s="221" t="str">
        <f>INDEX(DbaseIndices!F:F,$B808)</f>
        <v>1 Energy</v>
      </c>
      <c r="D808" s="221" t="str">
        <f>INDEX(DbaseIndices!G:G,$B808)</f>
        <v>1A Fuel Combustion Activities</v>
      </c>
      <c r="E808" s="221" t="str">
        <f>INDEX(DbaseIndices!H:H,$B808)</f>
        <v>1A4 Other Sectors</v>
      </c>
      <c r="F808" s="221" t="str">
        <f>INDEX(DbaseIndices!I:I,$B808)</f>
        <v>1A4c Agriculture/Forestry/Fishing/Fish Farms</v>
      </c>
      <c r="G808" s="221" t="str">
        <f>INDEX(DbaseIndices!D:D,$B808)</f>
        <v>Motor gasoline</v>
      </c>
      <c r="H808" s="221" t="str">
        <f>INDEX(DbaseIndices!E:E,$B808)</f>
        <v>FlowIn</v>
      </c>
      <c r="I808" s="221">
        <f>IF(I807=DbaseIndices!$N$3,DbaseIndices!$N$2,I807+1)</f>
        <v>2014</v>
      </c>
      <c r="J808" s="318">
        <f ca="1">OFFSET(INDIRECT(INDEX(DbaseIndices!J:J,B808)),0,I808-2000+1)</f>
        <v>3880</v>
      </c>
    </row>
    <row r="809" spans="1:10" x14ac:dyDescent="0.25">
      <c r="A809" s="221">
        <f>IF(I808=DbaseIndices!$N$3,A808+1,A808)</f>
        <v>135</v>
      </c>
      <c r="B809" s="221">
        <f>MATCH(A809,DbaseIndices!A:A,0)</f>
        <v>190</v>
      </c>
      <c r="C809" s="221" t="str">
        <f>INDEX(DbaseIndices!F:F,$B809)</f>
        <v>1 Energy</v>
      </c>
      <c r="D809" s="221" t="str">
        <f>INDEX(DbaseIndices!G:G,$B809)</f>
        <v>1A Fuel Combustion Activities</v>
      </c>
      <c r="E809" s="221" t="str">
        <f>INDEX(DbaseIndices!H:H,$B809)</f>
        <v>1A4 Other Sectors</v>
      </c>
      <c r="F809" s="221" t="str">
        <f>INDEX(DbaseIndices!I:I,$B809)</f>
        <v>1A4c Agriculture/Forestry/Fishing/Fish Farms</v>
      </c>
      <c r="G809" s="221" t="str">
        <f>INDEX(DbaseIndices!D:D,$B809)</f>
        <v>Motor gasoline</v>
      </c>
      <c r="H809" s="221" t="str">
        <f>INDEX(DbaseIndices!E:E,$B809)</f>
        <v>FlowIn</v>
      </c>
      <c r="I809" s="221">
        <f>IF(I808=DbaseIndices!$N$3,DbaseIndices!$N$2,I808+1)</f>
        <v>2015</v>
      </c>
      <c r="J809" s="318">
        <f ca="1">OFFSET(INDIRECT(INDEX(DbaseIndices!J:J,B809)),0,I809-2000+1)</f>
        <v>4129</v>
      </c>
    </row>
    <row r="810" spans="1:10" x14ac:dyDescent="0.25">
      <c r="A810" s="221">
        <f>IF(I809=DbaseIndices!$N$3,A809+1,A809)</f>
        <v>135</v>
      </c>
      <c r="B810" s="221">
        <f>MATCH(A810,DbaseIndices!A:A,0)</f>
        <v>190</v>
      </c>
      <c r="C810" s="221" t="str">
        <f>INDEX(DbaseIndices!F:F,$B810)</f>
        <v>1 Energy</v>
      </c>
      <c r="D810" s="221" t="str">
        <f>INDEX(DbaseIndices!G:G,$B810)</f>
        <v>1A Fuel Combustion Activities</v>
      </c>
      <c r="E810" s="221" t="str">
        <f>INDEX(DbaseIndices!H:H,$B810)</f>
        <v>1A4 Other Sectors</v>
      </c>
      <c r="F810" s="221" t="str">
        <f>INDEX(DbaseIndices!I:I,$B810)</f>
        <v>1A4c Agriculture/Forestry/Fishing/Fish Farms</v>
      </c>
      <c r="G810" s="221" t="str">
        <f>INDEX(DbaseIndices!D:D,$B810)</f>
        <v>Motor gasoline</v>
      </c>
      <c r="H810" s="221" t="str">
        <f>INDEX(DbaseIndices!E:E,$B810)</f>
        <v>FlowIn</v>
      </c>
      <c r="I810" s="221">
        <f>IF(I809=DbaseIndices!$N$3,DbaseIndices!$N$2,I809+1)</f>
        <v>2016</v>
      </c>
      <c r="J810" s="318">
        <f ca="1">OFFSET(INDIRECT(INDEX(DbaseIndices!J:J,B810)),0,I810-2000+1)</f>
        <v>4248</v>
      </c>
    </row>
    <row r="811" spans="1:10" x14ac:dyDescent="0.25">
      <c r="A811" s="221">
        <f>IF(I810=DbaseIndices!$N$3,A810+1,A810)</f>
        <v>135</v>
      </c>
      <c r="B811" s="221">
        <f>MATCH(A811,DbaseIndices!A:A,0)</f>
        <v>190</v>
      </c>
      <c r="C811" s="221" t="str">
        <f>INDEX(DbaseIndices!F:F,$B811)</f>
        <v>1 Energy</v>
      </c>
      <c r="D811" s="221" t="str">
        <f>INDEX(DbaseIndices!G:G,$B811)</f>
        <v>1A Fuel Combustion Activities</v>
      </c>
      <c r="E811" s="221" t="str">
        <f>INDEX(DbaseIndices!H:H,$B811)</f>
        <v>1A4 Other Sectors</v>
      </c>
      <c r="F811" s="221" t="str">
        <f>INDEX(DbaseIndices!I:I,$B811)</f>
        <v>1A4c Agriculture/Forestry/Fishing/Fish Farms</v>
      </c>
      <c r="G811" s="221" t="str">
        <f>INDEX(DbaseIndices!D:D,$B811)</f>
        <v>Motor gasoline</v>
      </c>
      <c r="H811" s="221" t="str">
        <f>INDEX(DbaseIndices!E:E,$B811)</f>
        <v>FlowIn</v>
      </c>
      <c r="I811" s="221">
        <f>IF(I810=DbaseIndices!$N$3,DbaseIndices!$N$2,I810+1)</f>
        <v>2017</v>
      </c>
      <c r="J811" s="318">
        <f ca="1">OFFSET(INDIRECT(INDEX(DbaseIndices!J:J,B811)),0,I811-2000+1)</f>
        <v>4495</v>
      </c>
    </row>
    <row r="812" spans="1:10" x14ac:dyDescent="0.25">
      <c r="A812" s="221">
        <f>IF(I811=DbaseIndices!$N$3,A811+1,A811)</f>
        <v>136</v>
      </c>
      <c r="B812" s="221">
        <f>MATCH(A812,DbaseIndices!A:A,0)</f>
        <v>191</v>
      </c>
      <c r="C812" s="221" t="str">
        <f>INDEX(DbaseIndices!F:F,$B812)</f>
        <v>1 Energy</v>
      </c>
      <c r="D812" s="221" t="str">
        <f>INDEX(DbaseIndices!G:G,$B812)</f>
        <v>1A Fuel Combustion Activities</v>
      </c>
      <c r="E812" s="221" t="str">
        <f>INDEX(DbaseIndices!H:H,$B812)</f>
        <v>1A4 Other Sectors</v>
      </c>
      <c r="F812" s="221" t="str">
        <f>INDEX(DbaseIndices!I:I,$B812)</f>
        <v>1A4c Agriculture/Forestry/Fishing/Fish Farms</v>
      </c>
      <c r="G812" s="221" t="str">
        <f>INDEX(DbaseIndices!D:D,$B812)</f>
        <v>Kerosene</v>
      </c>
      <c r="H812" s="221" t="str">
        <f>INDEX(DbaseIndices!E:E,$B812)</f>
        <v>FlowIn</v>
      </c>
      <c r="I812" s="221">
        <f>IF(I811=DbaseIndices!$N$3,DbaseIndices!$N$2,I811+1)</f>
        <v>2012</v>
      </c>
      <c r="J812" s="318">
        <f ca="1">OFFSET(INDIRECT(INDEX(DbaseIndices!J:J,B812)),0,I812-2000+1)</f>
        <v>1599.8799999999999</v>
      </c>
    </row>
    <row r="813" spans="1:10" x14ac:dyDescent="0.25">
      <c r="A813" s="221">
        <f>IF(I812=DbaseIndices!$N$3,A812+1,A812)</f>
        <v>136</v>
      </c>
      <c r="B813" s="221">
        <f>MATCH(A813,DbaseIndices!A:A,0)</f>
        <v>191</v>
      </c>
      <c r="C813" s="221" t="str">
        <f>INDEX(DbaseIndices!F:F,$B813)</f>
        <v>1 Energy</v>
      </c>
      <c r="D813" s="221" t="str">
        <f>INDEX(DbaseIndices!G:G,$B813)</f>
        <v>1A Fuel Combustion Activities</v>
      </c>
      <c r="E813" s="221" t="str">
        <f>INDEX(DbaseIndices!H:H,$B813)</f>
        <v>1A4 Other Sectors</v>
      </c>
      <c r="F813" s="221" t="str">
        <f>INDEX(DbaseIndices!I:I,$B813)</f>
        <v>1A4c Agriculture/Forestry/Fishing/Fish Farms</v>
      </c>
      <c r="G813" s="221" t="str">
        <f>INDEX(DbaseIndices!D:D,$B813)</f>
        <v>Kerosene</v>
      </c>
      <c r="H813" s="221" t="str">
        <f>INDEX(DbaseIndices!E:E,$B813)</f>
        <v>FlowIn</v>
      </c>
      <c r="I813" s="221">
        <f>IF(I812=DbaseIndices!$N$3,DbaseIndices!$N$2,I812+1)</f>
        <v>2013</v>
      </c>
      <c r="J813" s="318">
        <f ca="1">OFFSET(INDIRECT(INDEX(DbaseIndices!J:J,B813)),0,I813-2000+1)</f>
        <v>3428</v>
      </c>
    </row>
    <row r="814" spans="1:10" x14ac:dyDescent="0.25">
      <c r="A814" s="221">
        <f>IF(I813=DbaseIndices!$N$3,A813+1,A813)</f>
        <v>136</v>
      </c>
      <c r="B814" s="221">
        <f>MATCH(A814,DbaseIndices!A:A,0)</f>
        <v>191</v>
      </c>
      <c r="C814" s="221" t="str">
        <f>INDEX(DbaseIndices!F:F,$B814)</f>
        <v>1 Energy</v>
      </c>
      <c r="D814" s="221" t="str">
        <f>INDEX(DbaseIndices!G:G,$B814)</f>
        <v>1A Fuel Combustion Activities</v>
      </c>
      <c r="E814" s="221" t="str">
        <f>INDEX(DbaseIndices!H:H,$B814)</f>
        <v>1A4 Other Sectors</v>
      </c>
      <c r="F814" s="221" t="str">
        <f>INDEX(DbaseIndices!I:I,$B814)</f>
        <v>1A4c Agriculture/Forestry/Fishing/Fish Farms</v>
      </c>
      <c r="G814" s="221" t="str">
        <f>INDEX(DbaseIndices!D:D,$B814)</f>
        <v>Kerosene</v>
      </c>
      <c r="H814" s="221" t="str">
        <f>INDEX(DbaseIndices!E:E,$B814)</f>
        <v>FlowIn</v>
      </c>
      <c r="I814" s="221">
        <f>IF(I813=DbaseIndices!$N$3,DbaseIndices!$N$2,I813+1)</f>
        <v>2014</v>
      </c>
      <c r="J814" s="318">
        <f ca="1">OFFSET(INDIRECT(INDEX(DbaseIndices!J:J,B814)),0,I814-2000+1)</f>
        <v>4330.84</v>
      </c>
    </row>
    <row r="815" spans="1:10" x14ac:dyDescent="0.25">
      <c r="A815" s="221">
        <f>IF(I814=DbaseIndices!$N$3,A814+1,A814)</f>
        <v>136</v>
      </c>
      <c r="B815" s="221">
        <f>MATCH(A815,DbaseIndices!A:A,0)</f>
        <v>191</v>
      </c>
      <c r="C815" s="221" t="str">
        <f>INDEX(DbaseIndices!F:F,$B815)</f>
        <v>1 Energy</v>
      </c>
      <c r="D815" s="221" t="str">
        <f>INDEX(DbaseIndices!G:G,$B815)</f>
        <v>1A Fuel Combustion Activities</v>
      </c>
      <c r="E815" s="221" t="str">
        <f>INDEX(DbaseIndices!H:H,$B815)</f>
        <v>1A4 Other Sectors</v>
      </c>
      <c r="F815" s="221" t="str">
        <f>INDEX(DbaseIndices!I:I,$B815)</f>
        <v>1A4c Agriculture/Forestry/Fishing/Fish Farms</v>
      </c>
      <c r="G815" s="221" t="str">
        <f>INDEX(DbaseIndices!D:D,$B815)</f>
        <v>Kerosene</v>
      </c>
      <c r="H815" s="221" t="str">
        <f>INDEX(DbaseIndices!E:E,$B815)</f>
        <v>FlowIn</v>
      </c>
      <c r="I815" s="221">
        <f>IF(I814=DbaseIndices!$N$3,DbaseIndices!$N$2,I814+1)</f>
        <v>2015</v>
      </c>
      <c r="J815" s="318">
        <f ca="1">OFFSET(INDIRECT(INDEX(DbaseIndices!J:J,B815)),0,I815-2000+1)</f>
        <v>5703.65</v>
      </c>
    </row>
    <row r="816" spans="1:10" x14ac:dyDescent="0.25">
      <c r="A816" s="221">
        <f>IF(I815=DbaseIndices!$N$3,A815+1,A815)</f>
        <v>136</v>
      </c>
      <c r="B816" s="221">
        <f>MATCH(A816,DbaseIndices!A:A,0)</f>
        <v>191</v>
      </c>
      <c r="C816" s="221" t="str">
        <f>INDEX(DbaseIndices!F:F,$B816)</f>
        <v>1 Energy</v>
      </c>
      <c r="D816" s="221" t="str">
        <f>INDEX(DbaseIndices!G:G,$B816)</f>
        <v>1A Fuel Combustion Activities</v>
      </c>
      <c r="E816" s="221" t="str">
        <f>INDEX(DbaseIndices!H:H,$B816)</f>
        <v>1A4 Other Sectors</v>
      </c>
      <c r="F816" s="221" t="str">
        <f>INDEX(DbaseIndices!I:I,$B816)</f>
        <v>1A4c Agriculture/Forestry/Fishing/Fish Farms</v>
      </c>
      <c r="G816" s="221" t="str">
        <f>INDEX(DbaseIndices!D:D,$B816)</f>
        <v>Kerosene</v>
      </c>
      <c r="H816" s="221" t="str">
        <f>INDEX(DbaseIndices!E:E,$B816)</f>
        <v>FlowIn</v>
      </c>
      <c r="I816" s="221">
        <f>IF(I815=DbaseIndices!$N$3,DbaseIndices!$N$2,I815+1)</f>
        <v>2016</v>
      </c>
      <c r="J816" s="318">
        <f ca="1">OFFSET(INDIRECT(INDEX(DbaseIndices!J:J,B816)),0,I816-2000+1)</f>
        <v>2941</v>
      </c>
    </row>
    <row r="817" spans="1:10" x14ac:dyDescent="0.25">
      <c r="A817" s="221">
        <f>IF(I816=DbaseIndices!$N$3,A816+1,A816)</f>
        <v>136</v>
      </c>
      <c r="B817" s="221">
        <f>MATCH(A817,DbaseIndices!A:A,0)</f>
        <v>191</v>
      </c>
      <c r="C817" s="221" t="str">
        <f>INDEX(DbaseIndices!F:F,$B817)</f>
        <v>1 Energy</v>
      </c>
      <c r="D817" s="221" t="str">
        <f>INDEX(DbaseIndices!G:G,$B817)</f>
        <v>1A Fuel Combustion Activities</v>
      </c>
      <c r="E817" s="221" t="str">
        <f>INDEX(DbaseIndices!H:H,$B817)</f>
        <v>1A4 Other Sectors</v>
      </c>
      <c r="F817" s="221" t="str">
        <f>INDEX(DbaseIndices!I:I,$B817)</f>
        <v>1A4c Agriculture/Forestry/Fishing/Fish Farms</v>
      </c>
      <c r="G817" s="221" t="str">
        <f>INDEX(DbaseIndices!D:D,$B817)</f>
        <v>Kerosene</v>
      </c>
      <c r="H817" s="221" t="str">
        <f>INDEX(DbaseIndices!E:E,$B817)</f>
        <v>FlowIn</v>
      </c>
      <c r="I817" s="221">
        <f>IF(I816=DbaseIndices!$N$3,DbaseIndices!$N$2,I816+1)</f>
        <v>2017</v>
      </c>
      <c r="J817" s="318">
        <f ca="1">OFFSET(INDIRECT(INDEX(DbaseIndices!J:J,B817)),0,I817-2000+1)</f>
        <v>3162</v>
      </c>
    </row>
    <row r="818" spans="1:10" x14ac:dyDescent="0.25">
      <c r="A818" s="221">
        <f>IF(I817=DbaseIndices!$N$3,A817+1,A817)</f>
        <v>137</v>
      </c>
      <c r="B818" s="221">
        <f>MATCH(A818,DbaseIndices!A:A,0)</f>
        <v>192</v>
      </c>
      <c r="C818" s="221" t="str">
        <f>INDEX(DbaseIndices!F:F,$B818)</f>
        <v>1 Energy</v>
      </c>
      <c r="D818" s="221" t="str">
        <f>INDEX(DbaseIndices!G:G,$B818)</f>
        <v>1A Fuel Combustion Activities</v>
      </c>
      <c r="E818" s="221" t="str">
        <f>INDEX(DbaseIndices!H:H,$B818)</f>
        <v>1A4 Other Sectors</v>
      </c>
      <c r="F818" s="221" t="str">
        <f>INDEX(DbaseIndices!I:I,$B818)</f>
        <v>1A4c Agriculture/Forestry/Fishing/Fish Farms</v>
      </c>
      <c r="G818" s="221" t="str">
        <f>INDEX(DbaseIndices!D:D,$B818)</f>
        <v>Diesel</v>
      </c>
      <c r="H818" s="221" t="str">
        <f>INDEX(DbaseIndices!E:E,$B818)</f>
        <v>FlowIn</v>
      </c>
      <c r="I818" s="221">
        <f>IF(I817=DbaseIndices!$N$3,DbaseIndices!$N$2,I817+1)</f>
        <v>2012</v>
      </c>
      <c r="J818" s="318">
        <f ca="1">OFFSET(INDIRECT(INDEX(DbaseIndices!J:J,B818)),0,I818-2000+1)</f>
        <v>38617.398000000001</v>
      </c>
    </row>
    <row r="819" spans="1:10" x14ac:dyDescent="0.25">
      <c r="A819" s="221">
        <f>IF(I818=DbaseIndices!$N$3,A818+1,A818)</f>
        <v>137</v>
      </c>
      <c r="B819" s="221">
        <f>MATCH(A819,DbaseIndices!A:A,0)</f>
        <v>192</v>
      </c>
      <c r="C819" s="221" t="str">
        <f>INDEX(DbaseIndices!F:F,$B819)</f>
        <v>1 Energy</v>
      </c>
      <c r="D819" s="221" t="str">
        <f>INDEX(DbaseIndices!G:G,$B819)</f>
        <v>1A Fuel Combustion Activities</v>
      </c>
      <c r="E819" s="221" t="str">
        <f>INDEX(DbaseIndices!H:H,$B819)</f>
        <v>1A4 Other Sectors</v>
      </c>
      <c r="F819" s="221" t="str">
        <f>INDEX(DbaseIndices!I:I,$B819)</f>
        <v>1A4c Agriculture/Forestry/Fishing/Fish Farms</v>
      </c>
      <c r="G819" s="221" t="str">
        <f>INDEX(DbaseIndices!D:D,$B819)</f>
        <v>Diesel</v>
      </c>
      <c r="H819" s="221" t="str">
        <f>INDEX(DbaseIndices!E:E,$B819)</f>
        <v>FlowIn</v>
      </c>
      <c r="I819" s="221">
        <f>IF(I818=DbaseIndices!$N$3,DbaseIndices!$N$2,I818+1)</f>
        <v>2013</v>
      </c>
      <c r="J819" s="318">
        <f ca="1">OFFSET(INDIRECT(INDEX(DbaseIndices!J:J,B819)),0,I819-2000+1)</f>
        <v>41317</v>
      </c>
    </row>
    <row r="820" spans="1:10" x14ac:dyDescent="0.25">
      <c r="A820" s="221">
        <f>IF(I819=DbaseIndices!$N$3,A819+1,A819)</f>
        <v>137</v>
      </c>
      <c r="B820" s="221">
        <f>MATCH(A820,DbaseIndices!A:A,0)</f>
        <v>192</v>
      </c>
      <c r="C820" s="221" t="str">
        <f>INDEX(DbaseIndices!F:F,$B820)</f>
        <v>1 Energy</v>
      </c>
      <c r="D820" s="221" t="str">
        <f>INDEX(DbaseIndices!G:G,$B820)</f>
        <v>1A Fuel Combustion Activities</v>
      </c>
      <c r="E820" s="221" t="str">
        <f>INDEX(DbaseIndices!H:H,$B820)</f>
        <v>1A4 Other Sectors</v>
      </c>
      <c r="F820" s="221" t="str">
        <f>INDEX(DbaseIndices!I:I,$B820)</f>
        <v>1A4c Agriculture/Forestry/Fishing/Fish Farms</v>
      </c>
      <c r="G820" s="221" t="str">
        <f>INDEX(DbaseIndices!D:D,$B820)</f>
        <v>Diesel</v>
      </c>
      <c r="H820" s="221" t="str">
        <f>INDEX(DbaseIndices!E:E,$B820)</f>
        <v>FlowIn</v>
      </c>
      <c r="I820" s="221">
        <f>IF(I819=DbaseIndices!$N$3,DbaseIndices!$N$2,I819+1)</f>
        <v>2014</v>
      </c>
      <c r="J820" s="318">
        <f ca="1">OFFSET(INDIRECT(INDEX(DbaseIndices!J:J,B820)),0,I820-2000+1)</f>
        <v>41624.199999999997</v>
      </c>
    </row>
    <row r="821" spans="1:10" x14ac:dyDescent="0.25">
      <c r="A821" s="221">
        <f>IF(I820=DbaseIndices!$N$3,A820+1,A820)</f>
        <v>137</v>
      </c>
      <c r="B821" s="221">
        <f>MATCH(A821,DbaseIndices!A:A,0)</f>
        <v>192</v>
      </c>
      <c r="C821" s="221" t="str">
        <f>INDEX(DbaseIndices!F:F,$B821)</f>
        <v>1 Energy</v>
      </c>
      <c r="D821" s="221" t="str">
        <f>INDEX(DbaseIndices!G:G,$B821)</f>
        <v>1A Fuel Combustion Activities</v>
      </c>
      <c r="E821" s="221" t="str">
        <f>INDEX(DbaseIndices!H:H,$B821)</f>
        <v>1A4 Other Sectors</v>
      </c>
      <c r="F821" s="221" t="str">
        <f>INDEX(DbaseIndices!I:I,$B821)</f>
        <v>1A4c Agriculture/Forestry/Fishing/Fish Farms</v>
      </c>
      <c r="G821" s="221" t="str">
        <f>INDEX(DbaseIndices!D:D,$B821)</f>
        <v>Diesel</v>
      </c>
      <c r="H821" s="221" t="str">
        <f>INDEX(DbaseIndices!E:E,$B821)</f>
        <v>FlowIn</v>
      </c>
      <c r="I821" s="221">
        <f>IF(I820=DbaseIndices!$N$3,DbaseIndices!$N$2,I820+1)</f>
        <v>2015</v>
      </c>
      <c r="J821" s="318">
        <f ca="1">OFFSET(INDIRECT(INDEX(DbaseIndices!J:J,B821)),0,I821-2000+1)</f>
        <v>40900.129999999997</v>
      </c>
    </row>
    <row r="822" spans="1:10" x14ac:dyDescent="0.25">
      <c r="A822" s="221">
        <f>IF(I821=DbaseIndices!$N$3,A821+1,A821)</f>
        <v>137</v>
      </c>
      <c r="B822" s="221">
        <f>MATCH(A822,DbaseIndices!A:A,0)</f>
        <v>192</v>
      </c>
      <c r="C822" s="221" t="str">
        <f>INDEX(DbaseIndices!F:F,$B822)</f>
        <v>1 Energy</v>
      </c>
      <c r="D822" s="221" t="str">
        <f>INDEX(DbaseIndices!G:G,$B822)</f>
        <v>1A Fuel Combustion Activities</v>
      </c>
      <c r="E822" s="221" t="str">
        <f>INDEX(DbaseIndices!H:H,$B822)</f>
        <v>1A4 Other Sectors</v>
      </c>
      <c r="F822" s="221" t="str">
        <f>INDEX(DbaseIndices!I:I,$B822)</f>
        <v>1A4c Agriculture/Forestry/Fishing/Fish Farms</v>
      </c>
      <c r="G822" s="221" t="str">
        <f>INDEX(DbaseIndices!D:D,$B822)</f>
        <v>Diesel</v>
      </c>
      <c r="H822" s="221" t="str">
        <f>INDEX(DbaseIndices!E:E,$B822)</f>
        <v>FlowIn</v>
      </c>
      <c r="I822" s="221">
        <f>IF(I821=DbaseIndices!$N$3,DbaseIndices!$N$2,I821+1)</f>
        <v>2016</v>
      </c>
      <c r="J822" s="318">
        <f ca="1">OFFSET(INDIRECT(INDEX(DbaseIndices!J:J,B822)),0,I822-2000+1)</f>
        <v>44633</v>
      </c>
    </row>
    <row r="823" spans="1:10" x14ac:dyDescent="0.25">
      <c r="A823" s="221">
        <f>IF(I822=DbaseIndices!$N$3,A822+1,A822)</f>
        <v>137</v>
      </c>
      <c r="B823" s="221">
        <f>MATCH(A823,DbaseIndices!A:A,0)</f>
        <v>192</v>
      </c>
      <c r="C823" s="221" t="str">
        <f>INDEX(DbaseIndices!F:F,$B823)</f>
        <v>1 Energy</v>
      </c>
      <c r="D823" s="221" t="str">
        <f>INDEX(DbaseIndices!G:G,$B823)</f>
        <v>1A Fuel Combustion Activities</v>
      </c>
      <c r="E823" s="221" t="str">
        <f>INDEX(DbaseIndices!H:H,$B823)</f>
        <v>1A4 Other Sectors</v>
      </c>
      <c r="F823" s="221" t="str">
        <f>INDEX(DbaseIndices!I:I,$B823)</f>
        <v>1A4c Agriculture/Forestry/Fishing/Fish Farms</v>
      </c>
      <c r="G823" s="221" t="str">
        <f>INDEX(DbaseIndices!D:D,$B823)</f>
        <v>Diesel</v>
      </c>
      <c r="H823" s="221" t="str">
        <f>INDEX(DbaseIndices!E:E,$B823)</f>
        <v>FlowIn</v>
      </c>
      <c r="I823" s="221">
        <f>IF(I822=DbaseIndices!$N$3,DbaseIndices!$N$2,I822+1)</f>
        <v>2017</v>
      </c>
      <c r="J823" s="318">
        <f ca="1">OFFSET(INDIRECT(INDEX(DbaseIndices!J:J,B823)),0,I823-2000+1)</f>
        <v>46107</v>
      </c>
    </row>
    <row r="824" spans="1:10" x14ac:dyDescent="0.25">
      <c r="A824" s="221">
        <f>IF(I823=DbaseIndices!$N$3,A823+1,A823)</f>
        <v>138</v>
      </c>
      <c r="B824" s="221">
        <f>MATCH(A824,DbaseIndices!A:A,0)</f>
        <v>193</v>
      </c>
      <c r="C824" s="221" t="str">
        <f>INDEX(DbaseIndices!F:F,$B824)</f>
        <v>1 Energy</v>
      </c>
      <c r="D824" s="221" t="str">
        <f>INDEX(DbaseIndices!G:G,$B824)</f>
        <v>1A Fuel Combustion Activities</v>
      </c>
      <c r="E824" s="221" t="str">
        <f>INDEX(DbaseIndices!H:H,$B824)</f>
        <v>1A4 Other Sectors</v>
      </c>
      <c r="F824" s="221" t="str">
        <f>INDEX(DbaseIndices!I:I,$B824)</f>
        <v>1A4c Agriculture/Forestry/Fishing/Fish Farms</v>
      </c>
      <c r="G824" s="221" t="str">
        <f>INDEX(DbaseIndices!D:D,$B824)</f>
        <v>Residual Fuel Oil (HFO)</v>
      </c>
      <c r="H824" s="221" t="str">
        <f>INDEX(DbaseIndices!E:E,$B824)</f>
        <v>FlowIn</v>
      </c>
      <c r="I824" s="221">
        <f>IF(I823=DbaseIndices!$N$3,DbaseIndices!$N$2,I823+1)</f>
        <v>2012</v>
      </c>
      <c r="J824" s="318">
        <f ca="1">OFFSET(INDIRECT(INDEX(DbaseIndices!J:J,B824)),0,I824-2000+1)</f>
        <v>2105.3260799999998</v>
      </c>
    </row>
    <row r="825" spans="1:10" x14ac:dyDescent="0.25">
      <c r="A825" s="221">
        <f>IF(I824=DbaseIndices!$N$3,A824+1,A824)</f>
        <v>138</v>
      </c>
      <c r="B825" s="221">
        <f>MATCH(A825,DbaseIndices!A:A,0)</f>
        <v>193</v>
      </c>
      <c r="C825" s="221" t="str">
        <f>INDEX(DbaseIndices!F:F,$B825)</f>
        <v>1 Energy</v>
      </c>
      <c r="D825" s="221" t="str">
        <f>INDEX(DbaseIndices!G:G,$B825)</f>
        <v>1A Fuel Combustion Activities</v>
      </c>
      <c r="E825" s="221" t="str">
        <f>INDEX(DbaseIndices!H:H,$B825)</f>
        <v>1A4 Other Sectors</v>
      </c>
      <c r="F825" s="221" t="str">
        <f>INDEX(DbaseIndices!I:I,$B825)</f>
        <v>1A4c Agriculture/Forestry/Fishing/Fish Farms</v>
      </c>
      <c r="G825" s="221" t="str">
        <f>INDEX(DbaseIndices!D:D,$B825)</f>
        <v>Residual Fuel Oil (HFO)</v>
      </c>
      <c r="H825" s="221" t="str">
        <f>INDEX(DbaseIndices!E:E,$B825)</f>
        <v>FlowIn</v>
      </c>
      <c r="I825" s="221">
        <f>IF(I824=DbaseIndices!$N$3,DbaseIndices!$N$2,I824+1)</f>
        <v>2013</v>
      </c>
      <c r="J825" s="318">
        <f ca="1">OFFSET(INDIRECT(INDEX(DbaseIndices!J:J,B825)),0,I825-2000+1)</f>
        <v>2186.7907999999998</v>
      </c>
    </row>
    <row r="826" spans="1:10" x14ac:dyDescent="0.25">
      <c r="A826" s="221">
        <f>IF(I825=DbaseIndices!$N$3,A825+1,A825)</f>
        <v>138</v>
      </c>
      <c r="B826" s="221">
        <f>MATCH(A826,DbaseIndices!A:A,0)</f>
        <v>193</v>
      </c>
      <c r="C826" s="221" t="str">
        <f>INDEX(DbaseIndices!F:F,$B826)</f>
        <v>1 Energy</v>
      </c>
      <c r="D826" s="221" t="str">
        <f>INDEX(DbaseIndices!G:G,$B826)</f>
        <v>1A Fuel Combustion Activities</v>
      </c>
      <c r="E826" s="221" t="str">
        <f>INDEX(DbaseIndices!H:H,$B826)</f>
        <v>1A4 Other Sectors</v>
      </c>
      <c r="F826" s="221" t="str">
        <f>INDEX(DbaseIndices!I:I,$B826)</f>
        <v>1A4c Agriculture/Forestry/Fishing/Fish Farms</v>
      </c>
      <c r="G826" s="221" t="str">
        <f>INDEX(DbaseIndices!D:D,$B826)</f>
        <v>Residual Fuel Oil (HFO)</v>
      </c>
      <c r="H826" s="221" t="str">
        <f>INDEX(DbaseIndices!E:E,$B826)</f>
        <v>FlowIn</v>
      </c>
      <c r="I826" s="221">
        <f>IF(I825=DbaseIndices!$N$3,DbaseIndices!$N$2,I825+1)</f>
        <v>2014</v>
      </c>
      <c r="J826" s="318">
        <f ca="1">OFFSET(INDIRECT(INDEX(DbaseIndices!J:J,B826)),0,I826-2000+1)</f>
        <v>2277.88</v>
      </c>
    </row>
    <row r="827" spans="1:10" x14ac:dyDescent="0.25">
      <c r="A827" s="221">
        <f>IF(I826=DbaseIndices!$N$3,A826+1,A826)</f>
        <v>138</v>
      </c>
      <c r="B827" s="221">
        <f>MATCH(A827,DbaseIndices!A:A,0)</f>
        <v>193</v>
      </c>
      <c r="C827" s="221" t="str">
        <f>INDEX(DbaseIndices!F:F,$B827)</f>
        <v>1 Energy</v>
      </c>
      <c r="D827" s="221" t="str">
        <f>INDEX(DbaseIndices!G:G,$B827)</f>
        <v>1A Fuel Combustion Activities</v>
      </c>
      <c r="E827" s="221" t="str">
        <f>INDEX(DbaseIndices!H:H,$B827)</f>
        <v>1A4 Other Sectors</v>
      </c>
      <c r="F827" s="221" t="str">
        <f>INDEX(DbaseIndices!I:I,$B827)</f>
        <v>1A4c Agriculture/Forestry/Fishing/Fish Farms</v>
      </c>
      <c r="G827" s="221" t="str">
        <f>INDEX(DbaseIndices!D:D,$B827)</f>
        <v>Residual Fuel Oil (HFO)</v>
      </c>
      <c r="H827" s="221" t="str">
        <f>INDEX(DbaseIndices!E:E,$B827)</f>
        <v>FlowIn</v>
      </c>
      <c r="I827" s="221">
        <f>IF(I826=DbaseIndices!$N$3,DbaseIndices!$N$2,I826+1)</f>
        <v>2015</v>
      </c>
      <c r="J827" s="318">
        <f ca="1">OFFSET(INDIRECT(INDEX(DbaseIndices!J:J,B827)),0,I827-2000+1)</f>
        <v>2381.0288</v>
      </c>
    </row>
    <row r="828" spans="1:10" x14ac:dyDescent="0.25">
      <c r="A828" s="221">
        <f>IF(I827=DbaseIndices!$N$3,A827+1,A827)</f>
        <v>138</v>
      </c>
      <c r="B828" s="221">
        <f>MATCH(A828,DbaseIndices!A:A,0)</f>
        <v>193</v>
      </c>
      <c r="C828" s="221" t="str">
        <f>INDEX(DbaseIndices!F:F,$B828)</f>
        <v>1 Energy</v>
      </c>
      <c r="D828" s="221" t="str">
        <f>INDEX(DbaseIndices!G:G,$B828)</f>
        <v>1A Fuel Combustion Activities</v>
      </c>
      <c r="E828" s="221" t="str">
        <f>INDEX(DbaseIndices!H:H,$B828)</f>
        <v>1A4 Other Sectors</v>
      </c>
      <c r="F828" s="221" t="str">
        <f>INDEX(DbaseIndices!I:I,$B828)</f>
        <v>1A4c Agriculture/Forestry/Fishing/Fish Farms</v>
      </c>
      <c r="G828" s="221" t="str">
        <f>INDEX(DbaseIndices!D:D,$B828)</f>
        <v>Residual Fuel Oil (HFO)</v>
      </c>
      <c r="H828" s="221" t="str">
        <f>INDEX(DbaseIndices!E:E,$B828)</f>
        <v>FlowIn</v>
      </c>
      <c r="I828" s="221">
        <f>IF(I827=DbaseIndices!$N$3,DbaseIndices!$N$2,I827+1)</f>
        <v>2016</v>
      </c>
      <c r="J828" s="318">
        <f ca="1">OFFSET(INDIRECT(INDEX(DbaseIndices!J:J,B828)),0,I828-2000+1)</f>
        <v>2496</v>
      </c>
    </row>
    <row r="829" spans="1:10" x14ac:dyDescent="0.25">
      <c r="A829" s="221">
        <f>IF(I828=DbaseIndices!$N$3,A828+1,A828)</f>
        <v>138</v>
      </c>
      <c r="B829" s="221">
        <f>MATCH(A829,DbaseIndices!A:A,0)</f>
        <v>193</v>
      </c>
      <c r="C829" s="221" t="str">
        <f>INDEX(DbaseIndices!F:F,$B829)</f>
        <v>1 Energy</v>
      </c>
      <c r="D829" s="221" t="str">
        <f>INDEX(DbaseIndices!G:G,$B829)</f>
        <v>1A Fuel Combustion Activities</v>
      </c>
      <c r="E829" s="221" t="str">
        <f>INDEX(DbaseIndices!H:H,$B829)</f>
        <v>1A4 Other Sectors</v>
      </c>
      <c r="F829" s="221" t="str">
        <f>INDEX(DbaseIndices!I:I,$B829)</f>
        <v>1A4c Agriculture/Forestry/Fishing/Fish Farms</v>
      </c>
      <c r="G829" s="221" t="str">
        <f>INDEX(DbaseIndices!D:D,$B829)</f>
        <v>Residual Fuel Oil (HFO)</v>
      </c>
      <c r="H829" s="221" t="str">
        <f>INDEX(DbaseIndices!E:E,$B829)</f>
        <v>FlowIn</v>
      </c>
      <c r="I829" s="221">
        <f>IF(I828=DbaseIndices!$N$3,DbaseIndices!$N$2,I828+1)</f>
        <v>2017</v>
      </c>
      <c r="J829" s="318">
        <f ca="1">OFFSET(INDIRECT(INDEX(DbaseIndices!J:J,B829)),0,I829-2000+1)</f>
        <v>2624</v>
      </c>
    </row>
    <row r="830" spans="1:10" x14ac:dyDescent="0.25">
      <c r="A830" s="221">
        <f>IF(I829=DbaseIndices!$N$3,A829+1,A829)</f>
        <v>139</v>
      </c>
      <c r="B830" s="221">
        <f>MATCH(A830,DbaseIndices!A:A,0)</f>
        <v>194</v>
      </c>
      <c r="C830" s="221" t="str">
        <f>INDEX(DbaseIndices!F:F,$B830)</f>
        <v>1 Energy</v>
      </c>
      <c r="D830" s="221" t="str">
        <f>INDEX(DbaseIndices!G:G,$B830)</f>
        <v>1A Fuel Combustion Activities</v>
      </c>
      <c r="E830" s="221" t="str">
        <f>INDEX(DbaseIndices!H:H,$B830)</f>
        <v>1A4 Other Sectors</v>
      </c>
      <c r="F830" s="221" t="str">
        <f>INDEX(DbaseIndices!I:I,$B830)</f>
        <v>1A4c Agriculture/Forestry/Fishing/Fish Farms</v>
      </c>
      <c r="G830" s="221" t="str">
        <f>INDEX(DbaseIndices!D:D,$B830)</f>
        <v>LPG</v>
      </c>
      <c r="H830" s="221" t="str">
        <f>INDEX(DbaseIndices!E:E,$B830)</f>
        <v>FlowIn</v>
      </c>
      <c r="I830" s="221">
        <f>IF(I829=DbaseIndices!$N$3,DbaseIndices!$N$2,I829+1)</f>
        <v>2012</v>
      </c>
      <c r="J830" s="318">
        <f ca="1">OFFSET(INDIRECT(INDEX(DbaseIndices!J:J,B830)),0,I830-2000+1)</f>
        <v>50.794080000000001</v>
      </c>
    </row>
    <row r="831" spans="1:10" x14ac:dyDescent="0.25">
      <c r="A831" s="221">
        <f>IF(I830=DbaseIndices!$N$3,A830+1,A830)</f>
        <v>139</v>
      </c>
      <c r="B831" s="221">
        <f>MATCH(A831,DbaseIndices!A:A,0)</f>
        <v>194</v>
      </c>
      <c r="C831" s="221" t="str">
        <f>INDEX(DbaseIndices!F:F,$B831)</f>
        <v>1 Energy</v>
      </c>
      <c r="D831" s="221" t="str">
        <f>INDEX(DbaseIndices!G:G,$B831)</f>
        <v>1A Fuel Combustion Activities</v>
      </c>
      <c r="E831" s="221" t="str">
        <f>INDEX(DbaseIndices!H:H,$B831)</f>
        <v>1A4 Other Sectors</v>
      </c>
      <c r="F831" s="221" t="str">
        <f>INDEX(DbaseIndices!I:I,$B831)</f>
        <v>1A4c Agriculture/Forestry/Fishing/Fish Farms</v>
      </c>
      <c r="G831" s="221" t="str">
        <f>INDEX(DbaseIndices!D:D,$B831)</f>
        <v>LPG</v>
      </c>
      <c r="H831" s="221" t="str">
        <f>INDEX(DbaseIndices!E:E,$B831)</f>
        <v>FlowIn</v>
      </c>
      <c r="I831" s="221">
        <f>IF(I830=DbaseIndices!$N$3,DbaseIndices!$N$2,I830+1)</f>
        <v>2013</v>
      </c>
      <c r="J831" s="318">
        <f ca="1">OFFSET(INDIRECT(INDEX(DbaseIndices!J:J,B831)),0,I831-2000+1)</f>
        <v>40</v>
      </c>
    </row>
    <row r="832" spans="1:10" x14ac:dyDescent="0.25">
      <c r="A832" s="221">
        <f>IF(I831=DbaseIndices!$N$3,A831+1,A831)</f>
        <v>139</v>
      </c>
      <c r="B832" s="221">
        <f>MATCH(A832,DbaseIndices!A:A,0)</f>
        <v>194</v>
      </c>
      <c r="C832" s="221" t="str">
        <f>INDEX(DbaseIndices!F:F,$B832)</f>
        <v>1 Energy</v>
      </c>
      <c r="D832" s="221" t="str">
        <f>INDEX(DbaseIndices!G:G,$B832)</f>
        <v>1A Fuel Combustion Activities</v>
      </c>
      <c r="E832" s="221" t="str">
        <f>INDEX(DbaseIndices!H:H,$B832)</f>
        <v>1A4 Other Sectors</v>
      </c>
      <c r="F832" s="221" t="str">
        <f>INDEX(DbaseIndices!I:I,$B832)</f>
        <v>1A4c Agriculture/Forestry/Fishing/Fish Farms</v>
      </c>
      <c r="G832" s="221" t="str">
        <f>INDEX(DbaseIndices!D:D,$B832)</f>
        <v>LPG</v>
      </c>
      <c r="H832" s="221" t="str">
        <f>INDEX(DbaseIndices!E:E,$B832)</f>
        <v>FlowIn</v>
      </c>
      <c r="I832" s="221">
        <f>IF(I831=DbaseIndices!$N$3,DbaseIndices!$N$2,I831+1)</f>
        <v>2014</v>
      </c>
      <c r="J832" s="318">
        <f ca="1">OFFSET(INDIRECT(INDEX(DbaseIndices!J:J,B832)),0,I832-2000+1)</f>
        <v>37</v>
      </c>
    </row>
    <row r="833" spans="1:10" x14ac:dyDescent="0.25">
      <c r="A833" s="221">
        <f>IF(I832=DbaseIndices!$N$3,A832+1,A832)</f>
        <v>139</v>
      </c>
      <c r="B833" s="221">
        <f>MATCH(A833,DbaseIndices!A:A,0)</f>
        <v>194</v>
      </c>
      <c r="C833" s="221" t="str">
        <f>INDEX(DbaseIndices!F:F,$B833)</f>
        <v>1 Energy</v>
      </c>
      <c r="D833" s="221" t="str">
        <f>INDEX(DbaseIndices!G:G,$B833)</f>
        <v>1A Fuel Combustion Activities</v>
      </c>
      <c r="E833" s="221" t="str">
        <f>INDEX(DbaseIndices!H:H,$B833)</f>
        <v>1A4 Other Sectors</v>
      </c>
      <c r="F833" s="221" t="str">
        <f>INDEX(DbaseIndices!I:I,$B833)</f>
        <v>1A4c Agriculture/Forestry/Fishing/Fish Farms</v>
      </c>
      <c r="G833" s="221" t="str">
        <f>INDEX(DbaseIndices!D:D,$B833)</f>
        <v>LPG</v>
      </c>
      <c r="H833" s="221" t="str">
        <f>INDEX(DbaseIndices!E:E,$B833)</f>
        <v>FlowIn</v>
      </c>
      <c r="I833" s="221">
        <f>IF(I832=DbaseIndices!$N$3,DbaseIndices!$N$2,I832+1)</f>
        <v>2015</v>
      </c>
      <c r="J833" s="318">
        <f ca="1">OFFSET(INDIRECT(INDEX(DbaseIndices!J:J,B833)),0,I833-2000+1)</f>
        <v>45</v>
      </c>
    </row>
    <row r="834" spans="1:10" x14ac:dyDescent="0.25">
      <c r="A834" s="221">
        <f>IF(I833=DbaseIndices!$N$3,A833+1,A833)</f>
        <v>139</v>
      </c>
      <c r="B834" s="221">
        <f>MATCH(A834,DbaseIndices!A:A,0)</f>
        <v>194</v>
      </c>
      <c r="C834" s="221" t="str">
        <f>INDEX(DbaseIndices!F:F,$B834)</f>
        <v>1 Energy</v>
      </c>
      <c r="D834" s="221" t="str">
        <f>INDEX(DbaseIndices!G:G,$B834)</f>
        <v>1A Fuel Combustion Activities</v>
      </c>
      <c r="E834" s="221" t="str">
        <f>INDEX(DbaseIndices!H:H,$B834)</f>
        <v>1A4 Other Sectors</v>
      </c>
      <c r="F834" s="221" t="str">
        <f>INDEX(DbaseIndices!I:I,$B834)</f>
        <v>1A4c Agriculture/Forestry/Fishing/Fish Farms</v>
      </c>
      <c r="G834" s="221" t="str">
        <f>INDEX(DbaseIndices!D:D,$B834)</f>
        <v>LPG</v>
      </c>
      <c r="H834" s="221" t="str">
        <f>INDEX(DbaseIndices!E:E,$B834)</f>
        <v>FlowIn</v>
      </c>
      <c r="I834" s="221">
        <f>IF(I833=DbaseIndices!$N$3,DbaseIndices!$N$2,I833+1)</f>
        <v>2016</v>
      </c>
      <c r="J834" s="318">
        <f ca="1">OFFSET(INDIRECT(INDEX(DbaseIndices!J:J,B834)),0,I834-2000+1)</f>
        <v>45</v>
      </c>
    </row>
    <row r="835" spans="1:10" x14ac:dyDescent="0.25">
      <c r="A835" s="221">
        <f>IF(I834=DbaseIndices!$N$3,A834+1,A834)</f>
        <v>139</v>
      </c>
      <c r="B835" s="221">
        <f>MATCH(A835,DbaseIndices!A:A,0)</f>
        <v>194</v>
      </c>
      <c r="C835" s="221" t="str">
        <f>INDEX(DbaseIndices!F:F,$B835)</f>
        <v>1 Energy</v>
      </c>
      <c r="D835" s="221" t="str">
        <f>INDEX(DbaseIndices!G:G,$B835)</f>
        <v>1A Fuel Combustion Activities</v>
      </c>
      <c r="E835" s="221" t="str">
        <f>INDEX(DbaseIndices!H:H,$B835)</f>
        <v>1A4 Other Sectors</v>
      </c>
      <c r="F835" s="221" t="str">
        <f>INDEX(DbaseIndices!I:I,$B835)</f>
        <v>1A4c Agriculture/Forestry/Fishing/Fish Farms</v>
      </c>
      <c r="G835" s="221" t="str">
        <f>INDEX(DbaseIndices!D:D,$B835)</f>
        <v>LPG</v>
      </c>
      <c r="H835" s="221" t="str">
        <f>INDEX(DbaseIndices!E:E,$B835)</f>
        <v>FlowIn</v>
      </c>
      <c r="I835" s="221">
        <f>IF(I834=DbaseIndices!$N$3,DbaseIndices!$N$2,I834+1)</f>
        <v>2017</v>
      </c>
      <c r="J835" s="318">
        <f ca="1">OFFSET(INDIRECT(INDEX(DbaseIndices!J:J,B835)),0,I835-2000+1)</f>
        <v>45</v>
      </c>
    </row>
    <row r="836" spans="1:10" x14ac:dyDescent="0.25">
      <c r="A836" s="221">
        <f>IF(I835=DbaseIndices!$N$3,A835+1,A835)</f>
        <v>140</v>
      </c>
      <c r="B836" s="221">
        <f>MATCH(A836,DbaseIndices!A:A,0)</f>
        <v>195</v>
      </c>
      <c r="C836" s="221" t="str">
        <f>INDEX(DbaseIndices!F:F,$B836)</f>
        <v>1 Energy</v>
      </c>
      <c r="D836" s="221" t="str">
        <f>INDEX(DbaseIndices!G:G,$B836)</f>
        <v>1A Fuel Combustion Activities</v>
      </c>
      <c r="E836" s="221" t="str">
        <f>INDEX(DbaseIndices!H:H,$B836)</f>
        <v>1A4 Other Sectors</v>
      </c>
      <c r="F836" s="221" t="str">
        <f>INDEX(DbaseIndices!I:I,$B836)</f>
        <v>1A4c Agriculture/Forestry/Fishing/Fish Farms</v>
      </c>
      <c r="G836" s="221" t="str">
        <f>INDEX(DbaseIndices!D:D,$B836)</f>
        <v>Coal</v>
      </c>
      <c r="H836" s="221" t="str">
        <f>INDEX(DbaseIndices!E:E,$B836)</f>
        <v>FlowIn</v>
      </c>
      <c r="I836" s="221">
        <f>IF(I835=DbaseIndices!$N$3,DbaseIndices!$N$2,I835+1)</f>
        <v>2012</v>
      </c>
      <c r="J836" s="318">
        <f ca="1">OFFSET(INDIRECT(INDEX(DbaseIndices!J:J,B836)),0,I836-2000+1)</f>
        <v>0</v>
      </c>
    </row>
    <row r="837" spans="1:10" x14ac:dyDescent="0.25">
      <c r="A837" s="221">
        <f>IF(I836=DbaseIndices!$N$3,A836+1,A836)</f>
        <v>140</v>
      </c>
      <c r="B837" s="221">
        <f>MATCH(A837,DbaseIndices!A:A,0)</f>
        <v>195</v>
      </c>
      <c r="C837" s="221" t="str">
        <f>INDEX(DbaseIndices!F:F,$B837)</f>
        <v>1 Energy</v>
      </c>
      <c r="D837" s="221" t="str">
        <f>INDEX(DbaseIndices!G:G,$B837)</f>
        <v>1A Fuel Combustion Activities</v>
      </c>
      <c r="E837" s="221" t="str">
        <f>INDEX(DbaseIndices!H:H,$B837)</f>
        <v>1A4 Other Sectors</v>
      </c>
      <c r="F837" s="221" t="str">
        <f>INDEX(DbaseIndices!I:I,$B837)</f>
        <v>1A4c Agriculture/Forestry/Fishing/Fish Farms</v>
      </c>
      <c r="G837" s="221" t="str">
        <f>INDEX(DbaseIndices!D:D,$B837)</f>
        <v>Coal</v>
      </c>
      <c r="H837" s="221" t="str">
        <f>INDEX(DbaseIndices!E:E,$B837)</f>
        <v>FlowIn</v>
      </c>
      <c r="I837" s="221">
        <f>IF(I836=DbaseIndices!$N$3,DbaseIndices!$N$2,I836+1)</f>
        <v>2013</v>
      </c>
      <c r="J837" s="318">
        <f ca="1">OFFSET(INDIRECT(INDEX(DbaseIndices!J:J,B837)),0,I837-2000+1)</f>
        <v>418</v>
      </c>
    </row>
    <row r="838" spans="1:10" x14ac:dyDescent="0.25">
      <c r="A838" s="221">
        <f>IF(I837=DbaseIndices!$N$3,A837+1,A837)</f>
        <v>140</v>
      </c>
      <c r="B838" s="221">
        <f>MATCH(A838,DbaseIndices!A:A,0)</f>
        <v>195</v>
      </c>
      <c r="C838" s="221" t="str">
        <f>INDEX(DbaseIndices!F:F,$B838)</f>
        <v>1 Energy</v>
      </c>
      <c r="D838" s="221" t="str">
        <f>INDEX(DbaseIndices!G:G,$B838)</f>
        <v>1A Fuel Combustion Activities</v>
      </c>
      <c r="E838" s="221" t="str">
        <f>INDEX(DbaseIndices!H:H,$B838)</f>
        <v>1A4 Other Sectors</v>
      </c>
      <c r="F838" s="221" t="str">
        <f>INDEX(DbaseIndices!I:I,$B838)</f>
        <v>1A4c Agriculture/Forestry/Fishing/Fish Farms</v>
      </c>
      <c r="G838" s="221" t="str">
        <f>INDEX(DbaseIndices!D:D,$B838)</f>
        <v>Coal</v>
      </c>
      <c r="H838" s="221" t="str">
        <f>INDEX(DbaseIndices!E:E,$B838)</f>
        <v>FlowIn</v>
      </c>
      <c r="I838" s="221">
        <f>IF(I837=DbaseIndices!$N$3,DbaseIndices!$N$2,I837+1)</f>
        <v>2014</v>
      </c>
      <c r="J838" s="318">
        <f ca="1">OFFSET(INDIRECT(INDEX(DbaseIndices!J:J,B838)),0,I838-2000+1)</f>
        <v>647.19000000000005</v>
      </c>
    </row>
    <row r="839" spans="1:10" x14ac:dyDescent="0.25">
      <c r="A839" s="221">
        <f>IF(I838=DbaseIndices!$N$3,A838+1,A838)</f>
        <v>140</v>
      </c>
      <c r="B839" s="221">
        <f>MATCH(A839,DbaseIndices!A:A,0)</f>
        <v>195</v>
      </c>
      <c r="C839" s="221" t="str">
        <f>INDEX(DbaseIndices!F:F,$B839)</f>
        <v>1 Energy</v>
      </c>
      <c r="D839" s="221" t="str">
        <f>INDEX(DbaseIndices!G:G,$B839)</f>
        <v>1A Fuel Combustion Activities</v>
      </c>
      <c r="E839" s="221" t="str">
        <f>INDEX(DbaseIndices!H:H,$B839)</f>
        <v>1A4 Other Sectors</v>
      </c>
      <c r="F839" s="221" t="str">
        <f>INDEX(DbaseIndices!I:I,$B839)</f>
        <v>1A4c Agriculture/Forestry/Fishing/Fish Farms</v>
      </c>
      <c r="G839" s="221" t="str">
        <f>INDEX(DbaseIndices!D:D,$B839)</f>
        <v>Coal</v>
      </c>
      <c r="H839" s="221" t="str">
        <f>INDEX(DbaseIndices!E:E,$B839)</f>
        <v>FlowIn</v>
      </c>
      <c r="I839" s="221">
        <f>IF(I838=DbaseIndices!$N$3,DbaseIndices!$N$2,I838+1)</f>
        <v>2015</v>
      </c>
      <c r="J839" s="318">
        <f ca="1">OFFSET(INDIRECT(INDEX(DbaseIndices!J:J,B839)),0,I839-2000+1)</f>
        <v>1403.22</v>
      </c>
    </row>
    <row r="840" spans="1:10" x14ac:dyDescent="0.25">
      <c r="A840" s="221">
        <f>IF(I839=DbaseIndices!$N$3,A839+1,A839)</f>
        <v>140</v>
      </c>
      <c r="B840" s="221">
        <f>MATCH(A840,DbaseIndices!A:A,0)</f>
        <v>195</v>
      </c>
      <c r="C840" s="221" t="str">
        <f>INDEX(DbaseIndices!F:F,$B840)</f>
        <v>1 Energy</v>
      </c>
      <c r="D840" s="221" t="str">
        <f>INDEX(DbaseIndices!G:G,$B840)</f>
        <v>1A Fuel Combustion Activities</v>
      </c>
      <c r="E840" s="221" t="str">
        <f>INDEX(DbaseIndices!H:H,$B840)</f>
        <v>1A4 Other Sectors</v>
      </c>
      <c r="F840" s="221" t="str">
        <f>INDEX(DbaseIndices!I:I,$B840)</f>
        <v>1A4c Agriculture/Forestry/Fishing/Fish Farms</v>
      </c>
      <c r="G840" s="221" t="str">
        <f>INDEX(DbaseIndices!D:D,$B840)</f>
        <v>Coal</v>
      </c>
      <c r="H840" s="221" t="str">
        <f>INDEX(DbaseIndices!E:E,$B840)</f>
        <v>FlowIn</v>
      </c>
      <c r="I840" s="221">
        <f>IF(I839=DbaseIndices!$N$3,DbaseIndices!$N$2,I839+1)</f>
        <v>2016</v>
      </c>
      <c r="J840" s="318">
        <f ca="1">OFFSET(INDIRECT(INDEX(DbaseIndices!J:J,B840)),0,I840-2000+1)</f>
        <v>1403</v>
      </c>
    </row>
    <row r="841" spans="1:10" x14ac:dyDescent="0.25">
      <c r="A841" s="221">
        <f>IF(I840=DbaseIndices!$N$3,A840+1,A840)</f>
        <v>140</v>
      </c>
      <c r="B841" s="221">
        <f>MATCH(A841,DbaseIndices!A:A,0)</f>
        <v>195</v>
      </c>
      <c r="C841" s="221" t="str">
        <f>INDEX(DbaseIndices!F:F,$B841)</f>
        <v>1 Energy</v>
      </c>
      <c r="D841" s="221" t="str">
        <f>INDEX(DbaseIndices!G:G,$B841)</f>
        <v>1A Fuel Combustion Activities</v>
      </c>
      <c r="E841" s="221" t="str">
        <f>INDEX(DbaseIndices!H:H,$B841)</f>
        <v>1A4 Other Sectors</v>
      </c>
      <c r="F841" s="221" t="str">
        <f>INDEX(DbaseIndices!I:I,$B841)</f>
        <v>1A4c Agriculture/Forestry/Fishing/Fish Farms</v>
      </c>
      <c r="G841" s="221" t="str">
        <f>INDEX(DbaseIndices!D:D,$B841)</f>
        <v>Coal</v>
      </c>
      <c r="H841" s="221" t="str">
        <f>INDEX(DbaseIndices!E:E,$B841)</f>
        <v>FlowIn</v>
      </c>
      <c r="I841" s="221">
        <f>IF(I840=DbaseIndices!$N$3,DbaseIndices!$N$2,I840+1)</f>
        <v>2017</v>
      </c>
      <c r="J841" s="318">
        <f ca="1">OFFSET(INDIRECT(INDEX(DbaseIndices!J:J,B841)),0,I841-2000+1)</f>
        <v>1403</v>
      </c>
    </row>
    <row r="842" spans="1:10" x14ac:dyDescent="0.25">
      <c r="A842" s="221">
        <f>IF(I841=DbaseIndices!$N$3,A841+1,A841)</f>
        <v>141</v>
      </c>
      <c r="B842" s="221">
        <f>MATCH(A842,DbaseIndices!A:A,0)</f>
        <v>197</v>
      </c>
      <c r="C842" s="221" t="str">
        <f>INDEX(DbaseIndices!F:F,$B842)</f>
        <v>1 Energy</v>
      </c>
      <c r="D842" s="221" t="str">
        <f>INDEX(DbaseIndices!G:G,$B842)</f>
        <v>1A Fuel Combustion Activities</v>
      </c>
      <c r="E842" s="221" t="str">
        <f>INDEX(DbaseIndices!H:H,$B842)</f>
        <v>1A4 Other Sectors</v>
      </c>
      <c r="F842" s="221" t="str">
        <f>INDEX(DbaseIndices!I:I,$B842)</f>
        <v>1A4a Commercial/Institutional</v>
      </c>
      <c r="G842" s="221" t="str">
        <f>INDEX(DbaseIndices!D:D,$B842)</f>
        <v>Kerosene</v>
      </c>
      <c r="H842" s="221" t="str">
        <f>INDEX(DbaseIndices!E:E,$B842)</f>
        <v>CO2</v>
      </c>
      <c r="I842" s="221">
        <f>IF(I841=DbaseIndices!$N$3,DbaseIndices!$N$2,I841+1)</f>
        <v>2012</v>
      </c>
      <c r="J842" s="318">
        <f ca="1">OFFSET(INDIRECT(INDEX(DbaseIndices!J:J,B842)),0,I842-2000+1)</f>
        <v>46.262616999999999</v>
      </c>
    </row>
    <row r="843" spans="1:10" x14ac:dyDescent="0.25">
      <c r="A843" s="221">
        <f>IF(I842=DbaseIndices!$N$3,A842+1,A842)</f>
        <v>141</v>
      </c>
      <c r="B843" s="221">
        <f>MATCH(A843,DbaseIndices!A:A,0)</f>
        <v>197</v>
      </c>
      <c r="C843" s="221" t="str">
        <f>INDEX(DbaseIndices!F:F,$B843)</f>
        <v>1 Energy</v>
      </c>
      <c r="D843" s="221" t="str">
        <f>INDEX(DbaseIndices!G:G,$B843)</f>
        <v>1A Fuel Combustion Activities</v>
      </c>
      <c r="E843" s="221" t="str">
        <f>INDEX(DbaseIndices!H:H,$B843)</f>
        <v>1A4 Other Sectors</v>
      </c>
      <c r="F843" s="221" t="str">
        <f>INDEX(DbaseIndices!I:I,$B843)</f>
        <v>1A4a Commercial/Institutional</v>
      </c>
      <c r="G843" s="221" t="str">
        <f>INDEX(DbaseIndices!D:D,$B843)</f>
        <v>Kerosene</v>
      </c>
      <c r="H843" s="221" t="str">
        <f>INDEX(DbaseIndices!E:E,$B843)</f>
        <v>CO2</v>
      </c>
      <c r="I843" s="221">
        <f>IF(I842=DbaseIndices!$N$3,DbaseIndices!$N$2,I842+1)</f>
        <v>2013</v>
      </c>
      <c r="J843" s="318">
        <f ca="1">OFFSET(INDIRECT(INDEX(DbaseIndices!J:J,B843)),0,I843-2000+1)</f>
        <v>49.460585199999997</v>
      </c>
    </row>
    <row r="844" spans="1:10" x14ac:dyDescent="0.25">
      <c r="A844" s="221">
        <f>IF(I843=DbaseIndices!$N$3,A843+1,A843)</f>
        <v>141</v>
      </c>
      <c r="B844" s="221">
        <f>MATCH(A844,DbaseIndices!A:A,0)</f>
        <v>197</v>
      </c>
      <c r="C844" s="221" t="str">
        <f>INDEX(DbaseIndices!F:F,$B844)</f>
        <v>1 Energy</v>
      </c>
      <c r="D844" s="221" t="str">
        <f>INDEX(DbaseIndices!G:G,$B844)</f>
        <v>1A Fuel Combustion Activities</v>
      </c>
      <c r="E844" s="221" t="str">
        <f>INDEX(DbaseIndices!H:H,$B844)</f>
        <v>1A4 Other Sectors</v>
      </c>
      <c r="F844" s="221" t="str">
        <f>INDEX(DbaseIndices!I:I,$B844)</f>
        <v>1A4a Commercial/Institutional</v>
      </c>
      <c r="G844" s="221" t="str">
        <f>INDEX(DbaseIndices!D:D,$B844)</f>
        <v>Kerosene</v>
      </c>
      <c r="H844" s="221" t="str">
        <f>INDEX(DbaseIndices!E:E,$B844)</f>
        <v>CO2</v>
      </c>
      <c r="I844" s="221">
        <f>IF(I843=DbaseIndices!$N$3,DbaseIndices!$N$2,I843+1)</f>
        <v>2014</v>
      </c>
      <c r="J844" s="318">
        <f ca="1">OFFSET(INDIRECT(INDEX(DbaseIndices!J:J,B844)),0,I844-2000+1)</f>
        <v>46.550648399999993</v>
      </c>
    </row>
    <row r="845" spans="1:10" x14ac:dyDescent="0.25">
      <c r="A845" s="221">
        <f>IF(I844=DbaseIndices!$N$3,A844+1,A844)</f>
        <v>141</v>
      </c>
      <c r="B845" s="221">
        <f>MATCH(A845,DbaseIndices!A:A,0)</f>
        <v>197</v>
      </c>
      <c r="C845" s="221" t="str">
        <f>INDEX(DbaseIndices!F:F,$B845)</f>
        <v>1 Energy</v>
      </c>
      <c r="D845" s="221" t="str">
        <f>INDEX(DbaseIndices!G:G,$B845)</f>
        <v>1A Fuel Combustion Activities</v>
      </c>
      <c r="E845" s="221" t="str">
        <f>INDEX(DbaseIndices!H:H,$B845)</f>
        <v>1A4 Other Sectors</v>
      </c>
      <c r="F845" s="221" t="str">
        <f>INDEX(DbaseIndices!I:I,$B845)</f>
        <v>1A4a Commercial/Institutional</v>
      </c>
      <c r="G845" s="221" t="str">
        <f>INDEX(DbaseIndices!D:D,$B845)</f>
        <v>Kerosene</v>
      </c>
      <c r="H845" s="221" t="str">
        <f>INDEX(DbaseIndices!E:E,$B845)</f>
        <v>CO2</v>
      </c>
      <c r="I845" s="221">
        <f>IF(I844=DbaseIndices!$N$3,DbaseIndices!$N$2,I844+1)</f>
        <v>2015</v>
      </c>
      <c r="J845" s="318">
        <f ca="1">OFFSET(INDIRECT(INDEX(DbaseIndices!J:J,B845)),0,I845-2000+1)</f>
        <v>43.640711599999996</v>
      </c>
    </row>
    <row r="846" spans="1:10" x14ac:dyDescent="0.25">
      <c r="A846" s="221">
        <f>IF(I845=DbaseIndices!$N$3,A845+1,A845)</f>
        <v>141</v>
      </c>
      <c r="B846" s="221">
        <f>MATCH(A846,DbaseIndices!A:A,0)</f>
        <v>197</v>
      </c>
      <c r="C846" s="221" t="str">
        <f>INDEX(DbaseIndices!F:F,$B846)</f>
        <v>1 Energy</v>
      </c>
      <c r="D846" s="221" t="str">
        <f>INDEX(DbaseIndices!G:G,$B846)</f>
        <v>1A Fuel Combustion Activities</v>
      </c>
      <c r="E846" s="221" t="str">
        <f>INDEX(DbaseIndices!H:H,$B846)</f>
        <v>1A4 Other Sectors</v>
      </c>
      <c r="F846" s="221" t="str">
        <f>INDEX(DbaseIndices!I:I,$B846)</f>
        <v>1A4a Commercial/Institutional</v>
      </c>
      <c r="G846" s="221" t="str">
        <f>INDEX(DbaseIndices!D:D,$B846)</f>
        <v>Kerosene</v>
      </c>
      <c r="H846" s="221" t="str">
        <f>INDEX(DbaseIndices!E:E,$B846)</f>
        <v>CO2</v>
      </c>
      <c r="I846" s="221">
        <f>IF(I845=DbaseIndices!$N$3,DbaseIndices!$N$2,I845+1)</f>
        <v>2016</v>
      </c>
      <c r="J846" s="318">
        <f ca="1">OFFSET(INDIRECT(INDEX(DbaseIndices!J:J,B846)),0,I846-2000+1)</f>
        <v>40.695399999999999</v>
      </c>
    </row>
    <row r="847" spans="1:10" x14ac:dyDescent="0.25">
      <c r="A847" s="221">
        <f>IF(I846=DbaseIndices!$N$3,A846+1,A846)</f>
        <v>141</v>
      </c>
      <c r="B847" s="221">
        <f>MATCH(A847,DbaseIndices!A:A,0)</f>
        <v>197</v>
      </c>
      <c r="C847" s="221" t="str">
        <f>INDEX(DbaseIndices!F:F,$B847)</f>
        <v>1 Energy</v>
      </c>
      <c r="D847" s="221" t="str">
        <f>INDEX(DbaseIndices!G:G,$B847)</f>
        <v>1A Fuel Combustion Activities</v>
      </c>
      <c r="E847" s="221" t="str">
        <f>INDEX(DbaseIndices!H:H,$B847)</f>
        <v>1A4 Other Sectors</v>
      </c>
      <c r="F847" s="221" t="str">
        <f>INDEX(DbaseIndices!I:I,$B847)</f>
        <v>1A4a Commercial/Institutional</v>
      </c>
      <c r="G847" s="221" t="str">
        <f>INDEX(DbaseIndices!D:D,$B847)</f>
        <v>Kerosene</v>
      </c>
      <c r="H847" s="221" t="str">
        <f>INDEX(DbaseIndices!E:E,$B847)</f>
        <v>CO2</v>
      </c>
      <c r="I847" s="221">
        <f>IF(I846=DbaseIndices!$N$3,DbaseIndices!$N$2,I846+1)</f>
        <v>2017</v>
      </c>
      <c r="J847" s="318">
        <f ca="1">OFFSET(INDIRECT(INDEX(DbaseIndices!J:J,B847)),0,I847-2000+1)</f>
        <v>37.819400000000002</v>
      </c>
    </row>
    <row r="848" spans="1:10" x14ac:dyDescent="0.25">
      <c r="A848" s="221">
        <f>IF(I847=DbaseIndices!$N$3,A847+1,A847)</f>
        <v>142</v>
      </c>
      <c r="B848" s="221">
        <f>MATCH(A848,DbaseIndices!A:A,0)</f>
        <v>198</v>
      </c>
      <c r="C848" s="221" t="str">
        <f>INDEX(DbaseIndices!F:F,$B848)</f>
        <v>1 Energy</v>
      </c>
      <c r="D848" s="221" t="str">
        <f>INDEX(DbaseIndices!G:G,$B848)</f>
        <v>1A Fuel Combustion Activities</v>
      </c>
      <c r="E848" s="221" t="str">
        <f>INDEX(DbaseIndices!H:H,$B848)</f>
        <v>1A4 Other Sectors</v>
      </c>
      <c r="F848" s="221" t="str">
        <f>INDEX(DbaseIndices!I:I,$B848)</f>
        <v>1A4a Commercial/Institutional</v>
      </c>
      <c r="G848" s="221" t="str">
        <f>INDEX(DbaseIndices!D:D,$B848)</f>
        <v>Diesel</v>
      </c>
      <c r="H848" s="221" t="str">
        <f>INDEX(DbaseIndices!E:E,$B848)</f>
        <v>CO2</v>
      </c>
      <c r="I848" s="221">
        <f>IF(I847=DbaseIndices!$N$3,DbaseIndices!$N$2,I847+1)</f>
        <v>2012</v>
      </c>
      <c r="J848" s="318">
        <f ca="1">OFFSET(INDIRECT(INDEX(DbaseIndices!J:J,B848)),0,I848-2000+1)</f>
        <v>10810.296946800001</v>
      </c>
    </row>
    <row r="849" spans="1:10" x14ac:dyDescent="0.25">
      <c r="A849" s="221">
        <f>IF(I848=DbaseIndices!$N$3,A848+1,A848)</f>
        <v>142</v>
      </c>
      <c r="B849" s="221">
        <f>MATCH(A849,DbaseIndices!A:A,0)</f>
        <v>198</v>
      </c>
      <c r="C849" s="221" t="str">
        <f>INDEX(DbaseIndices!F:F,$B849)</f>
        <v>1 Energy</v>
      </c>
      <c r="D849" s="221" t="str">
        <f>INDEX(DbaseIndices!G:G,$B849)</f>
        <v>1A Fuel Combustion Activities</v>
      </c>
      <c r="E849" s="221" t="str">
        <f>INDEX(DbaseIndices!H:H,$B849)</f>
        <v>1A4 Other Sectors</v>
      </c>
      <c r="F849" s="221" t="str">
        <f>INDEX(DbaseIndices!I:I,$B849)</f>
        <v>1A4a Commercial/Institutional</v>
      </c>
      <c r="G849" s="221" t="str">
        <f>INDEX(DbaseIndices!D:D,$B849)</f>
        <v>Diesel</v>
      </c>
      <c r="H849" s="221" t="str">
        <f>INDEX(DbaseIndices!E:E,$B849)</f>
        <v>CO2</v>
      </c>
      <c r="I849" s="221">
        <f>IF(I848=DbaseIndices!$N$3,DbaseIndices!$N$2,I848+1)</f>
        <v>2013</v>
      </c>
      <c r="J849" s="318">
        <f ca="1">OFFSET(INDIRECT(INDEX(DbaseIndices!J:J,B849)),0,I849-2000+1)</f>
        <v>12808.318380000001</v>
      </c>
    </row>
    <row r="850" spans="1:10" x14ac:dyDescent="0.25">
      <c r="A850" s="221">
        <f>IF(I849=DbaseIndices!$N$3,A849+1,A849)</f>
        <v>142</v>
      </c>
      <c r="B850" s="221">
        <f>MATCH(A850,DbaseIndices!A:A,0)</f>
        <v>198</v>
      </c>
      <c r="C850" s="221" t="str">
        <f>INDEX(DbaseIndices!F:F,$B850)</f>
        <v>1 Energy</v>
      </c>
      <c r="D850" s="221" t="str">
        <f>INDEX(DbaseIndices!G:G,$B850)</f>
        <v>1A Fuel Combustion Activities</v>
      </c>
      <c r="E850" s="221" t="str">
        <f>INDEX(DbaseIndices!H:H,$B850)</f>
        <v>1A4 Other Sectors</v>
      </c>
      <c r="F850" s="221" t="str">
        <f>INDEX(DbaseIndices!I:I,$B850)</f>
        <v>1A4a Commercial/Institutional</v>
      </c>
      <c r="G850" s="221" t="str">
        <f>INDEX(DbaseIndices!D:D,$B850)</f>
        <v>Diesel</v>
      </c>
      <c r="H850" s="221" t="str">
        <f>INDEX(DbaseIndices!E:E,$B850)</f>
        <v>CO2</v>
      </c>
      <c r="I850" s="221">
        <f>IF(I849=DbaseIndices!$N$3,DbaseIndices!$N$2,I849+1)</f>
        <v>2014</v>
      </c>
      <c r="J850" s="318">
        <f ca="1">OFFSET(INDIRECT(INDEX(DbaseIndices!J:J,B850)),0,I850-2000+1)</f>
        <v>13252.340399999999</v>
      </c>
    </row>
    <row r="851" spans="1:10" x14ac:dyDescent="0.25">
      <c r="A851" s="221">
        <f>IF(I850=DbaseIndices!$N$3,A850+1,A850)</f>
        <v>142</v>
      </c>
      <c r="B851" s="221">
        <f>MATCH(A851,DbaseIndices!A:A,0)</f>
        <v>198</v>
      </c>
      <c r="C851" s="221" t="str">
        <f>INDEX(DbaseIndices!F:F,$B851)</f>
        <v>1 Energy</v>
      </c>
      <c r="D851" s="221" t="str">
        <f>INDEX(DbaseIndices!G:G,$B851)</f>
        <v>1A Fuel Combustion Activities</v>
      </c>
      <c r="E851" s="221" t="str">
        <f>INDEX(DbaseIndices!H:H,$B851)</f>
        <v>1A4 Other Sectors</v>
      </c>
      <c r="F851" s="221" t="str">
        <f>INDEX(DbaseIndices!I:I,$B851)</f>
        <v>1A4a Commercial/Institutional</v>
      </c>
      <c r="G851" s="221" t="str">
        <f>INDEX(DbaseIndices!D:D,$B851)</f>
        <v>Diesel</v>
      </c>
      <c r="H851" s="221" t="str">
        <f>INDEX(DbaseIndices!E:E,$B851)</f>
        <v>CO2</v>
      </c>
      <c r="I851" s="221">
        <f>IF(I850=DbaseIndices!$N$3,DbaseIndices!$N$2,I850+1)</f>
        <v>2015</v>
      </c>
      <c r="J851" s="318">
        <f ca="1">OFFSET(INDIRECT(INDEX(DbaseIndices!J:J,B851)),0,I851-2000+1)</f>
        <v>13696.362419999999</v>
      </c>
    </row>
    <row r="852" spans="1:10" x14ac:dyDescent="0.25">
      <c r="A852" s="221">
        <f>IF(I851=DbaseIndices!$N$3,A851+1,A851)</f>
        <v>142</v>
      </c>
      <c r="B852" s="221">
        <f>MATCH(A852,DbaseIndices!A:A,0)</f>
        <v>198</v>
      </c>
      <c r="C852" s="221" t="str">
        <f>INDEX(DbaseIndices!F:F,$B852)</f>
        <v>1 Energy</v>
      </c>
      <c r="D852" s="221" t="str">
        <f>INDEX(DbaseIndices!G:G,$B852)</f>
        <v>1A Fuel Combustion Activities</v>
      </c>
      <c r="E852" s="221" t="str">
        <f>INDEX(DbaseIndices!H:H,$B852)</f>
        <v>1A4 Other Sectors</v>
      </c>
      <c r="F852" s="221" t="str">
        <f>INDEX(DbaseIndices!I:I,$B852)</f>
        <v>1A4a Commercial/Institutional</v>
      </c>
      <c r="G852" s="221" t="str">
        <f>INDEX(DbaseIndices!D:D,$B852)</f>
        <v>Diesel</v>
      </c>
      <c r="H852" s="221" t="str">
        <f>INDEX(DbaseIndices!E:E,$B852)</f>
        <v>CO2</v>
      </c>
      <c r="I852" s="221">
        <f>IF(I851=DbaseIndices!$N$3,DbaseIndices!$N$2,I851+1)</f>
        <v>2016</v>
      </c>
      <c r="J852" s="318">
        <f ca="1">OFFSET(INDIRECT(INDEX(DbaseIndices!J:J,B852)),0,I852-2000+1)</f>
        <v>14140.354799999999</v>
      </c>
    </row>
    <row r="853" spans="1:10" x14ac:dyDescent="0.25">
      <c r="A853" s="221">
        <f>IF(I852=DbaseIndices!$N$3,A852+1,A852)</f>
        <v>142</v>
      </c>
      <c r="B853" s="221">
        <f>MATCH(A853,DbaseIndices!A:A,0)</f>
        <v>198</v>
      </c>
      <c r="C853" s="221" t="str">
        <f>INDEX(DbaseIndices!F:F,$B853)</f>
        <v>1 Energy</v>
      </c>
      <c r="D853" s="221" t="str">
        <f>INDEX(DbaseIndices!G:G,$B853)</f>
        <v>1A Fuel Combustion Activities</v>
      </c>
      <c r="E853" s="221" t="str">
        <f>INDEX(DbaseIndices!H:H,$B853)</f>
        <v>1A4 Other Sectors</v>
      </c>
      <c r="F853" s="221" t="str">
        <f>INDEX(DbaseIndices!I:I,$B853)</f>
        <v>1A4a Commercial/Institutional</v>
      </c>
      <c r="G853" s="221" t="str">
        <f>INDEX(DbaseIndices!D:D,$B853)</f>
        <v>Diesel</v>
      </c>
      <c r="H853" s="221" t="str">
        <f>INDEX(DbaseIndices!E:E,$B853)</f>
        <v>CO2</v>
      </c>
      <c r="I853" s="221">
        <f>IF(I852=DbaseIndices!$N$3,DbaseIndices!$N$2,I852+1)</f>
        <v>2017</v>
      </c>
      <c r="J853" s="318">
        <f ca="1">OFFSET(INDIRECT(INDEX(DbaseIndices!J:J,B853)),0,I853-2000+1)</f>
        <v>14584.436100000001</v>
      </c>
    </row>
    <row r="854" spans="1:10" x14ac:dyDescent="0.25">
      <c r="A854" s="221">
        <f>IF(I853=DbaseIndices!$N$3,A853+1,A853)</f>
        <v>143</v>
      </c>
      <c r="B854" s="221">
        <f>MATCH(A854,DbaseIndices!A:A,0)</f>
        <v>199</v>
      </c>
      <c r="C854" s="221" t="str">
        <f>INDEX(DbaseIndices!F:F,$B854)</f>
        <v>1 Energy</v>
      </c>
      <c r="D854" s="221" t="str">
        <f>INDEX(DbaseIndices!G:G,$B854)</f>
        <v>1A Fuel Combustion Activities</v>
      </c>
      <c r="E854" s="221" t="str">
        <f>INDEX(DbaseIndices!H:H,$B854)</f>
        <v>1A4 Other Sectors</v>
      </c>
      <c r="F854" s="221" t="str">
        <f>INDEX(DbaseIndices!I:I,$B854)</f>
        <v>1A4a Commercial/Institutional</v>
      </c>
      <c r="G854" s="221" t="str">
        <f>INDEX(DbaseIndices!D:D,$B854)</f>
        <v>Residual Fuel Oil (HFO)</v>
      </c>
      <c r="H854" s="221" t="str">
        <f>INDEX(DbaseIndices!E:E,$B854)</f>
        <v>CO2</v>
      </c>
      <c r="I854" s="221">
        <f>IF(I853=DbaseIndices!$N$3,DbaseIndices!$N$2,I853+1)</f>
        <v>2012</v>
      </c>
      <c r="J854" s="318">
        <f ca="1">OFFSET(INDIRECT(INDEX(DbaseIndices!J:J,B854)),0,I854-2000+1)</f>
        <v>1828.8691200000001</v>
      </c>
    </row>
    <row r="855" spans="1:10" x14ac:dyDescent="0.25">
      <c r="A855" s="221">
        <f>IF(I854=DbaseIndices!$N$3,A854+1,A854)</f>
        <v>143</v>
      </c>
      <c r="B855" s="221">
        <f>MATCH(A855,DbaseIndices!A:A,0)</f>
        <v>199</v>
      </c>
      <c r="C855" s="221" t="str">
        <f>INDEX(DbaseIndices!F:F,$B855)</f>
        <v>1 Energy</v>
      </c>
      <c r="D855" s="221" t="str">
        <f>INDEX(DbaseIndices!G:G,$B855)</f>
        <v>1A Fuel Combustion Activities</v>
      </c>
      <c r="E855" s="221" t="str">
        <f>INDEX(DbaseIndices!H:H,$B855)</f>
        <v>1A4 Other Sectors</v>
      </c>
      <c r="F855" s="221" t="str">
        <f>INDEX(DbaseIndices!I:I,$B855)</f>
        <v>1A4a Commercial/Institutional</v>
      </c>
      <c r="G855" s="221" t="str">
        <f>INDEX(DbaseIndices!D:D,$B855)</f>
        <v>Residual Fuel Oil (HFO)</v>
      </c>
      <c r="H855" s="221" t="str">
        <f>INDEX(DbaseIndices!E:E,$B855)</f>
        <v>CO2</v>
      </c>
      <c r="I855" s="221">
        <f>IF(I854=DbaseIndices!$N$3,DbaseIndices!$N$2,I854+1)</f>
        <v>2013</v>
      </c>
      <c r="J855" s="318">
        <f ca="1">OFFSET(INDIRECT(INDEX(DbaseIndices!J:J,B855)),0,I855-2000+1)</f>
        <v>1553.1851441126071</v>
      </c>
    </row>
    <row r="856" spans="1:10" x14ac:dyDescent="0.25">
      <c r="A856" s="221">
        <f>IF(I855=DbaseIndices!$N$3,A855+1,A855)</f>
        <v>143</v>
      </c>
      <c r="B856" s="221">
        <f>MATCH(A856,DbaseIndices!A:A,0)</f>
        <v>199</v>
      </c>
      <c r="C856" s="221" t="str">
        <f>INDEX(DbaseIndices!F:F,$B856)</f>
        <v>1 Energy</v>
      </c>
      <c r="D856" s="221" t="str">
        <f>INDEX(DbaseIndices!G:G,$B856)</f>
        <v>1A Fuel Combustion Activities</v>
      </c>
      <c r="E856" s="221" t="str">
        <f>INDEX(DbaseIndices!H:H,$B856)</f>
        <v>1A4 Other Sectors</v>
      </c>
      <c r="F856" s="221" t="str">
        <f>INDEX(DbaseIndices!I:I,$B856)</f>
        <v>1A4a Commercial/Institutional</v>
      </c>
      <c r="G856" s="221" t="str">
        <f>INDEX(DbaseIndices!D:D,$B856)</f>
        <v>Residual Fuel Oil (HFO)</v>
      </c>
      <c r="H856" s="221" t="str">
        <f>INDEX(DbaseIndices!E:E,$B856)</f>
        <v>CO2</v>
      </c>
      <c r="I856" s="221">
        <f>IF(I855=DbaseIndices!$N$3,DbaseIndices!$N$2,I855+1)</f>
        <v>2014</v>
      </c>
      <c r="J856" s="318">
        <f ca="1">OFFSET(INDIRECT(INDEX(DbaseIndices!J:J,B856)),0,I856-2000+1)</f>
        <v>1552.9938849443743</v>
      </c>
    </row>
    <row r="857" spans="1:10" x14ac:dyDescent="0.25">
      <c r="A857" s="221">
        <f>IF(I856=DbaseIndices!$N$3,A856+1,A856)</f>
        <v>143</v>
      </c>
      <c r="B857" s="221">
        <f>MATCH(A857,DbaseIndices!A:A,0)</f>
        <v>199</v>
      </c>
      <c r="C857" s="221" t="str">
        <f>INDEX(DbaseIndices!F:F,$B857)</f>
        <v>1 Energy</v>
      </c>
      <c r="D857" s="221" t="str">
        <f>INDEX(DbaseIndices!G:G,$B857)</f>
        <v>1A Fuel Combustion Activities</v>
      </c>
      <c r="E857" s="221" t="str">
        <f>INDEX(DbaseIndices!H:H,$B857)</f>
        <v>1A4 Other Sectors</v>
      </c>
      <c r="F857" s="221" t="str">
        <f>INDEX(DbaseIndices!I:I,$B857)</f>
        <v>1A4a Commercial/Institutional</v>
      </c>
      <c r="G857" s="221" t="str">
        <f>INDEX(DbaseIndices!D:D,$B857)</f>
        <v>Residual Fuel Oil (HFO)</v>
      </c>
      <c r="H857" s="221" t="str">
        <f>INDEX(DbaseIndices!E:E,$B857)</f>
        <v>CO2</v>
      </c>
      <c r="I857" s="221">
        <f>IF(I856=DbaseIndices!$N$3,DbaseIndices!$N$2,I856+1)</f>
        <v>2015</v>
      </c>
      <c r="J857" s="318">
        <f ca="1">OFFSET(INDIRECT(INDEX(DbaseIndices!J:J,B857)),0,I857-2000+1)</f>
        <v>1553.3640551161025</v>
      </c>
    </row>
    <row r="858" spans="1:10" x14ac:dyDescent="0.25">
      <c r="A858" s="221">
        <f>IF(I857=DbaseIndices!$N$3,A857+1,A857)</f>
        <v>143</v>
      </c>
      <c r="B858" s="221">
        <f>MATCH(A858,DbaseIndices!A:A,0)</f>
        <v>199</v>
      </c>
      <c r="C858" s="221" t="str">
        <f>INDEX(DbaseIndices!F:F,$B858)</f>
        <v>1 Energy</v>
      </c>
      <c r="D858" s="221" t="str">
        <f>INDEX(DbaseIndices!G:G,$B858)</f>
        <v>1A Fuel Combustion Activities</v>
      </c>
      <c r="E858" s="221" t="str">
        <f>INDEX(DbaseIndices!H:H,$B858)</f>
        <v>1A4 Other Sectors</v>
      </c>
      <c r="F858" s="221" t="str">
        <f>INDEX(DbaseIndices!I:I,$B858)</f>
        <v>1A4a Commercial/Institutional</v>
      </c>
      <c r="G858" s="221" t="str">
        <f>INDEX(DbaseIndices!D:D,$B858)</f>
        <v>Residual Fuel Oil (HFO)</v>
      </c>
      <c r="H858" s="221" t="str">
        <f>INDEX(DbaseIndices!E:E,$B858)</f>
        <v>CO2</v>
      </c>
      <c r="I858" s="221">
        <f>IF(I857=DbaseIndices!$N$3,DbaseIndices!$N$2,I857+1)</f>
        <v>2016</v>
      </c>
      <c r="J858" s="318">
        <f ca="1">OFFSET(INDIRECT(INDEX(DbaseIndices!J:J,B858)),0,I858-2000+1)</f>
        <v>1553.4954</v>
      </c>
    </row>
    <row r="859" spans="1:10" x14ac:dyDescent="0.25">
      <c r="A859" s="221">
        <f>IF(I858=DbaseIndices!$N$3,A858+1,A858)</f>
        <v>143</v>
      </c>
      <c r="B859" s="221">
        <f>MATCH(A859,DbaseIndices!A:A,0)</f>
        <v>199</v>
      </c>
      <c r="C859" s="221" t="str">
        <f>INDEX(DbaseIndices!F:F,$B859)</f>
        <v>1 Energy</v>
      </c>
      <c r="D859" s="221" t="str">
        <f>INDEX(DbaseIndices!G:G,$B859)</f>
        <v>1A Fuel Combustion Activities</v>
      </c>
      <c r="E859" s="221" t="str">
        <f>INDEX(DbaseIndices!H:H,$B859)</f>
        <v>1A4 Other Sectors</v>
      </c>
      <c r="F859" s="221" t="str">
        <f>INDEX(DbaseIndices!I:I,$B859)</f>
        <v>1A4a Commercial/Institutional</v>
      </c>
      <c r="G859" s="221" t="str">
        <f>INDEX(DbaseIndices!D:D,$B859)</f>
        <v>Residual Fuel Oil (HFO)</v>
      </c>
      <c r="H859" s="221" t="str">
        <f>INDEX(DbaseIndices!E:E,$B859)</f>
        <v>CO2</v>
      </c>
      <c r="I859" s="221">
        <f>IF(I858=DbaseIndices!$N$3,DbaseIndices!$N$2,I858+1)</f>
        <v>2017</v>
      </c>
      <c r="J859" s="318">
        <f ca="1">OFFSET(INDIRECT(INDEX(DbaseIndices!J:J,B859)),0,I859-2000+1)</f>
        <v>1553.7275999999999</v>
      </c>
    </row>
    <row r="860" spans="1:10" x14ac:dyDescent="0.25">
      <c r="A860" s="221">
        <f>IF(I859=DbaseIndices!$N$3,A859+1,A859)</f>
        <v>144</v>
      </c>
      <c r="B860" s="221">
        <f>MATCH(A860,DbaseIndices!A:A,0)</f>
        <v>200</v>
      </c>
      <c r="C860" s="221" t="str">
        <f>INDEX(DbaseIndices!F:F,$B860)</f>
        <v>1 Energy</v>
      </c>
      <c r="D860" s="221" t="str">
        <f>INDEX(DbaseIndices!G:G,$B860)</f>
        <v>1A Fuel Combustion Activities</v>
      </c>
      <c r="E860" s="221" t="str">
        <f>INDEX(DbaseIndices!H:H,$B860)</f>
        <v>1A4 Other Sectors</v>
      </c>
      <c r="F860" s="221" t="str">
        <f>INDEX(DbaseIndices!I:I,$B860)</f>
        <v>1A4a Commercial/Institutional</v>
      </c>
      <c r="G860" s="221" t="str">
        <f>INDEX(DbaseIndices!D:D,$B860)</f>
        <v>Coal</v>
      </c>
      <c r="H860" s="221" t="str">
        <f>INDEX(DbaseIndices!E:E,$B860)</f>
        <v>CO2</v>
      </c>
      <c r="I860" s="221">
        <f>IF(I859=DbaseIndices!$N$3,DbaseIndices!$N$2,I859+1)</f>
        <v>2012</v>
      </c>
      <c r="J860" s="318">
        <f ca="1">OFFSET(INDIRECT(INDEX(DbaseIndices!J:J,B860)),0,I860-2000+1)</f>
        <v>3434.7721100000003</v>
      </c>
    </row>
    <row r="861" spans="1:10" x14ac:dyDescent="0.25">
      <c r="A861" s="221">
        <f>IF(I860=DbaseIndices!$N$3,A860+1,A860)</f>
        <v>144</v>
      </c>
      <c r="B861" s="221">
        <f>MATCH(A861,DbaseIndices!A:A,0)</f>
        <v>200</v>
      </c>
      <c r="C861" s="221" t="str">
        <f>INDEX(DbaseIndices!F:F,$B861)</f>
        <v>1 Energy</v>
      </c>
      <c r="D861" s="221" t="str">
        <f>INDEX(DbaseIndices!G:G,$B861)</f>
        <v>1A Fuel Combustion Activities</v>
      </c>
      <c r="E861" s="221" t="str">
        <f>INDEX(DbaseIndices!H:H,$B861)</f>
        <v>1A4 Other Sectors</v>
      </c>
      <c r="F861" s="221" t="str">
        <f>INDEX(DbaseIndices!I:I,$B861)</f>
        <v>1A4a Commercial/Institutional</v>
      </c>
      <c r="G861" s="221" t="str">
        <f>INDEX(DbaseIndices!D:D,$B861)</f>
        <v>Coal</v>
      </c>
      <c r="H861" s="221" t="str">
        <f>INDEX(DbaseIndices!E:E,$B861)</f>
        <v>CO2</v>
      </c>
      <c r="I861" s="221">
        <f>IF(I860=DbaseIndices!$N$3,DbaseIndices!$N$2,I860+1)</f>
        <v>2013</v>
      </c>
      <c r="J861" s="318">
        <f ca="1">OFFSET(INDIRECT(INDEX(DbaseIndices!J:J,B861)),0,I861-2000+1)</f>
        <v>3444.4987500000002</v>
      </c>
    </row>
    <row r="862" spans="1:10" x14ac:dyDescent="0.25">
      <c r="A862" s="221">
        <f>IF(I861=DbaseIndices!$N$3,A861+1,A861)</f>
        <v>144</v>
      </c>
      <c r="B862" s="221">
        <f>MATCH(A862,DbaseIndices!A:A,0)</f>
        <v>200</v>
      </c>
      <c r="C862" s="221" t="str">
        <f>INDEX(DbaseIndices!F:F,$B862)</f>
        <v>1 Energy</v>
      </c>
      <c r="D862" s="221" t="str">
        <f>INDEX(DbaseIndices!G:G,$B862)</f>
        <v>1A Fuel Combustion Activities</v>
      </c>
      <c r="E862" s="221" t="str">
        <f>INDEX(DbaseIndices!H:H,$B862)</f>
        <v>1A4 Other Sectors</v>
      </c>
      <c r="F862" s="221" t="str">
        <f>INDEX(DbaseIndices!I:I,$B862)</f>
        <v>1A4a Commercial/Institutional</v>
      </c>
      <c r="G862" s="221" t="str">
        <f>INDEX(DbaseIndices!D:D,$B862)</f>
        <v>Coal</v>
      </c>
      <c r="H862" s="221" t="str">
        <f>INDEX(DbaseIndices!E:E,$B862)</f>
        <v>CO2</v>
      </c>
      <c r="I862" s="221">
        <f>IF(I861=DbaseIndices!$N$3,DbaseIndices!$N$2,I861+1)</f>
        <v>2014</v>
      </c>
      <c r="J862" s="318">
        <f ca="1">OFFSET(INDIRECT(INDEX(DbaseIndices!J:J,B862)),0,I862-2000+1)</f>
        <v>3224.76</v>
      </c>
    </row>
    <row r="863" spans="1:10" x14ac:dyDescent="0.25">
      <c r="A863" s="221">
        <f>IF(I862=DbaseIndices!$N$3,A862+1,A862)</f>
        <v>144</v>
      </c>
      <c r="B863" s="221">
        <f>MATCH(A863,DbaseIndices!A:A,0)</f>
        <v>200</v>
      </c>
      <c r="C863" s="221" t="str">
        <f>INDEX(DbaseIndices!F:F,$B863)</f>
        <v>1 Energy</v>
      </c>
      <c r="D863" s="221" t="str">
        <f>INDEX(DbaseIndices!G:G,$B863)</f>
        <v>1A Fuel Combustion Activities</v>
      </c>
      <c r="E863" s="221" t="str">
        <f>INDEX(DbaseIndices!H:H,$B863)</f>
        <v>1A4 Other Sectors</v>
      </c>
      <c r="F863" s="221" t="str">
        <f>INDEX(DbaseIndices!I:I,$B863)</f>
        <v>1A4a Commercial/Institutional</v>
      </c>
      <c r="G863" s="221" t="str">
        <f>INDEX(DbaseIndices!D:D,$B863)</f>
        <v>Coal</v>
      </c>
      <c r="H863" s="221" t="str">
        <f>INDEX(DbaseIndices!E:E,$B863)</f>
        <v>CO2</v>
      </c>
      <c r="I863" s="221">
        <f>IF(I862=DbaseIndices!$N$3,DbaseIndices!$N$2,I862+1)</f>
        <v>2015</v>
      </c>
      <c r="J863" s="318">
        <f ca="1">OFFSET(INDIRECT(INDEX(DbaseIndices!J:J,B863)),0,I863-2000+1)</f>
        <v>3005.0212499999998</v>
      </c>
    </row>
    <row r="864" spans="1:10" x14ac:dyDescent="0.25">
      <c r="A864" s="221">
        <f>IF(I863=DbaseIndices!$N$3,A863+1,A863)</f>
        <v>144</v>
      </c>
      <c r="B864" s="221">
        <f>MATCH(A864,DbaseIndices!A:A,0)</f>
        <v>200</v>
      </c>
      <c r="C864" s="221" t="str">
        <f>INDEX(DbaseIndices!F:F,$B864)</f>
        <v>1 Energy</v>
      </c>
      <c r="D864" s="221" t="str">
        <f>INDEX(DbaseIndices!G:G,$B864)</f>
        <v>1A Fuel Combustion Activities</v>
      </c>
      <c r="E864" s="221" t="str">
        <f>INDEX(DbaseIndices!H:H,$B864)</f>
        <v>1A4 Other Sectors</v>
      </c>
      <c r="F864" s="221" t="str">
        <f>INDEX(DbaseIndices!I:I,$B864)</f>
        <v>1A4a Commercial/Institutional</v>
      </c>
      <c r="G864" s="221" t="str">
        <f>INDEX(DbaseIndices!D:D,$B864)</f>
        <v>Coal</v>
      </c>
      <c r="H864" s="221" t="str">
        <f>INDEX(DbaseIndices!E:E,$B864)</f>
        <v>CO2</v>
      </c>
      <c r="I864" s="221">
        <f>IF(I863=DbaseIndices!$N$3,DbaseIndices!$N$2,I863+1)</f>
        <v>2016</v>
      </c>
      <c r="J864" s="318">
        <f ca="1">OFFSET(INDIRECT(INDEX(DbaseIndices!J:J,B864)),0,I864-2000+1)</f>
        <v>2785.2824999999998</v>
      </c>
    </row>
    <row r="865" spans="1:10" x14ac:dyDescent="0.25">
      <c r="A865" s="221">
        <f>IF(I864=DbaseIndices!$N$3,A864+1,A864)</f>
        <v>144</v>
      </c>
      <c r="B865" s="221">
        <f>MATCH(A865,DbaseIndices!A:A,0)</f>
        <v>200</v>
      </c>
      <c r="C865" s="221" t="str">
        <f>INDEX(DbaseIndices!F:F,$B865)</f>
        <v>1 Energy</v>
      </c>
      <c r="D865" s="221" t="str">
        <f>INDEX(DbaseIndices!G:G,$B865)</f>
        <v>1A Fuel Combustion Activities</v>
      </c>
      <c r="E865" s="221" t="str">
        <f>INDEX(DbaseIndices!H:H,$B865)</f>
        <v>1A4 Other Sectors</v>
      </c>
      <c r="F865" s="221" t="str">
        <f>INDEX(DbaseIndices!I:I,$B865)</f>
        <v>1A4a Commercial/Institutional</v>
      </c>
      <c r="G865" s="221" t="str">
        <f>INDEX(DbaseIndices!D:D,$B865)</f>
        <v>Coal</v>
      </c>
      <c r="H865" s="221" t="str">
        <f>INDEX(DbaseIndices!E:E,$B865)</f>
        <v>CO2</v>
      </c>
      <c r="I865" s="221">
        <f>IF(I864=DbaseIndices!$N$3,DbaseIndices!$N$2,I864+1)</f>
        <v>2017</v>
      </c>
      <c r="J865" s="318">
        <f ca="1">OFFSET(INDIRECT(INDEX(DbaseIndices!J:J,B865)),0,I865-2000+1)</f>
        <v>2565.5437499999998</v>
      </c>
    </row>
    <row r="866" spans="1:10" x14ac:dyDescent="0.25">
      <c r="A866" s="221">
        <f>IF(I865=DbaseIndices!$N$3,A865+1,A865)</f>
        <v>145</v>
      </c>
      <c r="B866" s="221">
        <f>MATCH(A866,DbaseIndices!A:A,0)</f>
        <v>201</v>
      </c>
      <c r="C866" s="221" t="str">
        <f>INDEX(DbaseIndices!F:F,$B866)</f>
        <v>1 Energy</v>
      </c>
      <c r="D866" s="221" t="str">
        <f>INDEX(DbaseIndices!G:G,$B866)</f>
        <v>1A Fuel Combustion Activities</v>
      </c>
      <c r="E866" s="221" t="str">
        <f>INDEX(DbaseIndices!H:H,$B866)</f>
        <v>1A4 Other Sectors</v>
      </c>
      <c r="F866" s="221" t="str">
        <f>INDEX(DbaseIndices!I:I,$B866)</f>
        <v>1A4a Commercial/Institutional</v>
      </c>
      <c r="G866" s="221" t="str">
        <f>INDEX(DbaseIndices!D:D,$B866)</f>
        <v>Gas work gas</v>
      </c>
      <c r="H866" s="221" t="str">
        <f>INDEX(DbaseIndices!E:E,$B866)</f>
        <v>CO2</v>
      </c>
      <c r="I866" s="221">
        <f>IF(I865=DbaseIndices!$N$3,DbaseIndices!$N$2,I865+1)</f>
        <v>2012</v>
      </c>
      <c r="J866" s="318">
        <f ca="1">OFFSET(INDIRECT(INDEX(DbaseIndices!J:J,B866)),0,I866-2000+1)</f>
        <v>0</v>
      </c>
    </row>
    <row r="867" spans="1:10" x14ac:dyDescent="0.25">
      <c r="A867" s="221">
        <f>IF(I866=DbaseIndices!$N$3,A866+1,A866)</f>
        <v>145</v>
      </c>
      <c r="B867" s="221">
        <f>MATCH(A867,DbaseIndices!A:A,0)</f>
        <v>201</v>
      </c>
      <c r="C867" s="221" t="str">
        <f>INDEX(DbaseIndices!F:F,$B867)</f>
        <v>1 Energy</v>
      </c>
      <c r="D867" s="221" t="str">
        <f>INDEX(DbaseIndices!G:G,$B867)</f>
        <v>1A Fuel Combustion Activities</v>
      </c>
      <c r="E867" s="221" t="str">
        <f>INDEX(DbaseIndices!H:H,$B867)</f>
        <v>1A4 Other Sectors</v>
      </c>
      <c r="F867" s="221" t="str">
        <f>INDEX(DbaseIndices!I:I,$B867)</f>
        <v>1A4a Commercial/Institutional</v>
      </c>
      <c r="G867" s="221" t="str">
        <f>INDEX(DbaseIndices!D:D,$B867)</f>
        <v>Gas work gas</v>
      </c>
      <c r="H867" s="221" t="str">
        <f>INDEX(DbaseIndices!E:E,$B867)</f>
        <v>CO2</v>
      </c>
      <c r="I867" s="221">
        <f>IF(I866=DbaseIndices!$N$3,DbaseIndices!$N$2,I866+1)</f>
        <v>2013</v>
      </c>
      <c r="J867" s="318">
        <f ca="1">OFFSET(INDIRECT(INDEX(DbaseIndices!J:J,B867)),0,I867-2000+1)</f>
        <v>0</v>
      </c>
    </row>
    <row r="868" spans="1:10" x14ac:dyDescent="0.25">
      <c r="A868" s="221">
        <f>IF(I867=DbaseIndices!$N$3,A867+1,A867)</f>
        <v>145</v>
      </c>
      <c r="B868" s="221">
        <f>MATCH(A868,DbaseIndices!A:A,0)</f>
        <v>201</v>
      </c>
      <c r="C868" s="221" t="str">
        <f>INDEX(DbaseIndices!F:F,$B868)</f>
        <v>1 Energy</v>
      </c>
      <c r="D868" s="221" t="str">
        <f>INDEX(DbaseIndices!G:G,$B868)</f>
        <v>1A Fuel Combustion Activities</v>
      </c>
      <c r="E868" s="221" t="str">
        <f>INDEX(DbaseIndices!H:H,$B868)</f>
        <v>1A4 Other Sectors</v>
      </c>
      <c r="F868" s="221" t="str">
        <f>INDEX(DbaseIndices!I:I,$B868)</f>
        <v>1A4a Commercial/Institutional</v>
      </c>
      <c r="G868" s="221" t="str">
        <f>INDEX(DbaseIndices!D:D,$B868)</f>
        <v>Gas work gas</v>
      </c>
      <c r="H868" s="221" t="str">
        <f>INDEX(DbaseIndices!E:E,$B868)</f>
        <v>CO2</v>
      </c>
      <c r="I868" s="221">
        <f>IF(I867=DbaseIndices!$N$3,DbaseIndices!$N$2,I867+1)</f>
        <v>2014</v>
      </c>
      <c r="J868" s="318">
        <f ca="1">OFFSET(INDIRECT(INDEX(DbaseIndices!J:J,B868)),0,I868-2000+1)</f>
        <v>0</v>
      </c>
    </row>
    <row r="869" spans="1:10" x14ac:dyDescent="0.25">
      <c r="A869" s="221">
        <f>IF(I868=DbaseIndices!$N$3,A868+1,A868)</f>
        <v>145</v>
      </c>
      <c r="B869" s="221">
        <f>MATCH(A869,DbaseIndices!A:A,0)</f>
        <v>201</v>
      </c>
      <c r="C869" s="221" t="str">
        <f>INDEX(DbaseIndices!F:F,$B869)</f>
        <v>1 Energy</v>
      </c>
      <c r="D869" s="221" t="str">
        <f>INDEX(DbaseIndices!G:G,$B869)</f>
        <v>1A Fuel Combustion Activities</v>
      </c>
      <c r="E869" s="221" t="str">
        <f>INDEX(DbaseIndices!H:H,$B869)</f>
        <v>1A4 Other Sectors</v>
      </c>
      <c r="F869" s="221" t="str">
        <f>INDEX(DbaseIndices!I:I,$B869)</f>
        <v>1A4a Commercial/Institutional</v>
      </c>
      <c r="G869" s="221" t="str">
        <f>INDEX(DbaseIndices!D:D,$B869)</f>
        <v>Gas work gas</v>
      </c>
      <c r="H869" s="221" t="str">
        <f>INDEX(DbaseIndices!E:E,$B869)</f>
        <v>CO2</v>
      </c>
      <c r="I869" s="221">
        <f>IF(I868=DbaseIndices!$N$3,DbaseIndices!$N$2,I868+1)</f>
        <v>2015</v>
      </c>
      <c r="J869" s="318">
        <f ca="1">OFFSET(INDIRECT(INDEX(DbaseIndices!J:J,B869)),0,I869-2000+1)</f>
        <v>0</v>
      </c>
    </row>
    <row r="870" spans="1:10" x14ac:dyDescent="0.25">
      <c r="A870" s="221">
        <f>IF(I869=DbaseIndices!$N$3,A869+1,A869)</f>
        <v>145</v>
      </c>
      <c r="B870" s="221">
        <f>MATCH(A870,DbaseIndices!A:A,0)</f>
        <v>201</v>
      </c>
      <c r="C870" s="221" t="str">
        <f>INDEX(DbaseIndices!F:F,$B870)</f>
        <v>1 Energy</v>
      </c>
      <c r="D870" s="221" t="str">
        <f>INDEX(DbaseIndices!G:G,$B870)</f>
        <v>1A Fuel Combustion Activities</v>
      </c>
      <c r="E870" s="221" t="str">
        <f>INDEX(DbaseIndices!H:H,$B870)</f>
        <v>1A4 Other Sectors</v>
      </c>
      <c r="F870" s="221" t="str">
        <f>INDEX(DbaseIndices!I:I,$B870)</f>
        <v>1A4a Commercial/Institutional</v>
      </c>
      <c r="G870" s="221" t="str">
        <f>INDEX(DbaseIndices!D:D,$B870)</f>
        <v>Gas work gas</v>
      </c>
      <c r="H870" s="221" t="str">
        <f>INDEX(DbaseIndices!E:E,$B870)</f>
        <v>CO2</v>
      </c>
      <c r="I870" s="221">
        <f>IF(I869=DbaseIndices!$N$3,DbaseIndices!$N$2,I869+1)</f>
        <v>2016</v>
      </c>
      <c r="J870" s="318">
        <f ca="1">OFFSET(INDIRECT(INDEX(DbaseIndices!J:J,B870)),0,I870-2000+1)</f>
        <v>0</v>
      </c>
    </row>
    <row r="871" spans="1:10" x14ac:dyDescent="0.25">
      <c r="A871" s="221">
        <f>IF(I870=DbaseIndices!$N$3,A870+1,A870)</f>
        <v>145</v>
      </c>
      <c r="B871" s="221">
        <f>MATCH(A871,DbaseIndices!A:A,0)</f>
        <v>201</v>
      </c>
      <c r="C871" s="221" t="str">
        <f>INDEX(DbaseIndices!F:F,$B871)</f>
        <v>1 Energy</v>
      </c>
      <c r="D871" s="221" t="str">
        <f>INDEX(DbaseIndices!G:G,$B871)</f>
        <v>1A Fuel Combustion Activities</v>
      </c>
      <c r="E871" s="221" t="str">
        <f>INDEX(DbaseIndices!H:H,$B871)</f>
        <v>1A4 Other Sectors</v>
      </c>
      <c r="F871" s="221" t="str">
        <f>INDEX(DbaseIndices!I:I,$B871)</f>
        <v>1A4a Commercial/Institutional</v>
      </c>
      <c r="G871" s="221" t="str">
        <f>INDEX(DbaseIndices!D:D,$B871)</f>
        <v>Gas work gas</v>
      </c>
      <c r="H871" s="221" t="str">
        <f>INDEX(DbaseIndices!E:E,$B871)</f>
        <v>CO2</v>
      </c>
      <c r="I871" s="221">
        <f>IF(I870=DbaseIndices!$N$3,DbaseIndices!$N$2,I870+1)</f>
        <v>2017</v>
      </c>
      <c r="J871" s="318">
        <f ca="1">OFFSET(INDIRECT(INDEX(DbaseIndices!J:J,B871)),0,I871-2000+1)</f>
        <v>0</v>
      </c>
    </row>
    <row r="872" spans="1:10" x14ac:dyDescent="0.25">
      <c r="A872" s="221">
        <f>IF(I871=DbaseIndices!$N$3,A871+1,A871)</f>
        <v>146</v>
      </c>
      <c r="B872" s="221">
        <f>MATCH(A872,DbaseIndices!A:A,0)</f>
        <v>202</v>
      </c>
      <c r="C872" s="221" t="str">
        <f>INDEX(DbaseIndices!F:F,$B872)</f>
        <v>1 Energy</v>
      </c>
      <c r="D872" s="221" t="str">
        <f>INDEX(DbaseIndices!G:G,$B872)</f>
        <v>1A Fuel Combustion Activities</v>
      </c>
      <c r="E872" s="221" t="str">
        <f>INDEX(DbaseIndices!H:H,$B872)</f>
        <v>1A4 Other Sectors</v>
      </c>
      <c r="F872" s="221" t="str">
        <f>INDEX(DbaseIndices!I:I,$B872)</f>
        <v>1A4a Commercial/Institutional</v>
      </c>
      <c r="G872" s="221" t="str">
        <f>INDEX(DbaseIndices!D:D,$B872)</f>
        <v>Gas</v>
      </c>
      <c r="H872" s="221" t="str">
        <f>INDEX(DbaseIndices!E:E,$B872)</f>
        <v>CO2</v>
      </c>
      <c r="I872" s="221">
        <f>IF(I871=DbaseIndices!$N$3,DbaseIndices!$N$2,I871+1)</f>
        <v>2012</v>
      </c>
      <c r="J872" s="318">
        <f ca="1">OFFSET(INDIRECT(INDEX(DbaseIndices!J:J,B872)),0,I872-2000+1)</f>
        <v>17.605526400000016</v>
      </c>
    </row>
    <row r="873" spans="1:10" x14ac:dyDescent="0.25">
      <c r="A873" s="221">
        <f>IF(I872=DbaseIndices!$N$3,A872+1,A872)</f>
        <v>146</v>
      </c>
      <c r="B873" s="221">
        <f>MATCH(A873,DbaseIndices!A:A,0)</f>
        <v>202</v>
      </c>
      <c r="C873" s="221" t="str">
        <f>INDEX(DbaseIndices!F:F,$B873)</f>
        <v>1 Energy</v>
      </c>
      <c r="D873" s="221" t="str">
        <f>INDEX(DbaseIndices!G:G,$B873)</f>
        <v>1A Fuel Combustion Activities</v>
      </c>
      <c r="E873" s="221" t="str">
        <f>INDEX(DbaseIndices!H:H,$B873)</f>
        <v>1A4 Other Sectors</v>
      </c>
      <c r="F873" s="221" t="str">
        <f>INDEX(DbaseIndices!I:I,$B873)</f>
        <v>1A4a Commercial/Institutional</v>
      </c>
      <c r="G873" s="221" t="str">
        <f>INDEX(DbaseIndices!D:D,$B873)</f>
        <v>Gas</v>
      </c>
      <c r="H873" s="221" t="str">
        <f>INDEX(DbaseIndices!E:E,$B873)</f>
        <v>CO2</v>
      </c>
      <c r="I873" s="221">
        <f>IF(I872=DbaseIndices!$N$3,DbaseIndices!$N$2,I872+1)</f>
        <v>2013</v>
      </c>
      <c r="J873" s="318">
        <f ca="1">OFFSET(INDIRECT(INDEX(DbaseIndices!J:J,B873)),0,I873-2000+1)</f>
        <v>26.164815600000001</v>
      </c>
    </row>
    <row r="874" spans="1:10" x14ac:dyDescent="0.25">
      <c r="A874" s="221">
        <f>IF(I873=DbaseIndices!$N$3,A873+1,A873)</f>
        <v>146</v>
      </c>
      <c r="B874" s="221">
        <f>MATCH(A874,DbaseIndices!A:A,0)</f>
        <v>202</v>
      </c>
      <c r="C874" s="221" t="str">
        <f>INDEX(DbaseIndices!F:F,$B874)</f>
        <v>1 Energy</v>
      </c>
      <c r="D874" s="221" t="str">
        <f>INDEX(DbaseIndices!G:G,$B874)</f>
        <v>1A Fuel Combustion Activities</v>
      </c>
      <c r="E874" s="221" t="str">
        <f>INDEX(DbaseIndices!H:H,$B874)</f>
        <v>1A4 Other Sectors</v>
      </c>
      <c r="F874" s="221" t="str">
        <f>INDEX(DbaseIndices!I:I,$B874)</f>
        <v>1A4a Commercial/Institutional</v>
      </c>
      <c r="G874" s="221" t="str">
        <f>INDEX(DbaseIndices!D:D,$B874)</f>
        <v>Gas</v>
      </c>
      <c r="H874" s="221" t="str">
        <f>INDEX(DbaseIndices!E:E,$B874)</f>
        <v>CO2</v>
      </c>
      <c r="I874" s="221">
        <f>IF(I873=DbaseIndices!$N$3,DbaseIndices!$N$2,I873+1)</f>
        <v>2014</v>
      </c>
      <c r="J874" s="318">
        <f ca="1">OFFSET(INDIRECT(INDEX(DbaseIndices!J:J,B874)),0,I874-2000+1)</f>
        <v>27.213268500000002</v>
      </c>
    </row>
    <row r="875" spans="1:10" x14ac:dyDescent="0.25">
      <c r="A875" s="221">
        <f>IF(I874=DbaseIndices!$N$3,A874+1,A874)</f>
        <v>146</v>
      </c>
      <c r="B875" s="221">
        <f>MATCH(A875,DbaseIndices!A:A,0)</f>
        <v>202</v>
      </c>
      <c r="C875" s="221" t="str">
        <f>INDEX(DbaseIndices!F:F,$B875)</f>
        <v>1 Energy</v>
      </c>
      <c r="D875" s="221" t="str">
        <f>INDEX(DbaseIndices!G:G,$B875)</f>
        <v>1A Fuel Combustion Activities</v>
      </c>
      <c r="E875" s="221" t="str">
        <f>INDEX(DbaseIndices!H:H,$B875)</f>
        <v>1A4 Other Sectors</v>
      </c>
      <c r="F875" s="221" t="str">
        <f>INDEX(DbaseIndices!I:I,$B875)</f>
        <v>1A4a Commercial/Institutional</v>
      </c>
      <c r="G875" s="221" t="str">
        <f>INDEX(DbaseIndices!D:D,$B875)</f>
        <v>Gas</v>
      </c>
      <c r="H875" s="221" t="str">
        <f>INDEX(DbaseIndices!E:E,$B875)</f>
        <v>CO2</v>
      </c>
      <c r="I875" s="221">
        <f>IF(I874=DbaseIndices!$N$3,DbaseIndices!$N$2,I874+1)</f>
        <v>2015</v>
      </c>
      <c r="J875" s="318">
        <f ca="1">OFFSET(INDIRECT(INDEX(DbaseIndices!J:J,B875)),0,I875-2000+1)</f>
        <v>28.261721399999999</v>
      </c>
    </row>
    <row r="876" spans="1:10" x14ac:dyDescent="0.25">
      <c r="A876" s="221">
        <f>IF(I875=DbaseIndices!$N$3,A875+1,A875)</f>
        <v>146</v>
      </c>
      <c r="B876" s="221">
        <f>MATCH(A876,DbaseIndices!A:A,0)</f>
        <v>202</v>
      </c>
      <c r="C876" s="221" t="str">
        <f>INDEX(DbaseIndices!F:F,$B876)</f>
        <v>1 Energy</v>
      </c>
      <c r="D876" s="221" t="str">
        <f>INDEX(DbaseIndices!G:G,$B876)</f>
        <v>1A Fuel Combustion Activities</v>
      </c>
      <c r="E876" s="221" t="str">
        <f>INDEX(DbaseIndices!H:H,$B876)</f>
        <v>1A4 Other Sectors</v>
      </c>
      <c r="F876" s="221" t="str">
        <f>INDEX(DbaseIndices!I:I,$B876)</f>
        <v>1A4a Commercial/Institutional</v>
      </c>
      <c r="G876" s="221" t="str">
        <f>INDEX(DbaseIndices!D:D,$B876)</f>
        <v>Gas</v>
      </c>
      <c r="H876" s="221" t="str">
        <f>INDEX(DbaseIndices!E:E,$B876)</f>
        <v>CO2</v>
      </c>
      <c r="I876" s="221">
        <f>IF(I875=DbaseIndices!$N$3,DbaseIndices!$N$2,I875+1)</f>
        <v>2016</v>
      </c>
      <c r="J876" s="318">
        <f ca="1">OFFSET(INDIRECT(INDEX(DbaseIndices!J:J,B876)),0,I876-2000+1)</f>
        <v>29.284199999999998</v>
      </c>
    </row>
    <row r="877" spans="1:10" x14ac:dyDescent="0.25">
      <c r="A877" s="221">
        <f>IF(I876=DbaseIndices!$N$3,A876+1,A876)</f>
        <v>146</v>
      </c>
      <c r="B877" s="221">
        <f>MATCH(A877,DbaseIndices!A:A,0)</f>
        <v>202</v>
      </c>
      <c r="C877" s="221" t="str">
        <f>INDEX(DbaseIndices!F:F,$B877)</f>
        <v>1 Energy</v>
      </c>
      <c r="D877" s="221" t="str">
        <f>INDEX(DbaseIndices!G:G,$B877)</f>
        <v>1A Fuel Combustion Activities</v>
      </c>
      <c r="E877" s="221" t="str">
        <f>INDEX(DbaseIndices!H:H,$B877)</f>
        <v>1A4 Other Sectors</v>
      </c>
      <c r="F877" s="221" t="str">
        <f>INDEX(DbaseIndices!I:I,$B877)</f>
        <v>1A4a Commercial/Institutional</v>
      </c>
      <c r="G877" s="221" t="str">
        <f>INDEX(DbaseIndices!D:D,$B877)</f>
        <v>Gas</v>
      </c>
      <c r="H877" s="221" t="str">
        <f>INDEX(DbaseIndices!E:E,$B877)</f>
        <v>CO2</v>
      </c>
      <c r="I877" s="221">
        <f>IF(I876=DbaseIndices!$N$3,DbaseIndices!$N$2,I876+1)</f>
        <v>2017</v>
      </c>
      <c r="J877" s="318">
        <f ca="1">OFFSET(INDIRECT(INDEX(DbaseIndices!J:J,B877)),0,I877-2000+1)</f>
        <v>30.350100000000001</v>
      </c>
    </row>
    <row r="878" spans="1:10" x14ac:dyDescent="0.25">
      <c r="A878" s="221">
        <f>IF(I877=DbaseIndices!$N$3,A877+1,A877)</f>
        <v>147</v>
      </c>
      <c r="B878" s="221">
        <f>MATCH(A878,DbaseIndices!A:A,0)</f>
        <v>204</v>
      </c>
      <c r="C878" s="221" t="str">
        <f>INDEX(DbaseIndices!F:F,$B878)</f>
        <v>1 Energy</v>
      </c>
      <c r="D878" s="221" t="str">
        <f>INDEX(DbaseIndices!G:G,$B878)</f>
        <v>1A Fuel Combustion Activities</v>
      </c>
      <c r="E878" s="221" t="str">
        <f>INDEX(DbaseIndices!H:H,$B878)</f>
        <v>1A4 Other Sectors</v>
      </c>
      <c r="F878" s="221" t="str">
        <f>INDEX(DbaseIndices!I:I,$B878)</f>
        <v>1A4b Residential</v>
      </c>
      <c r="G878" s="221" t="str">
        <f>INDEX(DbaseIndices!D:D,$B878)</f>
        <v>Kerosene</v>
      </c>
      <c r="H878" s="221" t="str">
        <f>INDEX(DbaseIndices!E:E,$B878)</f>
        <v>CO2</v>
      </c>
      <c r="I878" s="221">
        <f>IF(I877=DbaseIndices!$N$3,DbaseIndices!$N$2,I877+1)</f>
        <v>2012</v>
      </c>
      <c r="J878" s="318">
        <f ca="1">OFFSET(INDIRECT(INDEX(DbaseIndices!J:J,B878)),0,I878-2000+1)</f>
        <v>1049.4112013000001</v>
      </c>
    </row>
    <row r="879" spans="1:10" x14ac:dyDescent="0.25">
      <c r="A879" s="221">
        <f>IF(I878=DbaseIndices!$N$3,A878+1,A878)</f>
        <v>147</v>
      </c>
      <c r="B879" s="221">
        <f>MATCH(A879,DbaseIndices!A:A,0)</f>
        <v>204</v>
      </c>
      <c r="C879" s="221" t="str">
        <f>INDEX(DbaseIndices!F:F,$B879)</f>
        <v>1 Energy</v>
      </c>
      <c r="D879" s="221" t="str">
        <f>INDEX(DbaseIndices!G:G,$B879)</f>
        <v>1A Fuel Combustion Activities</v>
      </c>
      <c r="E879" s="221" t="str">
        <f>INDEX(DbaseIndices!H:H,$B879)</f>
        <v>1A4 Other Sectors</v>
      </c>
      <c r="F879" s="221" t="str">
        <f>INDEX(DbaseIndices!I:I,$B879)</f>
        <v>1A4b Residential</v>
      </c>
      <c r="G879" s="221" t="str">
        <f>INDEX(DbaseIndices!D:D,$B879)</f>
        <v>Kerosene</v>
      </c>
      <c r="H879" s="221" t="str">
        <f>INDEX(DbaseIndices!E:E,$B879)</f>
        <v>CO2</v>
      </c>
      <c r="I879" s="221">
        <f>IF(I878=DbaseIndices!$N$3,DbaseIndices!$N$2,I878+1)</f>
        <v>2013</v>
      </c>
      <c r="J879" s="318">
        <f ca="1">OFFSET(INDIRECT(INDEX(DbaseIndices!J:J,B879)),0,I879-2000+1)</f>
        <v>1049.3805</v>
      </c>
    </row>
    <row r="880" spans="1:10" x14ac:dyDescent="0.25">
      <c r="A880" s="221">
        <f>IF(I879=DbaseIndices!$N$3,A879+1,A879)</f>
        <v>147</v>
      </c>
      <c r="B880" s="221">
        <f>MATCH(A880,DbaseIndices!A:A,0)</f>
        <v>204</v>
      </c>
      <c r="C880" s="221" t="str">
        <f>INDEX(DbaseIndices!F:F,$B880)</f>
        <v>1 Energy</v>
      </c>
      <c r="D880" s="221" t="str">
        <f>INDEX(DbaseIndices!G:G,$B880)</f>
        <v>1A Fuel Combustion Activities</v>
      </c>
      <c r="E880" s="221" t="str">
        <f>INDEX(DbaseIndices!H:H,$B880)</f>
        <v>1A4 Other Sectors</v>
      </c>
      <c r="F880" s="221" t="str">
        <f>INDEX(DbaseIndices!I:I,$B880)</f>
        <v>1A4b Residential</v>
      </c>
      <c r="G880" s="221" t="str">
        <f>INDEX(DbaseIndices!D:D,$B880)</f>
        <v>Kerosene</v>
      </c>
      <c r="H880" s="221" t="str">
        <f>INDEX(DbaseIndices!E:E,$B880)</f>
        <v>CO2</v>
      </c>
      <c r="I880" s="221">
        <f>IF(I879=DbaseIndices!$N$3,DbaseIndices!$N$2,I879+1)</f>
        <v>2014</v>
      </c>
      <c r="J880" s="318">
        <f ca="1">OFFSET(INDIRECT(INDEX(DbaseIndices!J:J,B880)),0,I880-2000+1)</f>
        <v>766.59780000000001</v>
      </c>
    </row>
    <row r="881" spans="1:10" x14ac:dyDescent="0.25">
      <c r="A881" s="221">
        <f>IF(I880=DbaseIndices!$N$3,A880+1,A880)</f>
        <v>147</v>
      </c>
      <c r="B881" s="221">
        <f>MATCH(A881,DbaseIndices!A:A,0)</f>
        <v>204</v>
      </c>
      <c r="C881" s="221" t="str">
        <f>INDEX(DbaseIndices!F:F,$B881)</f>
        <v>1 Energy</v>
      </c>
      <c r="D881" s="221" t="str">
        <f>INDEX(DbaseIndices!G:G,$B881)</f>
        <v>1A Fuel Combustion Activities</v>
      </c>
      <c r="E881" s="221" t="str">
        <f>INDEX(DbaseIndices!H:H,$B881)</f>
        <v>1A4 Other Sectors</v>
      </c>
      <c r="F881" s="221" t="str">
        <f>INDEX(DbaseIndices!I:I,$B881)</f>
        <v>1A4b Residential</v>
      </c>
      <c r="G881" s="221" t="str">
        <f>INDEX(DbaseIndices!D:D,$B881)</f>
        <v>Kerosene</v>
      </c>
      <c r="H881" s="221" t="str">
        <f>INDEX(DbaseIndices!E:E,$B881)</f>
        <v>CO2</v>
      </c>
      <c r="I881" s="221">
        <f>IF(I880=DbaseIndices!$N$3,DbaseIndices!$N$2,I880+1)</f>
        <v>2015</v>
      </c>
      <c r="J881" s="318">
        <f ca="1">OFFSET(INDIRECT(INDEX(DbaseIndices!J:J,B881)),0,I881-2000+1)</f>
        <v>882.59910300000001</v>
      </c>
    </row>
    <row r="882" spans="1:10" x14ac:dyDescent="0.25">
      <c r="A882" s="221">
        <f>IF(I881=DbaseIndices!$N$3,A881+1,A881)</f>
        <v>147</v>
      </c>
      <c r="B882" s="221">
        <f>MATCH(A882,DbaseIndices!A:A,0)</f>
        <v>204</v>
      </c>
      <c r="C882" s="221" t="str">
        <f>INDEX(DbaseIndices!F:F,$B882)</f>
        <v>1 Energy</v>
      </c>
      <c r="D882" s="221" t="str">
        <f>INDEX(DbaseIndices!G:G,$B882)</f>
        <v>1A Fuel Combustion Activities</v>
      </c>
      <c r="E882" s="221" t="str">
        <f>INDEX(DbaseIndices!H:H,$B882)</f>
        <v>1A4 Other Sectors</v>
      </c>
      <c r="F882" s="221" t="str">
        <f>INDEX(DbaseIndices!I:I,$B882)</f>
        <v>1A4b Residential</v>
      </c>
      <c r="G882" s="221" t="str">
        <f>INDEX(DbaseIndices!D:D,$B882)</f>
        <v>Kerosene</v>
      </c>
      <c r="H882" s="221" t="str">
        <f>INDEX(DbaseIndices!E:E,$B882)</f>
        <v>CO2</v>
      </c>
      <c r="I882" s="221">
        <f>IF(I881=DbaseIndices!$N$3,DbaseIndices!$N$2,I881+1)</f>
        <v>2016</v>
      </c>
      <c r="J882" s="318">
        <f ca="1">OFFSET(INDIRECT(INDEX(DbaseIndices!J:J,B882)),0,I882-2000+1)</f>
        <v>797.15530000000001</v>
      </c>
    </row>
    <row r="883" spans="1:10" x14ac:dyDescent="0.25">
      <c r="A883" s="221">
        <f>IF(I882=DbaseIndices!$N$3,A882+1,A882)</f>
        <v>147</v>
      </c>
      <c r="B883" s="221">
        <f>MATCH(A883,DbaseIndices!A:A,0)</f>
        <v>204</v>
      </c>
      <c r="C883" s="221" t="str">
        <f>INDEX(DbaseIndices!F:F,$B883)</f>
        <v>1 Energy</v>
      </c>
      <c r="D883" s="221" t="str">
        <f>INDEX(DbaseIndices!G:G,$B883)</f>
        <v>1A Fuel Combustion Activities</v>
      </c>
      <c r="E883" s="221" t="str">
        <f>INDEX(DbaseIndices!H:H,$B883)</f>
        <v>1A4 Other Sectors</v>
      </c>
      <c r="F883" s="221" t="str">
        <f>INDEX(DbaseIndices!I:I,$B883)</f>
        <v>1A4b Residential</v>
      </c>
      <c r="G883" s="221" t="str">
        <f>INDEX(DbaseIndices!D:D,$B883)</f>
        <v>Kerosene</v>
      </c>
      <c r="H883" s="221" t="str">
        <f>INDEX(DbaseIndices!E:E,$B883)</f>
        <v>CO2</v>
      </c>
      <c r="I883" s="221">
        <f>IF(I882=DbaseIndices!$N$3,DbaseIndices!$N$2,I882+1)</f>
        <v>2017</v>
      </c>
      <c r="J883" s="318">
        <f ca="1">OFFSET(INDIRECT(INDEX(DbaseIndices!J:J,B883)),0,I883-2000+1)</f>
        <v>693.76310000000001</v>
      </c>
    </row>
    <row r="884" spans="1:10" x14ac:dyDescent="0.25">
      <c r="A884" s="221">
        <f>IF(I883=DbaseIndices!$N$3,A883+1,A883)</f>
        <v>148</v>
      </c>
      <c r="B884" s="221">
        <f>MATCH(A884,DbaseIndices!A:A,0)</f>
        <v>205</v>
      </c>
      <c r="C884" s="221" t="str">
        <f>INDEX(DbaseIndices!F:F,$B884)</f>
        <v>1 Energy</v>
      </c>
      <c r="D884" s="221" t="str">
        <f>INDEX(DbaseIndices!G:G,$B884)</f>
        <v>1A Fuel Combustion Activities</v>
      </c>
      <c r="E884" s="221" t="str">
        <f>INDEX(DbaseIndices!H:H,$B884)</f>
        <v>1A4 Other Sectors</v>
      </c>
      <c r="F884" s="221" t="str">
        <f>INDEX(DbaseIndices!I:I,$B884)</f>
        <v>1A4b Residential</v>
      </c>
      <c r="G884" s="221" t="str">
        <f>INDEX(DbaseIndices!D:D,$B884)</f>
        <v>Residual Fuel Oil (HFO)</v>
      </c>
      <c r="H884" s="221" t="str">
        <f>INDEX(DbaseIndices!E:E,$B884)</f>
        <v>CO2</v>
      </c>
      <c r="I884" s="221">
        <f>IF(I883=DbaseIndices!$N$3,DbaseIndices!$N$2,I883+1)</f>
        <v>2012</v>
      </c>
      <c r="J884" s="318">
        <f ca="1">OFFSET(INDIRECT(INDEX(DbaseIndices!J:J,B884)),0,I884-2000+1)</f>
        <v>1.0790327808</v>
      </c>
    </row>
    <row r="885" spans="1:10" x14ac:dyDescent="0.25">
      <c r="A885" s="221">
        <f>IF(I884=DbaseIndices!$N$3,A884+1,A884)</f>
        <v>148</v>
      </c>
      <c r="B885" s="221">
        <f>MATCH(A885,DbaseIndices!A:A,0)</f>
        <v>205</v>
      </c>
      <c r="C885" s="221" t="str">
        <f>INDEX(DbaseIndices!F:F,$B885)</f>
        <v>1 Energy</v>
      </c>
      <c r="D885" s="221" t="str">
        <f>INDEX(DbaseIndices!G:G,$B885)</f>
        <v>1A Fuel Combustion Activities</v>
      </c>
      <c r="E885" s="221" t="str">
        <f>INDEX(DbaseIndices!H:H,$B885)</f>
        <v>1A4 Other Sectors</v>
      </c>
      <c r="F885" s="221" t="str">
        <f>INDEX(DbaseIndices!I:I,$B885)</f>
        <v>1A4b Residential</v>
      </c>
      <c r="G885" s="221" t="str">
        <f>INDEX(DbaseIndices!D:D,$B885)</f>
        <v>Residual Fuel Oil (HFO)</v>
      </c>
      <c r="H885" s="221" t="str">
        <f>INDEX(DbaseIndices!E:E,$B885)</f>
        <v>CO2</v>
      </c>
      <c r="I885" s="221">
        <f>IF(I884=DbaseIndices!$N$3,DbaseIndices!$N$2,I884+1)</f>
        <v>2013</v>
      </c>
      <c r="J885" s="318">
        <f ca="1">OFFSET(INDIRECT(INDEX(DbaseIndices!J:J,B885)),0,I885-2000+1)</f>
        <v>1.01381616</v>
      </c>
    </row>
    <row r="886" spans="1:10" x14ac:dyDescent="0.25">
      <c r="A886" s="221">
        <f>IF(I885=DbaseIndices!$N$3,A885+1,A885)</f>
        <v>148</v>
      </c>
      <c r="B886" s="221">
        <f>MATCH(A886,DbaseIndices!A:A,0)</f>
        <v>205</v>
      </c>
      <c r="C886" s="221" t="str">
        <f>INDEX(DbaseIndices!F:F,$B886)</f>
        <v>1 Energy</v>
      </c>
      <c r="D886" s="221" t="str">
        <f>INDEX(DbaseIndices!G:G,$B886)</f>
        <v>1A Fuel Combustion Activities</v>
      </c>
      <c r="E886" s="221" t="str">
        <f>INDEX(DbaseIndices!H:H,$B886)</f>
        <v>1A4 Other Sectors</v>
      </c>
      <c r="F886" s="221" t="str">
        <f>INDEX(DbaseIndices!I:I,$B886)</f>
        <v>1A4b Residential</v>
      </c>
      <c r="G886" s="221" t="str">
        <f>INDEX(DbaseIndices!D:D,$B886)</f>
        <v>Residual Fuel Oil (HFO)</v>
      </c>
      <c r="H886" s="221" t="str">
        <f>INDEX(DbaseIndices!E:E,$B886)</f>
        <v>CO2</v>
      </c>
      <c r="I886" s="221">
        <f>IF(I885=DbaseIndices!$N$3,DbaseIndices!$N$2,I885+1)</f>
        <v>2014</v>
      </c>
      <c r="J886" s="318">
        <f ca="1">OFFSET(INDIRECT(INDEX(DbaseIndices!J:J,B886)),0,I886-2000+1)</f>
        <v>1.0195669799999998</v>
      </c>
    </row>
    <row r="887" spans="1:10" x14ac:dyDescent="0.25">
      <c r="A887" s="221">
        <f>IF(I886=DbaseIndices!$N$3,A886+1,A886)</f>
        <v>148</v>
      </c>
      <c r="B887" s="221">
        <f>MATCH(A887,DbaseIndices!A:A,0)</f>
        <v>205</v>
      </c>
      <c r="C887" s="221" t="str">
        <f>INDEX(DbaseIndices!F:F,$B887)</f>
        <v>1 Energy</v>
      </c>
      <c r="D887" s="221" t="str">
        <f>INDEX(DbaseIndices!G:G,$B887)</f>
        <v>1A Fuel Combustion Activities</v>
      </c>
      <c r="E887" s="221" t="str">
        <f>INDEX(DbaseIndices!H:H,$B887)</f>
        <v>1A4 Other Sectors</v>
      </c>
      <c r="F887" s="221" t="str">
        <f>INDEX(DbaseIndices!I:I,$B887)</f>
        <v>1A4b Residential</v>
      </c>
      <c r="G887" s="221" t="str">
        <f>INDEX(DbaseIndices!D:D,$B887)</f>
        <v>Residual Fuel Oil (HFO)</v>
      </c>
      <c r="H887" s="221" t="str">
        <f>INDEX(DbaseIndices!E:E,$B887)</f>
        <v>CO2</v>
      </c>
      <c r="I887" s="221">
        <f>IF(I886=DbaseIndices!$N$3,DbaseIndices!$N$2,I886+1)</f>
        <v>2015</v>
      </c>
      <c r="J887" s="318">
        <f ca="1">OFFSET(INDIRECT(INDEX(DbaseIndices!J:J,B887)),0,I887-2000+1)</f>
        <v>1.0253178000000001</v>
      </c>
    </row>
    <row r="888" spans="1:10" x14ac:dyDescent="0.25">
      <c r="A888" s="221">
        <f>IF(I887=DbaseIndices!$N$3,A887+1,A887)</f>
        <v>148</v>
      </c>
      <c r="B888" s="221">
        <f>MATCH(A888,DbaseIndices!A:A,0)</f>
        <v>205</v>
      </c>
      <c r="C888" s="221" t="str">
        <f>INDEX(DbaseIndices!F:F,$B888)</f>
        <v>1 Energy</v>
      </c>
      <c r="D888" s="221" t="str">
        <f>INDEX(DbaseIndices!G:G,$B888)</f>
        <v>1A Fuel Combustion Activities</v>
      </c>
      <c r="E888" s="221" t="str">
        <f>INDEX(DbaseIndices!H:H,$B888)</f>
        <v>1A4 Other Sectors</v>
      </c>
      <c r="F888" s="221" t="str">
        <f>INDEX(DbaseIndices!I:I,$B888)</f>
        <v>1A4b Residential</v>
      </c>
      <c r="G888" s="221" t="str">
        <f>INDEX(DbaseIndices!D:D,$B888)</f>
        <v>Residual Fuel Oil (HFO)</v>
      </c>
      <c r="H888" s="221" t="str">
        <f>INDEX(DbaseIndices!E:E,$B888)</f>
        <v>CO2</v>
      </c>
      <c r="I888" s="221">
        <f>IF(I887=DbaseIndices!$N$3,DbaseIndices!$N$2,I887+1)</f>
        <v>2016</v>
      </c>
      <c r="J888" s="318">
        <f ca="1">OFFSET(INDIRECT(INDEX(DbaseIndices!J:J,B888)),0,I888-2000+1)</f>
        <v>1.0062</v>
      </c>
    </row>
    <row r="889" spans="1:10" x14ac:dyDescent="0.25">
      <c r="A889" s="221">
        <f>IF(I888=DbaseIndices!$N$3,A888+1,A888)</f>
        <v>148</v>
      </c>
      <c r="B889" s="221">
        <f>MATCH(A889,DbaseIndices!A:A,0)</f>
        <v>205</v>
      </c>
      <c r="C889" s="221" t="str">
        <f>INDEX(DbaseIndices!F:F,$B889)</f>
        <v>1 Energy</v>
      </c>
      <c r="D889" s="221" t="str">
        <f>INDEX(DbaseIndices!G:G,$B889)</f>
        <v>1A Fuel Combustion Activities</v>
      </c>
      <c r="E889" s="221" t="str">
        <f>INDEX(DbaseIndices!H:H,$B889)</f>
        <v>1A4 Other Sectors</v>
      </c>
      <c r="F889" s="221" t="str">
        <f>INDEX(DbaseIndices!I:I,$B889)</f>
        <v>1A4b Residential</v>
      </c>
      <c r="G889" s="221" t="str">
        <f>INDEX(DbaseIndices!D:D,$B889)</f>
        <v>Residual Fuel Oil (HFO)</v>
      </c>
      <c r="H889" s="221" t="str">
        <f>INDEX(DbaseIndices!E:E,$B889)</f>
        <v>CO2</v>
      </c>
      <c r="I889" s="221">
        <f>IF(I888=DbaseIndices!$N$3,DbaseIndices!$N$2,I888+1)</f>
        <v>2017</v>
      </c>
      <c r="J889" s="318">
        <f ca="1">OFFSET(INDIRECT(INDEX(DbaseIndices!J:J,B889)),0,I889-2000+1)</f>
        <v>1.0062</v>
      </c>
    </row>
    <row r="890" spans="1:10" x14ac:dyDescent="0.25">
      <c r="A890" s="221">
        <f>IF(I889=DbaseIndices!$N$3,A889+1,A889)</f>
        <v>149</v>
      </c>
      <c r="B890" s="221">
        <f>MATCH(A890,DbaseIndices!A:A,0)</f>
        <v>206</v>
      </c>
      <c r="C890" s="221" t="str">
        <f>INDEX(DbaseIndices!F:F,$B890)</f>
        <v>1 Energy</v>
      </c>
      <c r="D890" s="221" t="str">
        <f>INDEX(DbaseIndices!G:G,$B890)</f>
        <v>1A Fuel Combustion Activities</v>
      </c>
      <c r="E890" s="221" t="str">
        <f>INDEX(DbaseIndices!H:H,$B890)</f>
        <v>1A4 Other Sectors</v>
      </c>
      <c r="F890" s="221" t="str">
        <f>INDEX(DbaseIndices!I:I,$B890)</f>
        <v>1A4b Residential</v>
      </c>
      <c r="G890" s="221" t="str">
        <f>INDEX(DbaseIndices!D:D,$B890)</f>
        <v>LPG</v>
      </c>
      <c r="H890" s="221" t="str">
        <f>INDEX(DbaseIndices!E:E,$B890)</f>
        <v>CO2</v>
      </c>
      <c r="I890" s="221">
        <f>IF(I889=DbaseIndices!$N$3,DbaseIndices!$N$2,I889+1)</f>
        <v>2012</v>
      </c>
      <c r="J890" s="318">
        <f ca="1">OFFSET(INDIRECT(INDEX(DbaseIndices!J:J,B890)),0,I890-2000+1)</f>
        <v>1104.1039108799998</v>
      </c>
    </row>
    <row r="891" spans="1:10" x14ac:dyDescent="0.25">
      <c r="A891" s="221">
        <f>IF(I890=DbaseIndices!$N$3,A890+1,A890)</f>
        <v>149</v>
      </c>
      <c r="B891" s="221">
        <f>MATCH(A891,DbaseIndices!A:A,0)</f>
        <v>206</v>
      </c>
      <c r="C891" s="221" t="str">
        <f>INDEX(DbaseIndices!F:F,$B891)</f>
        <v>1 Energy</v>
      </c>
      <c r="D891" s="221" t="str">
        <f>INDEX(DbaseIndices!G:G,$B891)</f>
        <v>1A Fuel Combustion Activities</v>
      </c>
      <c r="E891" s="221" t="str">
        <f>INDEX(DbaseIndices!H:H,$B891)</f>
        <v>1A4 Other Sectors</v>
      </c>
      <c r="F891" s="221" t="str">
        <f>INDEX(DbaseIndices!I:I,$B891)</f>
        <v>1A4b Residential</v>
      </c>
      <c r="G891" s="221" t="str">
        <f>INDEX(DbaseIndices!D:D,$B891)</f>
        <v>LPG</v>
      </c>
      <c r="H891" s="221" t="str">
        <f>INDEX(DbaseIndices!E:E,$B891)</f>
        <v>CO2</v>
      </c>
      <c r="I891" s="221">
        <f>IF(I890=DbaseIndices!$N$3,DbaseIndices!$N$2,I890+1)</f>
        <v>2013</v>
      </c>
      <c r="J891" s="318">
        <f ca="1">OFFSET(INDIRECT(INDEX(DbaseIndices!J:J,B891)),0,I891-2000+1)</f>
        <v>1088.04592</v>
      </c>
    </row>
    <row r="892" spans="1:10" x14ac:dyDescent="0.25">
      <c r="A892" s="221">
        <f>IF(I891=DbaseIndices!$N$3,A891+1,A891)</f>
        <v>149</v>
      </c>
      <c r="B892" s="221">
        <f>MATCH(A892,DbaseIndices!A:A,0)</f>
        <v>206</v>
      </c>
      <c r="C892" s="221" t="str">
        <f>INDEX(DbaseIndices!F:F,$B892)</f>
        <v>1 Energy</v>
      </c>
      <c r="D892" s="221" t="str">
        <f>INDEX(DbaseIndices!G:G,$B892)</f>
        <v>1A Fuel Combustion Activities</v>
      </c>
      <c r="E892" s="221" t="str">
        <f>INDEX(DbaseIndices!H:H,$B892)</f>
        <v>1A4 Other Sectors</v>
      </c>
      <c r="F892" s="221" t="str">
        <f>INDEX(DbaseIndices!I:I,$B892)</f>
        <v>1A4b Residential</v>
      </c>
      <c r="G892" s="221" t="str">
        <f>INDEX(DbaseIndices!D:D,$B892)</f>
        <v>LPG</v>
      </c>
      <c r="H892" s="221" t="str">
        <f>INDEX(DbaseIndices!E:E,$B892)</f>
        <v>CO2</v>
      </c>
      <c r="I892" s="221">
        <f>IF(I891=DbaseIndices!$N$3,DbaseIndices!$N$2,I891+1)</f>
        <v>2014</v>
      </c>
      <c r="J892" s="318">
        <f ca="1">OFFSET(INDIRECT(INDEX(DbaseIndices!J:J,B892)),0,I892-2000+1)</f>
        <v>1099.6437000000001</v>
      </c>
    </row>
    <row r="893" spans="1:10" x14ac:dyDescent="0.25">
      <c r="A893" s="221">
        <f>IF(I892=DbaseIndices!$N$3,A892+1,A892)</f>
        <v>149</v>
      </c>
      <c r="B893" s="221">
        <f>MATCH(A893,DbaseIndices!A:A,0)</f>
        <v>206</v>
      </c>
      <c r="C893" s="221" t="str">
        <f>INDEX(DbaseIndices!F:F,$B893)</f>
        <v>1 Energy</v>
      </c>
      <c r="D893" s="221" t="str">
        <f>INDEX(DbaseIndices!G:G,$B893)</f>
        <v>1A Fuel Combustion Activities</v>
      </c>
      <c r="E893" s="221" t="str">
        <f>INDEX(DbaseIndices!H:H,$B893)</f>
        <v>1A4 Other Sectors</v>
      </c>
      <c r="F893" s="221" t="str">
        <f>INDEX(DbaseIndices!I:I,$B893)</f>
        <v>1A4b Residential</v>
      </c>
      <c r="G893" s="221" t="str">
        <f>INDEX(DbaseIndices!D:D,$B893)</f>
        <v>LPG</v>
      </c>
      <c r="H893" s="221" t="str">
        <f>INDEX(DbaseIndices!E:E,$B893)</f>
        <v>CO2</v>
      </c>
      <c r="I893" s="221">
        <f>IF(I892=DbaseIndices!$N$3,DbaseIndices!$N$2,I892+1)</f>
        <v>2015</v>
      </c>
      <c r="J893" s="318">
        <f ca="1">OFFSET(INDIRECT(INDEX(DbaseIndices!J:J,B893)),0,I893-2000+1)</f>
        <v>1111.2414799999999</v>
      </c>
    </row>
    <row r="894" spans="1:10" x14ac:dyDescent="0.25">
      <c r="A894" s="221">
        <f>IF(I893=DbaseIndices!$N$3,A893+1,A893)</f>
        <v>149</v>
      </c>
      <c r="B894" s="221">
        <f>MATCH(A894,DbaseIndices!A:A,0)</f>
        <v>206</v>
      </c>
      <c r="C894" s="221" t="str">
        <f>INDEX(DbaseIndices!F:F,$B894)</f>
        <v>1 Energy</v>
      </c>
      <c r="D894" s="221" t="str">
        <f>INDEX(DbaseIndices!G:G,$B894)</f>
        <v>1A Fuel Combustion Activities</v>
      </c>
      <c r="E894" s="221" t="str">
        <f>INDEX(DbaseIndices!H:H,$B894)</f>
        <v>1A4 Other Sectors</v>
      </c>
      <c r="F894" s="221" t="str">
        <f>INDEX(DbaseIndices!I:I,$B894)</f>
        <v>1A4b Residential</v>
      </c>
      <c r="G894" s="221" t="str">
        <f>INDEX(DbaseIndices!D:D,$B894)</f>
        <v>LPG</v>
      </c>
      <c r="H894" s="221" t="str">
        <f>INDEX(DbaseIndices!E:E,$B894)</f>
        <v>CO2</v>
      </c>
      <c r="I894" s="221">
        <f>IF(I893=DbaseIndices!$N$3,DbaseIndices!$N$2,I893+1)</f>
        <v>2016</v>
      </c>
      <c r="J894" s="318">
        <f ca="1">OFFSET(INDIRECT(INDEX(DbaseIndices!J:J,B894)),0,I894-2000+1)</f>
        <v>1122.8644999999999</v>
      </c>
    </row>
    <row r="895" spans="1:10" x14ac:dyDescent="0.25">
      <c r="A895" s="221">
        <f>IF(I894=DbaseIndices!$N$3,A894+1,A894)</f>
        <v>149</v>
      </c>
      <c r="B895" s="221">
        <f>MATCH(A895,DbaseIndices!A:A,0)</f>
        <v>206</v>
      </c>
      <c r="C895" s="221" t="str">
        <f>INDEX(DbaseIndices!F:F,$B895)</f>
        <v>1 Energy</v>
      </c>
      <c r="D895" s="221" t="str">
        <f>INDEX(DbaseIndices!G:G,$B895)</f>
        <v>1A Fuel Combustion Activities</v>
      </c>
      <c r="E895" s="221" t="str">
        <f>INDEX(DbaseIndices!H:H,$B895)</f>
        <v>1A4 Other Sectors</v>
      </c>
      <c r="F895" s="221" t="str">
        <f>INDEX(DbaseIndices!I:I,$B895)</f>
        <v>1A4b Residential</v>
      </c>
      <c r="G895" s="221" t="str">
        <f>INDEX(DbaseIndices!D:D,$B895)</f>
        <v>LPG</v>
      </c>
      <c r="H895" s="221" t="str">
        <f>INDEX(DbaseIndices!E:E,$B895)</f>
        <v>CO2</v>
      </c>
      <c r="I895" s="221">
        <f>IF(I894=DbaseIndices!$N$3,DbaseIndices!$N$2,I894+1)</f>
        <v>2017</v>
      </c>
      <c r="J895" s="318">
        <f ca="1">OFFSET(INDIRECT(INDEX(DbaseIndices!J:J,B895)),0,I895-2000+1)</f>
        <v>1134.4118000000001</v>
      </c>
    </row>
    <row r="896" spans="1:10" x14ac:dyDescent="0.25">
      <c r="A896" s="221">
        <f>IF(I895=DbaseIndices!$N$3,A895+1,A895)</f>
        <v>150</v>
      </c>
      <c r="B896" s="221">
        <f>MATCH(A896,DbaseIndices!A:A,0)</f>
        <v>207</v>
      </c>
      <c r="C896" s="221" t="str">
        <f>INDEX(DbaseIndices!F:F,$B896)</f>
        <v>1 Energy</v>
      </c>
      <c r="D896" s="221" t="str">
        <f>INDEX(DbaseIndices!G:G,$B896)</f>
        <v>1A Fuel Combustion Activities</v>
      </c>
      <c r="E896" s="221" t="str">
        <f>INDEX(DbaseIndices!H:H,$B896)</f>
        <v>1A4 Other Sectors</v>
      </c>
      <c r="F896" s="221" t="str">
        <f>INDEX(DbaseIndices!I:I,$B896)</f>
        <v>1A4b Residential</v>
      </c>
      <c r="G896" s="221" t="str">
        <f>INDEX(DbaseIndices!D:D,$B896)</f>
        <v>Coal</v>
      </c>
      <c r="H896" s="221" t="str">
        <f>INDEX(DbaseIndices!E:E,$B896)</f>
        <v>CO2</v>
      </c>
      <c r="I896" s="221">
        <f>IF(I895=DbaseIndices!$N$3,DbaseIndices!$N$2,I895+1)</f>
        <v>2012</v>
      </c>
      <c r="J896" s="318">
        <f ca="1">OFFSET(INDIRECT(INDEX(DbaseIndices!J:J,B896)),0,I896-2000+1)</f>
        <v>18461.900091250001</v>
      </c>
    </row>
    <row r="897" spans="1:10" x14ac:dyDescent="0.25">
      <c r="A897" s="221">
        <f>IF(I896=DbaseIndices!$N$3,A896+1,A896)</f>
        <v>150</v>
      </c>
      <c r="B897" s="221">
        <f>MATCH(A897,DbaseIndices!A:A,0)</f>
        <v>207</v>
      </c>
      <c r="C897" s="221" t="str">
        <f>INDEX(DbaseIndices!F:F,$B897)</f>
        <v>1 Energy</v>
      </c>
      <c r="D897" s="221" t="str">
        <f>INDEX(DbaseIndices!G:G,$B897)</f>
        <v>1A Fuel Combustion Activities</v>
      </c>
      <c r="E897" s="221" t="str">
        <f>INDEX(DbaseIndices!H:H,$B897)</f>
        <v>1A4 Other Sectors</v>
      </c>
      <c r="F897" s="221" t="str">
        <f>INDEX(DbaseIndices!I:I,$B897)</f>
        <v>1A4b Residential</v>
      </c>
      <c r="G897" s="221" t="str">
        <f>INDEX(DbaseIndices!D:D,$B897)</f>
        <v>Coal</v>
      </c>
      <c r="H897" s="221" t="str">
        <f>INDEX(DbaseIndices!E:E,$B897)</f>
        <v>CO2</v>
      </c>
      <c r="I897" s="221">
        <f>IF(I896=DbaseIndices!$N$3,DbaseIndices!$N$2,I896+1)</f>
        <v>2013</v>
      </c>
      <c r="J897" s="318">
        <f ca="1">OFFSET(INDIRECT(INDEX(DbaseIndices!J:J,B897)),0,I897-2000+1)</f>
        <v>22710.283749999999</v>
      </c>
    </row>
    <row r="898" spans="1:10" x14ac:dyDescent="0.25">
      <c r="A898" s="221">
        <f>IF(I897=DbaseIndices!$N$3,A897+1,A897)</f>
        <v>150</v>
      </c>
      <c r="B898" s="221">
        <f>MATCH(A898,DbaseIndices!A:A,0)</f>
        <v>207</v>
      </c>
      <c r="C898" s="221" t="str">
        <f>INDEX(DbaseIndices!F:F,$B898)</f>
        <v>1 Energy</v>
      </c>
      <c r="D898" s="221" t="str">
        <f>INDEX(DbaseIndices!G:G,$B898)</f>
        <v>1A Fuel Combustion Activities</v>
      </c>
      <c r="E898" s="221" t="str">
        <f>INDEX(DbaseIndices!H:H,$B898)</f>
        <v>1A4 Other Sectors</v>
      </c>
      <c r="F898" s="221" t="str">
        <f>INDEX(DbaseIndices!I:I,$B898)</f>
        <v>1A4b Residential</v>
      </c>
      <c r="G898" s="221" t="str">
        <f>INDEX(DbaseIndices!D:D,$B898)</f>
        <v>Coal</v>
      </c>
      <c r="H898" s="221" t="str">
        <f>INDEX(DbaseIndices!E:E,$B898)</f>
        <v>CO2</v>
      </c>
      <c r="I898" s="221">
        <f>IF(I897=DbaseIndices!$N$3,DbaseIndices!$N$2,I897+1)</f>
        <v>2014</v>
      </c>
      <c r="J898" s="318">
        <f ca="1">OFFSET(INDIRECT(INDEX(DbaseIndices!J:J,B898)),0,I898-2000+1)</f>
        <v>23883.186249999999</v>
      </c>
    </row>
    <row r="899" spans="1:10" x14ac:dyDescent="0.25">
      <c r="A899" s="221">
        <f>IF(I898=DbaseIndices!$N$3,A898+1,A898)</f>
        <v>150</v>
      </c>
      <c r="B899" s="221">
        <f>MATCH(A899,DbaseIndices!A:A,0)</f>
        <v>207</v>
      </c>
      <c r="C899" s="221" t="str">
        <f>INDEX(DbaseIndices!F:F,$B899)</f>
        <v>1 Energy</v>
      </c>
      <c r="D899" s="221" t="str">
        <f>INDEX(DbaseIndices!G:G,$B899)</f>
        <v>1A Fuel Combustion Activities</v>
      </c>
      <c r="E899" s="221" t="str">
        <f>INDEX(DbaseIndices!H:H,$B899)</f>
        <v>1A4 Other Sectors</v>
      </c>
      <c r="F899" s="221" t="str">
        <f>INDEX(DbaseIndices!I:I,$B899)</f>
        <v>1A4b Residential</v>
      </c>
      <c r="G899" s="221" t="str">
        <f>INDEX(DbaseIndices!D:D,$B899)</f>
        <v>Coal</v>
      </c>
      <c r="H899" s="221" t="str">
        <f>INDEX(DbaseIndices!E:E,$B899)</f>
        <v>CO2</v>
      </c>
      <c r="I899" s="221">
        <f>IF(I898=DbaseIndices!$N$3,DbaseIndices!$N$2,I898+1)</f>
        <v>2015</v>
      </c>
      <c r="J899" s="318">
        <f ca="1">OFFSET(INDIRECT(INDEX(DbaseIndices!J:J,B899)),0,I899-2000+1)</f>
        <v>23883.186249999999</v>
      </c>
    </row>
    <row r="900" spans="1:10" x14ac:dyDescent="0.25">
      <c r="A900" s="221">
        <f>IF(I899=DbaseIndices!$N$3,A899+1,A899)</f>
        <v>150</v>
      </c>
      <c r="B900" s="221">
        <f>MATCH(A900,DbaseIndices!A:A,0)</f>
        <v>207</v>
      </c>
      <c r="C900" s="221" t="str">
        <f>INDEX(DbaseIndices!F:F,$B900)</f>
        <v>1 Energy</v>
      </c>
      <c r="D900" s="221" t="str">
        <f>INDEX(DbaseIndices!G:G,$B900)</f>
        <v>1A Fuel Combustion Activities</v>
      </c>
      <c r="E900" s="221" t="str">
        <f>INDEX(DbaseIndices!H:H,$B900)</f>
        <v>1A4 Other Sectors</v>
      </c>
      <c r="F900" s="221" t="str">
        <f>INDEX(DbaseIndices!I:I,$B900)</f>
        <v>1A4b Residential</v>
      </c>
      <c r="G900" s="221" t="str">
        <f>INDEX(DbaseIndices!D:D,$B900)</f>
        <v>Coal</v>
      </c>
      <c r="H900" s="221" t="str">
        <f>INDEX(DbaseIndices!E:E,$B900)</f>
        <v>CO2</v>
      </c>
      <c r="I900" s="221">
        <f>IF(I899=DbaseIndices!$N$3,DbaseIndices!$N$2,I899+1)</f>
        <v>2016</v>
      </c>
      <c r="J900" s="318">
        <f ca="1">OFFSET(INDIRECT(INDEX(DbaseIndices!J:J,B900)),0,I900-2000+1)</f>
        <v>26593.778750000001</v>
      </c>
    </row>
    <row r="901" spans="1:10" x14ac:dyDescent="0.25">
      <c r="A901" s="221">
        <f>IF(I900=DbaseIndices!$N$3,A900+1,A900)</f>
        <v>150</v>
      </c>
      <c r="B901" s="221">
        <f>MATCH(A901,DbaseIndices!A:A,0)</f>
        <v>207</v>
      </c>
      <c r="C901" s="221" t="str">
        <f>INDEX(DbaseIndices!F:F,$B901)</f>
        <v>1 Energy</v>
      </c>
      <c r="D901" s="221" t="str">
        <f>INDEX(DbaseIndices!G:G,$B901)</f>
        <v>1A Fuel Combustion Activities</v>
      </c>
      <c r="E901" s="221" t="str">
        <f>INDEX(DbaseIndices!H:H,$B901)</f>
        <v>1A4 Other Sectors</v>
      </c>
      <c r="F901" s="221" t="str">
        <f>INDEX(DbaseIndices!I:I,$B901)</f>
        <v>1A4b Residential</v>
      </c>
      <c r="G901" s="221" t="str">
        <f>INDEX(DbaseIndices!D:D,$B901)</f>
        <v>Coal</v>
      </c>
      <c r="H901" s="221" t="str">
        <f>INDEX(DbaseIndices!E:E,$B901)</f>
        <v>CO2</v>
      </c>
      <c r="I901" s="221">
        <f>IF(I900=DbaseIndices!$N$3,DbaseIndices!$N$2,I900+1)</f>
        <v>2017</v>
      </c>
      <c r="J901" s="318">
        <f ca="1">OFFSET(INDIRECT(INDEX(DbaseIndices!J:J,B901)),0,I901-2000+1)</f>
        <v>28337.443749999999</v>
      </c>
    </row>
    <row r="902" spans="1:10" hidden="1" x14ac:dyDescent="0.25">
      <c r="A902" s="221">
        <f>IF(I901=DbaseIndices!$N$3,A901+1,A901)</f>
        <v>151</v>
      </c>
      <c r="B902" s="221">
        <f>MATCH(A902,DbaseIndices!A:A,0)</f>
        <v>208</v>
      </c>
      <c r="C902" s="221" t="str">
        <f>INDEX(DbaseIndices!F:F,$B902)</f>
        <v>1 Energy</v>
      </c>
      <c r="D902" s="221" t="str">
        <f>INDEX(DbaseIndices!G:G,$B902)</f>
        <v>1A Fuel Combustion Activities</v>
      </c>
      <c r="E902" s="221">
        <f>INDEX(DbaseIndices!H:H,$B902)</f>
        <v>0</v>
      </c>
      <c r="F902" s="221">
        <f>INDEX(DbaseIndices!I:I,$B902)</f>
        <v>0</v>
      </c>
      <c r="G902" s="221" t="str">
        <f>INDEX(DbaseIndices!D:D,$B902)</f>
        <v>Wood/Wood Waste</v>
      </c>
      <c r="H902" s="221" t="str">
        <f>INDEX(DbaseIndices!E:E,$B902)</f>
        <v>CO2</v>
      </c>
      <c r="I902" s="221">
        <f>IF(I901=DbaseIndices!$N$3,DbaseIndices!$N$2,I901+1)</f>
        <v>2012</v>
      </c>
      <c r="J902" s="318">
        <f ca="1">OFFSET(INDIRECT(INDEX(DbaseIndices!J:J,B902)),0,I902-2000+1)</f>
        <v>13625.371905599999</v>
      </c>
    </row>
    <row r="903" spans="1:10" hidden="1" x14ac:dyDescent="0.25">
      <c r="A903" s="221">
        <f>IF(I902=DbaseIndices!$N$3,A902+1,A902)</f>
        <v>151</v>
      </c>
      <c r="B903" s="221">
        <f>MATCH(A903,DbaseIndices!A:A,0)</f>
        <v>208</v>
      </c>
      <c r="C903" s="221" t="str">
        <f>INDEX(DbaseIndices!F:F,$B903)</f>
        <v>1 Energy</v>
      </c>
      <c r="D903" s="221" t="str">
        <f>INDEX(DbaseIndices!G:G,$B903)</f>
        <v>1A Fuel Combustion Activities</v>
      </c>
      <c r="E903" s="221">
        <f>INDEX(DbaseIndices!H:H,$B903)</f>
        <v>0</v>
      </c>
      <c r="F903" s="221">
        <f>INDEX(DbaseIndices!I:I,$B903)</f>
        <v>0</v>
      </c>
      <c r="G903" s="221" t="str">
        <f>INDEX(DbaseIndices!D:D,$B903)</f>
        <v>Wood/Wood Waste</v>
      </c>
      <c r="H903" s="221" t="str">
        <f>INDEX(DbaseIndices!E:E,$B903)</f>
        <v>CO2</v>
      </c>
      <c r="I903" s="221">
        <f>IF(I902=DbaseIndices!$N$3,DbaseIndices!$N$2,I902+1)</f>
        <v>2013</v>
      </c>
      <c r="J903" s="318">
        <f ca="1">OFFSET(INDIRECT(INDEX(DbaseIndices!J:J,B903)),0,I903-2000+1)</f>
        <v>10570.672</v>
      </c>
    </row>
    <row r="904" spans="1:10" hidden="1" x14ac:dyDescent="0.25">
      <c r="A904" s="221">
        <f>IF(I903=DbaseIndices!$N$3,A903+1,A903)</f>
        <v>151</v>
      </c>
      <c r="B904" s="221">
        <f>MATCH(A904,DbaseIndices!A:A,0)</f>
        <v>208</v>
      </c>
      <c r="C904" s="221" t="str">
        <f>INDEX(DbaseIndices!F:F,$B904)</f>
        <v>1 Energy</v>
      </c>
      <c r="D904" s="221" t="str">
        <f>INDEX(DbaseIndices!G:G,$B904)</f>
        <v>1A Fuel Combustion Activities</v>
      </c>
      <c r="E904" s="221">
        <f>INDEX(DbaseIndices!H:H,$B904)</f>
        <v>0</v>
      </c>
      <c r="F904" s="221">
        <f>INDEX(DbaseIndices!I:I,$B904)</f>
        <v>0</v>
      </c>
      <c r="G904" s="221" t="str">
        <f>INDEX(DbaseIndices!D:D,$B904)</f>
        <v>Wood/Wood Waste</v>
      </c>
      <c r="H904" s="221" t="str">
        <f>INDEX(DbaseIndices!E:E,$B904)</f>
        <v>CO2</v>
      </c>
      <c r="I904" s="221">
        <f>IF(I903=DbaseIndices!$N$3,DbaseIndices!$N$2,I903+1)</f>
        <v>2014</v>
      </c>
      <c r="J904" s="318">
        <f ca="1">OFFSET(INDIRECT(INDEX(DbaseIndices!J:J,B904)),0,I904-2000+1)</f>
        <v>10189.200000000001</v>
      </c>
    </row>
    <row r="905" spans="1:10" hidden="1" x14ac:dyDescent="0.25">
      <c r="A905" s="221">
        <f>IF(I904=DbaseIndices!$N$3,A904+1,A904)</f>
        <v>151</v>
      </c>
      <c r="B905" s="221">
        <f>MATCH(A905,DbaseIndices!A:A,0)</f>
        <v>208</v>
      </c>
      <c r="C905" s="221" t="str">
        <f>INDEX(DbaseIndices!F:F,$B905)</f>
        <v>1 Energy</v>
      </c>
      <c r="D905" s="221" t="str">
        <f>INDEX(DbaseIndices!G:G,$B905)</f>
        <v>1A Fuel Combustion Activities</v>
      </c>
      <c r="E905" s="221">
        <f>INDEX(DbaseIndices!H:H,$B905)</f>
        <v>0</v>
      </c>
      <c r="F905" s="221">
        <f>INDEX(DbaseIndices!I:I,$B905)</f>
        <v>0</v>
      </c>
      <c r="G905" s="221" t="str">
        <f>INDEX(DbaseIndices!D:D,$B905)</f>
        <v>Wood/Wood Waste</v>
      </c>
      <c r="H905" s="221" t="str">
        <f>INDEX(DbaseIndices!E:E,$B905)</f>
        <v>CO2</v>
      </c>
      <c r="I905" s="221">
        <f>IF(I904=DbaseIndices!$N$3,DbaseIndices!$N$2,I904+1)</f>
        <v>2015</v>
      </c>
      <c r="J905" s="318">
        <f ca="1">OFFSET(INDIRECT(INDEX(DbaseIndices!J:J,B905)),0,I905-2000+1)</f>
        <v>9991.6319999999996</v>
      </c>
    </row>
    <row r="906" spans="1:10" hidden="1" x14ac:dyDescent="0.25">
      <c r="A906" s="221">
        <f>IF(I905=DbaseIndices!$N$3,A905+1,A905)</f>
        <v>151</v>
      </c>
      <c r="B906" s="221">
        <f>MATCH(A906,DbaseIndices!A:A,0)</f>
        <v>208</v>
      </c>
      <c r="C906" s="221" t="str">
        <f>INDEX(DbaseIndices!F:F,$B906)</f>
        <v>1 Energy</v>
      </c>
      <c r="D906" s="221" t="str">
        <f>INDEX(DbaseIndices!G:G,$B906)</f>
        <v>1A Fuel Combustion Activities</v>
      </c>
      <c r="E906" s="221">
        <f>INDEX(DbaseIndices!H:H,$B906)</f>
        <v>0</v>
      </c>
      <c r="F906" s="221">
        <f>INDEX(DbaseIndices!I:I,$B906)</f>
        <v>0</v>
      </c>
      <c r="G906" s="221" t="str">
        <f>INDEX(DbaseIndices!D:D,$B906)</f>
        <v>Wood/Wood Waste</v>
      </c>
      <c r="H906" s="221" t="str">
        <f>INDEX(DbaseIndices!E:E,$B906)</f>
        <v>CO2</v>
      </c>
      <c r="I906" s="221">
        <f>IF(I905=DbaseIndices!$N$3,DbaseIndices!$N$2,I905+1)</f>
        <v>2016</v>
      </c>
      <c r="J906" s="318">
        <f ca="1">OFFSET(INDIRECT(INDEX(DbaseIndices!J:J,B906)),0,I906-2000+1)</f>
        <v>9671.4240000000009</v>
      </c>
    </row>
    <row r="907" spans="1:10" hidden="1" x14ac:dyDescent="0.25">
      <c r="A907" s="221">
        <f>IF(I906=DbaseIndices!$N$3,A906+1,A906)</f>
        <v>151</v>
      </c>
      <c r="B907" s="221">
        <f>MATCH(A907,DbaseIndices!A:A,0)</f>
        <v>208</v>
      </c>
      <c r="C907" s="221" t="str">
        <f>INDEX(DbaseIndices!F:F,$B907)</f>
        <v>1 Energy</v>
      </c>
      <c r="D907" s="221" t="str">
        <f>INDEX(DbaseIndices!G:G,$B907)</f>
        <v>1A Fuel Combustion Activities</v>
      </c>
      <c r="E907" s="221">
        <f>INDEX(DbaseIndices!H:H,$B907)</f>
        <v>0</v>
      </c>
      <c r="F907" s="221">
        <f>INDEX(DbaseIndices!I:I,$B907)</f>
        <v>0</v>
      </c>
      <c r="G907" s="221" t="str">
        <f>INDEX(DbaseIndices!D:D,$B907)</f>
        <v>Wood/Wood Waste</v>
      </c>
      <c r="H907" s="221" t="str">
        <f>INDEX(DbaseIndices!E:E,$B907)</f>
        <v>CO2</v>
      </c>
      <c r="I907" s="221">
        <f>IF(I906=DbaseIndices!$N$3,DbaseIndices!$N$2,I906+1)</f>
        <v>2017</v>
      </c>
      <c r="J907" s="318">
        <f ca="1">OFFSET(INDIRECT(INDEX(DbaseIndices!J:J,B907)),0,I907-2000+1)</f>
        <v>9381.9040000000005</v>
      </c>
    </row>
    <row r="908" spans="1:10" hidden="1" x14ac:dyDescent="0.25">
      <c r="A908" s="221">
        <f>IF(I907=DbaseIndices!$N$3,A907+1,A907)</f>
        <v>152</v>
      </c>
      <c r="B908" s="221">
        <f>MATCH(A908,DbaseIndices!A:A,0)</f>
        <v>209</v>
      </c>
      <c r="C908" s="221" t="str">
        <f>INDEX(DbaseIndices!F:F,$B908)</f>
        <v>1 Energy</v>
      </c>
      <c r="D908" s="221" t="str">
        <f>INDEX(DbaseIndices!G:G,$B908)</f>
        <v>1A Fuel Combustion Activities</v>
      </c>
      <c r="E908" s="221">
        <f>INDEX(DbaseIndices!H:H,$B908)</f>
        <v>0</v>
      </c>
      <c r="F908" s="221">
        <f>INDEX(DbaseIndices!I:I,$B908)</f>
        <v>0</v>
      </c>
      <c r="G908" s="221" t="str">
        <f>INDEX(DbaseIndices!D:D,$B908)</f>
        <v>Other primary solid biomass</v>
      </c>
      <c r="H908" s="221" t="str">
        <f>INDEX(DbaseIndices!E:E,$B908)</f>
        <v>CO2</v>
      </c>
      <c r="I908" s="221">
        <f>IF(I907=DbaseIndices!$N$3,DbaseIndices!$N$2,I907+1)</f>
        <v>2012</v>
      </c>
      <c r="J908" s="318">
        <f ca="1">OFFSET(INDIRECT(INDEX(DbaseIndices!J:J,B908)),0,I908-2000+1)</f>
        <v>0</v>
      </c>
    </row>
    <row r="909" spans="1:10" hidden="1" x14ac:dyDescent="0.25">
      <c r="A909" s="221">
        <f>IF(I908=DbaseIndices!$N$3,A908+1,A908)</f>
        <v>152</v>
      </c>
      <c r="B909" s="221">
        <f>MATCH(A909,DbaseIndices!A:A,0)</f>
        <v>209</v>
      </c>
      <c r="C909" s="221" t="str">
        <f>INDEX(DbaseIndices!F:F,$B909)</f>
        <v>1 Energy</v>
      </c>
      <c r="D909" s="221" t="str">
        <f>INDEX(DbaseIndices!G:G,$B909)</f>
        <v>1A Fuel Combustion Activities</v>
      </c>
      <c r="E909" s="221">
        <f>INDEX(DbaseIndices!H:H,$B909)</f>
        <v>0</v>
      </c>
      <c r="F909" s="221">
        <f>INDEX(DbaseIndices!I:I,$B909)</f>
        <v>0</v>
      </c>
      <c r="G909" s="221" t="str">
        <f>INDEX(DbaseIndices!D:D,$B909)</f>
        <v>Other primary solid biomass</v>
      </c>
      <c r="H909" s="221" t="str">
        <f>INDEX(DbaseIndices!E:E,$B909)</f>
        <v>CO2</v>
      </c>
      <c r="I909" s="221">
        <f>IF(I908=DbaseIndices!$N$3,DbaseIndices!$N$2,I908+1)</f>
        <v>2013</v>
      </c>
      <c r="J909" s="318">
        <f ca="1">OFFSET(INDIRECT(INDEX(DbaseIndices!J:J,B909)),0,I909-2000+1)</f>
        <v>0</v>
      </c>
    </row>
    <row r="910" spans="1:10" hidden="1" x14ac:dyDescent="0.25">
      <c r="A910" s="221">
        <f>IF(I909=DbaseIndices!$N$3,A909+1,A909)</f>
        <v>152</v>
      </c>
      <c r="B910" s="221">
        <f>MATCH(A910,DbaseIndices!A:A,0)</f>
        <v>209</v>
      </c>
      <c r="C910" s="221" t="str">
        <f>INDEX(DbaseIndices!F:F,$B910)</f>
        <v>1 Energy</v>
      </c>
      <c r="D910" s="221" t="str">
        <f>INDEX(DbaseIndices!G:G,$B910)</f>
        <v>1A Fuel Combustion Activities</v>
      </c>
      <c r="E910" s="221">
        <f>INDEX(DbaseIndices!H:H,$B910)</f>
        <v>0</v>
      </c>
      <c r="F910" s="221">
        <f>INDEX(DbaseIndices!I:I,$B910)</f>
        <v>0</v>
      </c>
      <c r="G910" s="221" t="str">
        <f>INDEX(DbaseIndices!D:D,$B910)</f>
        <v>Other primary solid biomass</v>
      </c>
      <c r="H910" s="221" t="str">
        <f>INDEX(DbaseIndices!E:E,$B910)</f>
        <v>CO2</v>
      </c>
      <c r="I910" s="221">
        <f>IF(I909=DbaseIndices!$N$3,DbaseIndices!$N$2,I909+1)</f>
        <v>2014</v>
      </c>
      <c r="J910" s="318">
        <f ca="1">OFFSET(INDIRECT(INDEX(DbaseIndices!J:J,B910)),0,I910-2000+1)</f>
        <v>0</v>
      </c>
    </row>
    <row r="911" spans="1:10" hidden="1" x14ac:dyDescent="0.25">
      <c r="A911" s="221">
        <f>IF(I910=DbaseIndices!$N$3,A910+1,A910)</f>
        <v>152</v>
      </c>
      <c r="B911" s="221">
        <f>MATCH(A911,DbaseIndices!A:A,0)</f>
        <v>209</v>
      </c>
      <c r="C911" s="221" t="str">
        <f>INDEX(DbaseIndices!F:F,$B911)</f>
        <v>1 Energy</v>
      </c>
      <c r="D911" s="221" t="str">
        <f>INDEX(DbaseIndices!G:G,$B911)</f>
        <v>1A Fuel Combustion Activities</v>
      </c>
      <c r="E911" s="221">
        <f>INDEX(DbaseIndices!H:H,$B911)</f>
        <v>0</v>
      </c>
      <c r="F911" s="221">
        <f>INDEX(DbaseIndices!I:I,$B911)</f>
        <v>0</v>
      </c>
      <c r="G911" s="221" t="str">
        <f>INDEX(DbaseIndices!D:D,$B911)</f>
        <v>Other primary solid biomass</v>
      </c>
      <c r="H911" s="221" t="str">
        <f>INDEX(DbaseIndices!E:E,$B911)</f>
        <v>CO2</v>
      </c>
      <c r="I911" s="221">
        <f>IF(I910=DbaseIndices!$N$3,DbaseIndices!$N$2,I910+1)</f>
        <v>2015</v>
      </c>
      <c r="J911" s="318">
        <f ca="1">OFFSET(INDIRECT(INDEX(DbaseIndices!J:J,B911)),0,I911-2000+1)</f>
        <v>0</v>
      </c>
    </row>
    <row r="912" spans="1:10" hidden="1" x14ac:dyDescent="0.25">
      <c r="A912" s="221">
        <f>IF(I911=DbaseIndices!$N$3,A911+1,A911)</f>
        <v>152</v>
      </c>
      <c r="B912" s="221">
        <f>MATCH(A912,DbaseIndices!A:A,0)</f>
        <v>209</v>
      </c>
      <c r="C912" s="221" t="str">
        <f>INDEX(DbaseIndices!F:F,$B912)</f>
        <v>1 Energy</v>
      </c>
      <c r="D912" s="221" t="str">
        <f>INDEX(DbaseIndices!G:G,$B912)</f>
        <v>1A Fuel Combustion Activities</v>
      </c>
      <c r="E912" s="221">
        <f>INDEX(DbaseIndices!H:H,$B912)</f>
        <v>0</v>
      </c>
      <c r="F912" s="221">
        <f>INDEX(DbaseIndices!I:I,$B912)</f>
        <v>0</v>
      </c>
      <c r="G912" s="221" t="str">
        <f>INDEX(DbaseIndices!D:D,$B912)</f>
        <v>Other primary solid biomass</v>
      </c>
      <c r="H912" s="221" t="str">
        <f>INDEX(DbaseIndices!E:E,$B912)</f>
        <v>CO2</v>
      </c>
      <c r="I912" s="221">
        <f>IF(I911=DbaseIndices!$N$3,DbaseIndices!$N$2,I911+1)</f>
        <v>2016</v>
      </c>
      <c r="J912" s="318">
        <f ca="1">OFFSET(INDIRECT(INDEX(DbaseIndices!J:J,B912)),0,I912-2000+1)</f>
        <v>0</v>
      </c>
    </row>
    <row r="913" spans="1:10" hidden="1" x14ac:dyDescent="0.25">
      <c r="A913" s="221">
        <f>IF(I912=DbaseIndices!$N$3,A912+1,A912)</f>
        <v>152</v>
      </c>
      <c r="B913" s="221">
        <f>MATCH(A913,DbaseIndices!A:A,0)</f>
        <v>209</v>
      </c>
      <c r="C913" s="221" t="str">
        <f>INDEX(DbaseIndices!F:F,$B913)</f>
        <v>1 Energy</v>
      </c>
      <c r="D913" s="221" t="str">
        <f>INDEX(DbaseIndices!G:G,$B913)</f>
        <v>1A Fuel Combustion Activities</v>
      </c>
      <c r="E913" s="221">
        <f>INDEX(DbaseIndices!H:H,$B913)</f>
        <v>0</v>
      </c>
      <c r="F913" s="221">
        <f>INDEX(DbaseIndices!I:I,$B913)</f>
        <v>0</v>
      </c>
      <c r="G913" s="221" t="str">
        <f>INDEX(DbaseIndices!D:D,$B913)</f>
        <v>Other primary solid biomass</v>
      </c>
      <c r="H913" s="221" t="str">
        <f>INDEX(DbaseIndices!E:E,$B913)</f>
        <v>CO2</v>
      </c>
      <c r="I913" s="221">
        <f>IF(I912=DbaseIndices!$N$3,DbaseIndices!$N$2,I912+1)</f>
        <v>2017</v>
      </c>
      <c r="J913" s="318">
        <f ca="1">OFFSET(INDIRECT(INDEX(DbaseIndices!J:J,B913)),0,I913-2000+1)</f>
        <v>0</v>
      </c>
    </row>
    <row r="914" spans="1:10" hidden="1" x14ac:dyDescent="0.25">
      <c r="A914" s="221">
        <f>IF(I913=DbaseIndices!$N$3,A913+1,A913)</f>
        <v>153</v>
      </c>
      <c r="B914" s="221">
        <f>MATCH(A914,DbaseIndices!A:A,0)</f>
        <v>210</v>
      </c>
      <c r="C914" s="221" t="str">
        <f>INDEX(DbaseIndices!F:F,$B914)</f>
        <v>1 Energy</v>
      </c>
      <c r="D914" s="221" t="str">
        <f>INDEX(DbaseIndices!G:G,$B914)</f>
        <v>1A Fuel Combustion Activities</v>
      </c>
      <c r="E914" s="221">
        <f>INDEX(DbaseIndices!H:H,$B914)</f>
        <v>0</v>
      </c>
      <c r="F914" s="221">
        <f>INDEX(DbaseIndices!I:I,$B914)</f>
        <v>0</v>
      </c>
      <c r="G914" s="221" t="str">
        <f>INDEX(DbaseIndices!D:D,$B914)</f>
        <v>Wood/Wood Waste</v>
      </c>
      <c r="H914" s="221" t="str">
        <f>INDEX(DbaseIndices!E:E,$B914)</f>
        <v>CO2</v>
      </c>
      <c r="I914" s="221">
        <f>IF(I913=DbaseIndices!$N$3,DbaseIndices!$N$2,I913+1)</f>
        <v>2012</v>
      </c>
      <c r="J914" s="318">
        <f ca="1">OFFSET(INDIRECT(INDEX(DbaseIndices!J:J,B914)),0,I914-2000+1)</f>
        <v>297.98440000000005</v>
      </c>
    </row>
    <row r="915" spans="1:10" hidden="1" x14ac:dyDescent="0.25">
      <c r="A915" s="221">
        <f>IF(I914=DbaseIndices!$N$3,A914+1,A914)</f>
        <v>153</v>
      </c>
      <c r="B915" s="221">
        <f>MATCH(A915,DbaseIndices!A:A,0)</f>
        <v>210</v>
      </c>
      <c r="C915" s="221" t="str">
        <f>INDEX(DbaseIndices!F:F,$B915)</f>
        <v>1 Energy</v>
      </c>
      <c r="D915" s="221" t="str">
        <f>INDEX(DbaseIndices!G:G,$B915)</f>
        <v>1A Fuel Combustion Activities</v>
      </c>
      <c r="E915" s="221">
        <f>INDEX(DbaseIndices!H:H,$B915)</f>
        <v>0</v>
      </c>
      <c r="F915" s="221">
        <f>INDEX(DbaseIndices!I:I,$B915)</f>
        <v>0</v>
      </c>
      <c r="G915" s="221" t="str">
        <f>INDEX(DbaseIndices!D:D,$B915)</f>
        <v>Wood/Wood Waste</v>
      </c>
      <c r="H915" s="221" t="str">
        <f>INDEX(DbaseIndices!E:E,$B915)</f>
        <v>CO2</v>
      </c>
      <c r="I915" s="221">
        <f>IF(I914=DbaseIndices!$N$3,DbaseIndices!$N$2,I914+1)</f>
        <v>2013</v>
      </c>
      <c r="J915" s="318">
        <f ca="1">OFFSET(INDIRECT(INDEX(DbaseIndices!J:J,B915)),0,I915-2000+1)</f>
        <v>304.84160000000008</v>
      </c>
    </row>
    <row r="916" spans="1:10" hidden="1" x14ac:dyDescent="0.25">
      <c r="A916" s="221">
        <f>IF(I915=DbaseIndices!$N$3,A915+1,A915)</f>
        <v>153</v>
      </c>
      <c r="B916" s="221">
        <f>MATCH(A916,DbaseIndices!A:A,0)</f>
        <v>210</v>
      </c>
      <c r="C916" s="221" t="str">
        <f>INDEX(DbaseIndices!F:F,$B916)</f>
        <v>1 Energy</v>
      </c>
      <c r="D916" s="221" t="str">
        <f>INDEX(DbaseIndices!G:G,$B916)</f>
        <v>1A Fuel Combustion Activities</v>
      </c>
      <c r="E916" s="221">
        <f>INDEX(DbaseIndices!H:H,$B916)</f>
        <v>0</v>
      </c>
      <c r="F916" s="221">
        <f>INDEX(DbaseIndices!I:I,$B916)</f>
        <v>0</v>
      </c>
      <c r="G916" s="221" t="str">
        <f>INDEX(DbaseIndices!D:D,$B916)</f>
        <v>Wood/Wood Waste</v>
      </c>
      <c r="H916" s="221" t="str">
        <f>INDEX(DbaseIndices!E:E,$B916)</f>
        <v>CO2</v>
      </c>
      <c r="I916" s="221">
        <f>IF(I915=DbaseIndices!$N$3,DbaseIndices!$N$2,I915+1)</f>
        <v>2014</v>
      </c>
      <c r="J916" s="318">
        <f ca="1">OFFSET(INDIRECT(INDEX(DbaseIndices!J:J,B916)),0,I916-2000+1)</f>
        <v>311.69880000000006</v>
      </c>
    </row>
    <row r="917" spans="1:10" hidden="1" x14ac:dyDescent="0.25">
      <c r="A917" s="221">
        <f>IF(I916=DbaseIndices!$N$3,A916+1,A916)</f>
        <v>153</v>
      </c>
      <c r="B917" s="221">
        <f>MATCH(A917,DbaseIndices!A:A,0)</f>
        <v>210</v>
      </c>
      <c r="C917" s="221" t="str">
        <f>INDEX(DbaseIndices!F:F,$B917)</f>
        <v>1 Energy</v>
      </c>
      <c r="D917" s="221" t="str">
        <f>INDEX(DbaseIndices!G:G,$B917)</f>
        <v>1A Fuel Combustion Activities</v>
      </c>
      <c r="E917" s="221">
        <f>INDEX(DbaseIndices!H:H,$B917)</f>
        <v>0</v>
      </c>
      <c r="F917" s="221">
        <f>INDEX(DbaseIndices!I:I,$B917)</f>
        <v>0</v>
      </c>
      <c r="G917" s="221" t="str">
        <f>INDEX(DbaseIndices!D:D,$B917)</f>
        <v>Wood/Wood Waste</v>
      </c>
      <c r="H917" s="221" t="str">
        <f>INDEX(DbaseIndices!E:E,$B917)</f>
        <v>CO2</v>
      </c>
      <c r="I917" s="221">
        <f>IF(I916=DbaseIndices!$N$3,DbaseIndices!$N$2,I916+1)</f>
        <v>2015</v>
      </c>
      <c r="J917" s="318">
        <f ca="1">OFFSET(INDIRECT(INDEX(DbaseIndices!J:J,B917)),0,I917-2000+1)</f>
        <v>318.5560000000001</v>
      </c>
    </row>
    <row r="918" spans="1:10" hidden="1" x14ac:dyDescent="0.25">
      <c r="A918" s="221">
        <f>IF(I917=DbaseIndices!$N$3,A917+1,A917)</f>
        <v>153</v>
      </c>
      <c r="B918" s="221">
        <f>MATCH(A918,DbaseIndices!A:A,0)</f>
        <v>210</v>
      </c>
      <c r="C918" s="221" t="str">
        <f>INDEX(DbaseIndices!F:F,$B918)</f>
        <v>1 Energy</v>
      </c>
      <c r="D918" s="221" t="str">
        <f>INDEX(DbaseIndices!G:G,$B918)</f>
        <v>1A Fuel Combustion Activities</v>
      </c>
      <c r="E918" s="221">
        <f>INDEX(DbaseIndices!H:H,$B918)</f>
        <v>0</v>
      </c>
      <c r="F918" s="221">
        <f>INDEX(DbaseIndices!I:I,$B918)</f>
        <v>0</v>
      </c>
      <c r="G918" s="221" t="str">
        <f>INDEX(DbaseIndices!D:D,$B918)</f>
        <v>Wood/Wood Waste</v>
      </c>
      <c r="H918" s="221" t="str">
        <f>INDEX(DbaseIndices!E:E,$B918)</f>
        <v>CO2</v>
      </c>
      <c r="I918" s="221">
        <f>IF(I917=DbaseIndices!$N$3,DbaseIndices!$N$2,I917+1)</f>
        <v>2016</v>
      </c>
      <c r="J918" s="318">
        <f ca="1">OFFSET(INDIRECT(INDEX(DbaseIndices!J:J,B918)),0,I918-2000+1)</f>
        <v>325.41320000000013</v>
      </c>
    </row>
    <row r="919" spans="1:10" hidden="1" x14ac:dyDescent="0.25">
      <c r="A919" s="221">
        <f>IF(I918=DbaseIndices!$N$3,A918+1,A918)</f>
        <v>153</v>
      </c>
      <c r="B919" s="221">
        <f>MATCH(A919,DbaseIndices!A:A,0)</f>
        <v>210</v>
      </c>
      <c r="C919" s="221" t="str">
        <f>INDEX(DbaseIndices!F:F,$B919)</f>
        <v>1 Energy</v>
      </c>
      <c r="D919" s="221" t="str">
        <f>INDEX(DbaseIndices!G:G,$B919)</f>
        <v>1A Fuel Combustion Activities</v>
      </c>
      <c r="E919" s="221">
        <f>INDEX(DbaseIndices!H:H,$B919)</f>
        <v>0</v>
      </c>
      <c r="F919" s="221">
        <f>INDEX(DbaseIndices!I:I,$B919)</f>
        <v>0</v>
      </c>
      <c r="G919" s="221" t="str">
        <f>INDEX(DbaseIndices!D:D,$B919)</f>
        <v>Wood/Wood Waste</v>
      </c>
      <c r="H919" s="221" t="str">
        <f>INDEX(DbaseIndices!E:E,$B919)</f>
        <v>CO2</v>
      </c>
      <c r="I919" s="221">
        <f>IF(I918=DbaseIndices!$N$3,DbaseIndices!$N$2,I918+1)</f>
        <v>2017</v>
      </c>
      <c r="J919" s="318">
        <f ca="1">OFFSET(INDIRECT(INDEX(DbaseIndices!J:J,B919)),0,I919-2000+1)</f>
        <v>332.27040000000011</v>
      </c>
    </row>
    <row r="920" spans="1:10" x14ac:dyDescent="0.25">
      <c r="A920" s="221">
        <f>IF(I919=DbaseIndices!$N$3,A919+1,A919)</f>
        <v>154</v>
      </c>
      <c r="B920" s="221">
        <f>MATCH(A920,DbaseIndices!A:A,0)</f>
        <v>212</v>
      </c>
      <c r="C920" s="221" t="str">
        <f>INDEX(DbaseIndices!F:F,$B920)</f>
        <v>1 Energy</v>
      </c>
      <c r="D920" s="221" t="str">
        <f>INDEX(DbaseIndices!G:G,$B920)</f>
        <v>1A Fuel Combustion Activities</v>
      </c>
      <c r="E920" s="221" t="str">
        <f>INDEX(DbaseIndices!H:H,$B920)</f>
        <v>1A4 Other Sectors</v>
      </c>
      <c r="F920" s="221" t="str">
        <f>INDEX(DbaseIndices!I:I,$B920)</f>
        <v>1A4c Agriculture/Forestry/Fishing/Fish Farms</v>
      </c>
      <c r="G920" s="221" t="str">
        <f>INDEX(DbaseIndices!D:D,$B920)</f>
        <v>Motor gasoline</v>
      </c>
      <c r="H920" s="221" t="str">
        <f>INDEX(DbaseIndices!E:E,$B920)</f>
        <v>CO2</v>
      </c>
      <c r="I920" s="221">
        <f>IF(I919=DbaseIndices!$N$3,DbaseIndices!$N$2,I919+1)</f>
        <v>2012</v>
      </c>
      <c r="J920" s="318">
        <f ca="1">OFFSET(INDIRECT(INDEX(DbaseIndices!J:J,B920)),0,I920-2000+1)</f>
        <v>277.62882840000003</v>
      </c>
    </row>
    <row r="921" spans="1:10" x14ac:dyDescent="0.25">
      <c r="A921" s="221">
        <f>IF(I920=DbaseIndices!$N$3,A920+1,A920)</f>
        <v>154</v>
      </c>
      <c r="B921" s="221">
        <f>MATCH(A921,DbaseIndices!A:A,0)</f>
        <v>212</v>
      </c>
      <c r="C921" s="221" t="str">
        <f>INDEX(DbaseIndices!F:F,$B921)</f>
        <v>1 Energy</v>
      </c>
      <c r="D921" s="221" t="str">
        <f>INDEX(DbaseIndices!G:G,$B921)</f>
        <v>1A Fuel Combustion Activities</v>
      </c>
      <c r="E921" s="221" t="str">
        <f>INDEX(DbaseIndices!H:H,$B921)</f>
        <v>1A4 Other Sectors</v>
      </c>
      <c r="F921" s="221" t="str">
        <f>INDEX(DbaseIndices!I:I,$B921)</f>
        <v>1A4c Agriculture/Forestry/Fishing/Fish Farms</v>
      </c>
      <c r="G921" s="221" t="str">
        <f>INDEX(DbaseIndices!D:D,$B921)</f>
        <v>Motor gasoline</v>
      </c>
      <c r="H921" s="221" t="str">
        <f>INDEX(DbaseIndices!E:E,$B921)</f>
        <v>CO2</v>
      </c>
      <c r="I921" s="221">
        <f>IF(I920=DbaseIndices!$N$3,DbaseIndices!$N$2,I920+1)</f>
        <v>2013</v>
      </c>
      <c r="J921" s="318">
        <f ca="1">OFFSET(INDIRECT(INDEX(DbaseIndices!J:J,B921)),0,I921-2000+1)</f>
        <v>264.31020000000001</v>
      </c>
    </row>
    <row r="922" spans="1:10" x14ac:dyDescent="0.25">
      <c r="A922" s="221">
        <f>IF(I921=DbaseIndices!$N$3,A921+1,A921)</f>
        <v>154</v>
      </c>
      <c r="B922" s="221">
        <f>MATCH(A922,DbaseIndices!A:A,0)</f>
        <v>212</v>
      </c>
      <c r="C922" s="221" t="str">
        <f>INDEX(DbaseIndices!F:F,$B922)</f>
        <v>1 Energy</v>
      </c>
      <c r="D922" s="221" t="str">
        <f>INDEX(DbaseIndices!G:G,$B922)</f>
        <v>1A Fuel Combustion Activities</v>
      </c>
      <c r="E922" s="221" t="str">
        <f>INDEX(DbaseIndices!H:H,$B922)</f>
        <v>1A4 Other Sectors</v>
      </c>
      <c r="F922" s="221" t="str">
        <f>INDEX(DbaseIndices!I:I,$B922)</f>
        <v>1A4c Agriculture/Forestry/Fishing/Fish Farms</v>
      </c>
      <c r="G922" s="221" t="str">
        <f>INDEX(DbaseIndices!D:D,$B922)</f>
        <v>Motor gasoline</v>
      </c>
      <c r="H922" s="221" t="str">
        <f>INDEX(DbaseIndices!E:E,$B922)</f>
        <v>CO2</v>
      </c>
      <c r="I922" s="221">
        <f>IF(I921=DbaseIndices!$N$3,DbaseIndices!$N$2,I921+1)</f>
        <v>2014</v>
      </c>
      <c r="J922" s="318">
        <f ca="1">OFFSET(INDIRECT(INDEX(DbaseIndices!J:J,B922)),0,I922-2000+1)</f>
        <v>268.88400000000001</v>
      </c>
    </row>
    <row r="923" spans="1:10" x14ac:dyDescent="0.25">
      <c r="A923" s="221">
        <f>IF(I922=DbaseIndices!$N$3,A922+1,A922)</f>
        <v>154</v>
      </c>
      <c r="B923" s="221">
        <f>MATCH(A923,DbaseIndices!A:A,0)</f>
        <v>212</v>
      </c>
      <c r="C923" s="221" t="str">
        <f>INDEX(DbaseIndices!F:F,$B923)</f>
        <v>1 Energy</v>
      </c>
      <c r="D923" s="221" t="str">
        <f>INDEX(DbaseIndices!G:G,$B923)</f>
        <v>1A Fuel Combustion Activities</v>
      </c>
      <c r="E923" s="221" t="str">
        <f>INDEX(DbaseIndices!H:H,$B923)</f>
        <v>1A4 Other Sectors</v>
      </c>
      <c r="F923" s="221" t="str">
        <f>INDEX(DbaseIndices!I:I,$B923)</f>
        <v>1A4c Agriculture/Forestry/Fishing/Fish Farms</v>
      </c>
      <c r="G923" s="221" t="str">
        <f>INDEX(DbaseIndices!D:D,$B923)</f>
        <v>Motor gasoline</v>
      </c>
      <c r="H923" s="221" t="str">
        <f>INDEX(DbaseIndices!E:E,$B923)</f>
        <v>CO2</v>
      </c>
      <c r="I923" s="221">
        <f>IF(I922=DbaseIndices!$N$3,DbaseIndices!$N$2,I922+1)</f>
        <v>2015</v>
      </c>
      <c r="J923" s="318">
        <f ca="1">OFFSET(INDIRECT(INDEX(DbaseIndices!J:J,B923)),0,I923-2000+1)</f>
        <v>286.1397</v>
      </c>
    </row>
    <row r="924" spans="1:10" x14ac:dyDescent="0.25">
      <c r="A924" s="221">
        <f>IF(I923=DbaseIndices!$N$3,A923+1,A923)</f>
        <v>154</v>
      </c>
      <c r="B924" s="221">
        <f>MATCH(A924,DbaseIndices!A:A,0)</f>
        <v>212</v>
      </c>
      <c r="C924" s="221" t="str">
        <f>INDEX(DbaseIndices!F:F,$B924)</f>
        <v>1 Energy</v>
      </c>
      <c r="D924" s="221" t="str">
        <f>INDEX(DbaseIndices!G:G,$B924)</f>
        <v>1A Fuel Combustion Activities</v>
      </c>
      <c r="E924" s="221" t="str">
        <f>INDEX(DbaseIndices!H:H,$B924)</f>
        <v>1A4 Other Sectors</v>
      </c>
      <c r="F924" s="221" t="str">
        <f>INDEX(DbaseIndices!I:I,$B924)</f>
        <v>1A4c Agriculture/Forestry/Fishing/Fish Farms</v>
      </c>
      <c r="G924" s="221" t="str">
        <f>INDEX(DbaseIndices!D:D,$B924)</f>
        <v>Motor gasoline</v>
      </c>
      <c r="H924" s="221" t="str">
        <f>INDEX(DbaseIndices!E:E,$B924)</f>
        <v>CO2</v>
      </c>
      <c r="I924" s="221">
        <f>IF(I923=DbaseIndices!$N$3,DbaseIndices!$N$2,I923+1)</f>
        <v>2016</v>
      </c>
      <c r="J924" s="318">
        <f ca="1">OFFSET(INDIRECT(INDEX(DbaseIndices!J:J,B924)),0,I924-2000+1)</f>
        <v>294.38639999999998</v>
      </c>
    </row>
    <row r="925" spans="1:10" x14ac:dyDescent="0.25">
      <c r="A925" s="221">
        <f>IF(I924=DbaseIndices!$N$3,A924+1,A924)</f>
        <v>154</v>
      </c>
      <c r="B925" s="221">
        <f>MATCH(A925,DbaseIndices!A:A,0)</f>
        <v>212</v>
      </c>
      <c r="C925" s="221" t="str">
        <f>INDEX(DbaseIndices!F:F,$B925)</f>
        <v>1 Energy</v>
      </c>
      <c r="D925" s="221" t="str">
        <f>INDEX(DbaseIndices!G:G,$B925)</f>
        <v>1A Fuel Combustion Activities</v>
      </c>
      <c r="E925" s="221" t="str">
        <f>INDEX(DbaseIndices!H:H,$B925)</f>
        <v>1A4 Other Sectors</v>
      </c>
      <c r="F925" s="221" t="str">
        <f>INDEX(DbaseIndices!I:I,$B925)</f>
        <v>1A4c Agriculture/Forestry/Fishing/Fish Farms</v>
      </c>
      <c r="G925" s="221" t="str">
        <f>INDEX(DbaseIndices!D:D,$B925)</f>
        <v>Motor gasoline</v>
      </c>
      <c r="H925" s="221" t="str">
        <f>INDEX(DbaseIndices!E:E,$B925)</f>
        <v>CO2</v>
      </c>
      <c r="I925" s="221">
        <f>IF(I924=DbaseIndices!$N$3,DbaseIndices!$N$2,I924+1)</f>
        <v>2017</v>
      </c>
      <c r="J925" s="318">
        <f ca="1">OFFSET(INDIRECT(INDEX(DbaseIndices!J:J,B925)),0,I925-2000+1)</f>
        <v>311.50349999999997</v>
      </c>
    </row>
    <row r="926" spans="1:10" x14ac:dyDescent="0.25">
      <c r="A926" s="221">
        <f>IF(I925=DbaseIndices!$N$3,A925+1,A925)</f>
        <v>155</v>
      </c>
      <c r="B926" s="221">
        <f>MATCH(A926,DbaseIndices!A:A,0)</f>
        <v>213</v>
      </c>
      <c r="C926" s="221" t="str">
        <f>INDEX(DbaseIndices!F:F,$B926)</f>
        <v>1 Energy</v>
      </c>
      <c r="D926" s="221" t="str">
        <f>INDEX(DbaseIndices!G:G,$B926)</f>
        <v>1A Fuel Combustion Activities</v>
      </c>
      <c r="E926" s="221" t="str">
        <f>INDEX(DbaseIndices!H:H,$B926)</f>
        <v>1A4 Other Sectors</v>
      </c>
      <c r="F926" s="221" t="str">
        <f>INDEX(DbaseIndices!I:I,$B926)</f>
        <v>1A4c Agriculture/Forestry/Fishing/Fish Farms</v>
      </c>
      <c r="G926" s="221" t="str">
        <f>INDEX(DbaseIndices!D:D,$B926)</f>
        <v>Kerosene</v>
      </c>
      <c r="H926" s="221" t="str">
        <f>INDEX(DbaseIndices!E:E,$B926)</f>
        <v>CO2</v>
      </c>
      <c r="I926" s="221">
        <f>IF(I925=DbaseIndices!$N$3,DbaseIndices!$N$2,I925+1)</f>
        <v>2012</v>
      </c>
      <c r="J926" s="318">
        <f ca="1">OFFSET(INDIRECT(INDEX(DbaseIndices!J:J,B926)),0,I926-2000+1)</f>
        <v>115.03137199999999</v>
      </c>
    </row>
    <row r="927" spans="1:10" x14ac:dyDescent="0.25">
      <c r="A927" s="221">
        <f>IF(I926=DbaseIndices!$N$3,A926+1,A926)</f>
        <v>155</v>
      </c>
      <c r="B927" s="221">
        <f>MATCH(A927,DbaseIndices!A:A,0)</f>
        <v>213</v>
      </c>
      <c r="C927" s="221" t="str">
        <f>INDEX(DbaseIndices!F:F,$B927)</f>
        <v>1 Energy</v>
      </c>
      <c r="D927" s="221" t="str">
        <f>INDEX(DbaseIndices!G:G,$B927)</f>
        <v>1A Fuel Combustion Activities</v>
      </c>
      <c r="E927" s="221" t="str">
        <f>INDEX(DbaseIndices!H:H,$B927)</f>
        <v>1A4 Other Sectors</v>
      </c>
      <c r="F927" s="221" t="str">
        <f>INDEX(DbaseIndices!I:I,$B927)</f>
        <v>1A4c Agriculture/Forestry/Fishing/Fish Farms</v>
      </c>
      <c r="G927" s="221" t="str">
        <f>INDEX(DbaseIndices!D:D,$B927)</f>
        <v>Kerosene</v>
      </c>
      <c r="H927" s="221" t="str">
        <f>INDEX(DbaseIndices!E:E,$B927)</f>
        <v>CO2</v>
      </c>
      <c r="I927" s="221">
        <f>IF(I926=DbaseIndices!$N$3,DbaseIndices!$N$2,I926+1)</f>
        <v>2013</v>
      </c>
      <c r="J927" s="318">
        <f ca="1">OFFSET(INDIRECT(INDEX(DbaseIndices!J:J,B927)),0,I927-2000+1)</f>
        <v>246.47319999999999</v>
      </c>
    </row>
    <row r="928" spans="1:10" x14ac:dyDescent="0.25">
      <c r="A928" s="221">
        <f>IF(I927=DbaseIndices!$N$3,A927+1,A927)</f>
        <v>155</v>
      </c>
      <c r="B928" s="221">
        <f>MATCH(A928,DbaseIndices!A:A,0)</f>
        <v>213</v>
      </c>
      <c r="C928" s="221" t="str">
        <f>INDEX(DbaseIndices!F:F,$B928)</f>
        <v>1 Energy</v>
      </c>
      <c r="D928" s="221" t="str">
        <f>INDEX(DbaseIndices!G:G,$B928)</f>
        <v>1A Fuel Combustion Activities</v>
      </c>
      <c r="E928" s="221" t="str">
        <f>INDEX(DbaseIndices!H:H,$B928)</f>
        <v>1A4 Other Sectors</v>
      </c>
      <c r="F928" s="221" t="str">
        <f>INDEX(DbaseIndices!I:I,$B928)</f>
        <v>1A4c Agriculture/Forestry/Fishing/Fish Farms</v>
      </c>
      <c r="G928" s="221" t="str">
        <f>INDEX(DbaseIndices!D:D,$B928)</f>
        <v>Kerosene</v>
      </c>
      <c r="H928" s="221" t="str">
        <f>INDEX(DbaseIndices!E:E,$B928)</f>
        <v>CO2</v>
      </c>
      <c r="I928" s="221">
        <f>IF(I927=DbaseIndices!$N$3,DbaseIndices!$N$2,I927+1)</f>
        <v>2014</v>
      </c>
      <c r="J928" s="318">
        <f ca="1">OFFSET(INDIRECT(INDEX(DbaseIndices!J:J,B928)),0,I928-2000+1)</f>
        <v>311.38739600000002</v>
      </c>
    </row>
    <row r="929" spans="1:10" x14ac:dyDescent="0.25">
      <c r="A929" s="221">
        <f>IF(I928=DbaseIndices!$N$3,A928+1,A928)</f>
        <v>155</v>
      </c>
      <c r="B929" s="221">
        <f>MATCH(A929,DbaseIndices!A:A,0)</f>
        <v>213</v>
      </c>
      <c r="C929" s="221" t="str">
        <f>INDEX(DbaseIndices!F:F,$B929)</f>
        <v>1 Energy</v>
      </c>
      <c r="D929" s="221" t="str">
        <f>INDEX(DbaseIndices!G:G,$B929)</f>
        <v>1A Fuel Combustion Activities</v>
      </c>
      <c r="E929" s="221" t="str">
        <f>INDEX(DbaseIndices!H:H,$B929)</f>
        <v>1A4 Other Sectors</v>
      </c>
      <c r="F929" s="221" t="str">
        <f>INDEX(DbaseIndices!I:I,$B929)</f>
        <v>1A4c Agriculture/Forestry/Fishing/Fish Farms</v>
      </c>
      <c r="G929" s="221" t="str">
        <f>INDEX(DbaseIndices!D:D,$B929)</f>
        <v>Kerosene</v>
      </c>
      <c r="H929" s="221" t="str">
        <f>INDEX(DbaseIndices!E:E,$B929)</f>
        <v>CO2</v>
      </c>
      <c r="I929" s="221">
        <f>IF(I928=DbaseIndices!$N$3,DbaseIndices!$N$2,I928+1)</f>
        <v>2015</v>
      </c>
      <c r="J929" s="318">
        <f ca="1">OFFSET(INDIRECT(INDEX(DbaseIndices!J:J,B929)),0,I929-2000+1)</f>
        <v>410.09243500000002</v>
      </c>
    </row>
    <row r="930" spans="1:10" x14ac:dyDescent="0.25">
      <c r="A930" s="221">
        <f>IF(I929=DbaseIndices!$N$3,A929+1,A929)</f>
        <v>155</v>
      </c>
      <c r="B930" s="221">
        <f>MATCH(A930,DbaseIndices!A:A,0)</f>
        <v>213</v>
      </c>
      <c r="C930" s="221" t="str">
        <f>INDEX(DbaseIndices!F:F,$B930)</f>
        <v>1 Energy</v>
      </c>
      <c r="D930" s="221" t="str">
        <f>INDEX(DbaseIndices!G:G,$B930)</f>
        <v>1A Fuel Combustion Activities</v>
      </c>
      <c r="E930" s="221" t="str">
        <f>INDEX(DbaseIndices!H:H,$B930)</f>
        <v>1A4 Other Sectors</v>
      </c>
      <c r="F930" s="221" t="str">
        <f>INDEX(DbaseIndices!I:I,$B930)</f>
        <v>1A4c Agriculture/Forestry/Fishing/Fish Farms</v>
      </c>
      <c r="G930" s="221" t="str">
        <f>INDEX(DbaseIndices!D:D,$B930)</f>
        <v>Kerosene</v>
      </c>
      <c r="H930" s="221" t="str">
        <f>INDEX(DbaseIndices!E:E,$B930)</f>
        <v>CO2</v>
      </c>
      <c r="I930" s="221">
        <f>IF(I929=DbaseIndices!$N$3,DbaseIndices!$N$2,I929+1)</f>
        <v>2016</v>
      </c>
      <c r="J930" s="318">
        <f ca="1">OFFSET(INDIRECT(INDEX(DbaseIndices!J:J,B930)),0,I930-2000+1)</f>
        <v>211.4579</v>
      </c>
    </row>
    <row r="931" spans="1:10" x14ac:dyDescent="0.25">
      <c r="A931" s="221">
        <f>IF(I930=DbaseIndices!$N$3,A930+1,A930)</f>
        <v>155</v>
      </c>
      <c r="B931" s="221">
        <f>MATCH(A931,DbaseIndices!A:A,0)</f>
        <v>213</v>
      </c>
      <c r="C931" s="221" t="str">
        <f>INDEX(DbaseIndices!F:F,$B931)</f>
        <v>1 Energy</v>
      </c>
      <c r="D931" s="221" t="str">
        <f>INDEX(DbaseIndices!G:G,$B931)</f>
        <v>1A Fuel Combustion Activities</v>
      </c>
      <c r="E931" s="221" t="str">
        <f>INDEX(DbaseIndices!H:H,$B931)</f>
        <v>1A4 Other Sectors</v>
      </c>
      <c r="F931" s="221" t="str">
        <f>INDEX(DbaseIndices!I:I,$B931)</f>
        <v>1A4c Agriculture/Forestry/Fishing/Fish Farms</v>
      </c>
      <c r="G931" s="221" t="str">
        <f>INDEX(DbaseIndices!D:D,$B931)</f>
        <v>Kerosene</v>
      </c>
      <c r="H931" s="221" t="str">
        <f>INDEX(DbaseIndices!E:E,$B931)</f>
        <v>CO2</v>
      </c>
      <c r="I931" s="221">
        <f>IF(I930=DbaseIndices!$N$3,DbaseIndices!$N$2,I930+1)</f>
        <v>2017</v>
      </c>
      <c r="J931" s="318">
        <f ca="1">OFFSET(INDIRECT(INDEX(DbaseIndices!J:J,B931)),0,I931-2000+1)</f>
        <v>227.34780000000001</v>
      </c>
    </row>
    <row r="932" spans="1:10" x14ac:dyDescent="0.25">
      <c r="A932" s="221">
        <f>IF(I931=DbaseIndices!$N$3,A931+1,A931)</f>
        <v>156</v>
      </c>
      <c r="B932" s="221">
        <f>MATCH(A932,DbaseIndices!A:A,0)</f>
        <v>214</v>
      </c>
      <c r="C932" s="221" t="str">
        <f>INDEX(DbaseIndices!F:F,$B932)</f>
        <v>1 Energy</v>
      </c>
      <c r="D932" s="221" t="str">
        <f>INDEX(DbaseIndices!G:G,$B932)</f>
        <v>1A Fuel Combustion Activities</v>
      </c>
      <c r="E932" s="221" t="str">
        <f>INDEX(DbaseIndices!H:H,$B932)</f>
        <v>1A4 Other Sectors</v>
      </c>
      <c r="F932" s="221" t="str">
        <f>INDEX(DbaseIndices!I:I,$B932)</f>
        <v>1A4c Agriculture/Forestry/Fishing/Fish Farms</v>
      </c>
      <c r="G932" s="221" t="str">
        <f>INDEX(DbaseIndices!D:D,$B932)</f>
        <v>Diesel</v>
      </c>
      <c r="H932" s="221" t="str">
        <f>INDEX(DbaseIndices!E:E,$B932)</f>
        <v>CO2</v>
      </c>
      <c r="I932" s="221">
        <f>IF(I931=DbaseIndices!$N$3,DbaseIndices!$N$2,I931+1)</f>
        <v>2012</v>
      </c>
      <c r="J932" s="318">
        <f ca="1">OFFSET(INDIRECT(INDEX(DbaseIndices!J:J,B932)),0,I932-2000+1)</f>
        <v>2861.5491918000002</v>
      </c>
    </row>
    <row r="933" spans="1:10" x14ac:dyDescent="0.25">
      <c r="A933" s="221">
        <f>IF(I932=DbaseIndices!$N$3,A932+1,A932)</f>
        <v>156</v>
      </c>
      <c r="B933" s="221">
        <f>MATCH(A933,DbaseIndices!A:A,0)</f>
        <v>214</v>
      </c>
      <c r="C933" s="221" t="str">
        <f>INDEX(DbaseIndices!F:F,$B933)</f>
        <v>1 Energy</v>
      </c>
      <c r="D933" s="221" t="str">
        <f>INDEX(DbaseIndices!G:G,$B933)</f>
        <v>1A Fuel Combustion Activities</v>
      </c>
      <c r="E933" s="221" t="str">
        <f>INDEX(DbaseIndices!H:H,$B933)</f>
        <v>1A4 Other Sectors</v>
      </c>
      <c r="F933" s="221" t="str">
        <f>INDEX(DbaseIndices!I:I,$B933)</f>
        <v>1A4c Agriculture/Forestry/Fishing/Fish Farms</v>
      </c>
      <c r="G933" s="221" t="str">
        <f>INDEX(DbaseIndices!D:D,$B933)</f>
        <v>Diesel</v>
      </c>
      <c r="H933" s="221" t="str">
        <f>INDEX(DbaseIndices!E:E,$B933)</f>
        <v>CO2</v>
      </c>
      <c r="I933" s="221">
        <f>IF(I932=DbaseIndices!$N$3,DbaseIndices!$N$2,I932+1)</f>
        <v>2013</v>
      </c>
      <c r="J933" s="318">
        <f ca="1">OFFSET(INDIRECT(INDEX(DbaseIndices!J:J,B933)),0,I933-2000+1)</f>
        <v>3061.5897</v>
      </c>
    </row>
    <row r="934" spans="1:10" x14ac:dyDescent="0.25">
      <c r="A934" s="221">
        <f>IF(I933=DbaseIndices!$N$3,A933+1,A933)</f>
        <v>156</v>
      </c>
      <c r="B934" s="221">
        <f>MATCH(A934,DbaseIndices!A:A,0)</f>
        <v>214</v>
      </c>
      <c r="C934" s="221" t="str">
        <f>INDEX(DbaseIndices!F:F,$B934)</f>
        <v>1 Energy</v>
      </c>
      <c r="D934" s="221" t="str">
        <f>INDEX(DbaseIndices!G:G,$B934)</f>
        <v>1A Fuel Combustion Activities</v>
      </c>
      <c r="E934" s="221" t="str">
        <f>INDEX(DbaseIndices!H:H,$B934)</f>
        <v>1A4 Other Sectors</v>
      </c>
      <c r="F934" s="221" t="str">
        <f>INDEX(DbaseIndices!I:I,$B934)</f>
        <v>1A4c Agriculture/Forestry/Fishing/Fish Farms</v>
      </c>
      <c r="G934" s="221" t="str">
        <f>INDEX(DbaseIndices!D:D,$B934)</f>
        <v>Diesel</v>
      </c>
      <c r="H934" s="221" t="str">
        <f>INDEX(DbaseIndices!E:E,$B934)</f>
        <v>CO2</v>
      </c>
      <c r="I934" s="221">
        <f>IF(I933=DbaseIndices!$N$3,DbaseIndices!$N$2,I933+1)</f>
        <v>2014</v>
      </c>
      <c r="J934" s="318">
        <f ca="1">OFFSET(INDIRECT(INDEX(DbaseIndices!J:J,B934)),0,I934-2000+1)</f>
        <v>3084.35322</v>
      </c>
    </row>
    <row r="935" spans="1:10" x14ac:dyDescent="0.25">
      <c r="A935" s="221">
        <f>IF(I934=DbaseIndices!$N$3,A934+1,A934)</f>
        <v>156</v>
      </c>
      <c r="B935" s="221">
        <f>MATCH(A935,DbaseIndices!A:A,0)</f>
        <v>214</v>
      </c>
      <c r="C935" s="221" t="str">
        <f>INDEX(DbaseIndices!F:F,$B935)</f>
        <v>1 Energy</v>
      </c>
      <c r="D935" s="221" t="str">
        <f>INDEX(DbaseIndices!G:G,$B935)</f>
        <v>1A Fuel Combustion Activities</v>
      </c>
      <c r="E935" s="221" t="str">
        <f>INDEX(DbaseIndices!H:H,$B935)</f>
        <v>1A4 Other Sectors</v>
      </c>
      <c r="F935" s="221" t="str">
        <f>INDEX(DbaseIndices!I:I,$B935)</f>
        <v>1A4c Agriculture/Forestry/Fishing/Fish Farms</v>
      </c>
      <c r="G935" s="221" t="str">
        <f>INDEX(DbaseIndices!D:D,$B935)</f>
        <v>Diesel</v>
      </c>
      <c r="H935" s="221" t="str">
        <f>INDEX(DbaseIndices!E:E,$B935)</f>
        <v>CO2</v>
      </c>
      <c r="I935" s="221">
        <f>IF(I934=DbaseIndices!$N$3,DbaseIndices!$N$2,I934+1)</f>
        <v>2015</v>
      </c>
      <c r="J935" s="318">
        <f ca="1">OFFSET(INDIRECT(INDEX(DbaseIndices!J:J,B935)),0,I935-2000+1)</f>
        <v>3030.6996330000002</v>
      </c>
    </row>
    <row r="936" spans="1:10" x14ac:dyDescent="0.25">
      <c r="A936" s="221">
        <f>IF(I935=DbaseIndices!$N$3,A935+1,A935)</f>
        <v>156</v>
      </c>
      <c r="B936" s="221">
        <f>MATCH(A936,DbaseIndices!A:A,0)</f>
        <v>214</v>
      </c>
      <c r="C936" s="221" t="str">
        <f>INDEX(DbaseIndices!F:F,$B936)</f>
        <v>1 Energy</v>
      </c>
      <c r="D936" s="221" t="str">
        <f>INDEX(DbaseIndices!G:G,$B936)</f>
        <v>1A Fuel Combustion Activities</v>
      </c>
      <c r="E936" s="221" t="str">
        <f>INDEX(DbaseIndices!H:H,$B936)</f>
        <v>1A4 Other Sectors</v>
      </c>
      <c r="F936" s="221" t="str">
        <f>INDEX(DbaseIndices!I:I,$B936)</f>
        <v>1A4c Agriculture/Forestry/Fishing/Fish Farms</v>
      </c>
      <c r="G936" s="221" t="str">
        <f>INDEX(DbaseIndices!D:D,$B936)</f>
        <v>Diesel</v>
      </c>
      <c r="H936" s="221" t="str">
        <f>INDEX(DbaseIndices!E:E,$B936)</f>
        <v>CO2</v>
      </c>
      <c r="I936" s="221">
        <f>IF(I935=DbaseIndices!$N$3,DbaseIndices!$N$2,I935+1)</f>
        <v>2016</v>
      </c>
      <c r="J936" s="318">
        <f ca="1">OFFSET(INDIRECT(INDEX(DbaseIndices!J:J,B936)),0,I936-2000+1)</f>
        <v>3307.3053</v>
      </c>
    </row>
    <row r="937" spans="1:10" x14ac:dyDescent="0.25">
      <c r="A937" s="221">
        <f>IF(I936=DbaseIndices!$N$3,A936+1,A936)</f>
        <v>156</v>
      </c>
      <c r="B937" s="221">
        <f>MATCH(A937,DbaseIndices!A:A,0)</f>
        <v>214</v>
      </c>
      <c r="C937" s="221" t="str">
        <f>INDEX(DbaseIndices!F:F,$B937)</f>
        <v>1 Energy</v>
      </c>
      <c r="D937" s="221" t="str">
        <f>INDEX(DbaseIndices!G:G,$B937)</f>
        <v>1A Fuel Combustion Activities</v>
      </c>
      <c r="E937" s="221" t="str">
        <f>INDEX(DbaseIndices!H:H,$B937)</f>
        <v>1A4 Other Sectors</v>
      </c>
      <c r="F937" s="221" t="str">
        <f>INDEX(DbaseIndices!I:I,$B937)</f>
        <v>1A4c Agriculture/Forestry/Fishing/Fish Farms</v>
      </c>
      <c r="G937" s="221" t="str">
        <f>INDEX(DbaseIndices!D:D,$B937)</f>
        <v>Diesel</v>
      </c>
      <c r="H937" s="221" t="str">
        <f>INDEX(DbaseIndices!E:E,$B937)</f>
        <v>CO2</v>
      </c>
      <c r="I937" s="221">
        <f>IF(I936=DbaseIndices!$N$3,DbaseIndices!$N$2,I936+1)</f>
        <v>2017</v>
      </c>
      <c r="J937" s="318">
        <f ca="1">OFFSET(INDIRECT(INDEX(DbaseIndices!J:J,B937)),0,I937-2000+1)</f>
        <v>3416.5286999999998</v>
      </c>
    </row>
    <row r="938" spans="1:10" x14ac:dyDescent="0.25">
      <c r="A938" s="221">
        <f>IF(I937=DbaseIndices!$N$3,A937+1,A937)</f>
        <v>157</v>
      </c>
      <c r="B938" s="221">
        <f>MATCH(A938,DbaseIndices!A:A,0)</f>
        <v>215</v>
      </c>
      <c r="C938" s="221" t="str">
        <f>INDEX(DbaseIndices!F:F,$B938)</f>
        <v>1 Energy</v>
      </c>
      <c r="D938" s="221" t="str">
        <f>INDEX(DbaseIndices!G:G,$B938)</f>
        <v>1A Fuel Combustion Activities</v>
      </c>
      <c r="E938" s="221" t="str">
        <f>INDEX(DbaseIndices!H:H,$B938)</f>
        <v>1A4 Other Sectors</v>
      </c>
      <c r="F938" s="221" t="str">
        <f>INDEX(DbaseIndices!I:I,$B938)</f>
        <v>1A4c Agriculture/Forestry/Fishing/Fish Farms</v>
      </c>
      <c r="G938" s="221" t="str">
        <f>INDEX(DbaseIndices!D:D,$B938)</f>
        <v>Residual Fuel Oil (HFO)</v>
      </c>
      <c r="H938" s="221" t="str">
        <f>INDEX(DbaseIndices!E:E,$B938)</f>
        <v>CO2</v>
      </c>
      <c r="I938" s="221">
        <f>IF(I937=DbaseIndices!$N$3,DbaseIndices!$N$2,I937+1)</f>
        <v>2012</v>
      </c>
      <c r="J938" s="318">
        <f ca="1">OFFSET(INDIRECT(INDEX(DbaseIndices!J:J,B938)),0,I938-2000+1)</f>
        <v>162.95223859199999</v>
      </c>
    </row>
    <row r="939" spans="1:10" x14ac:dyDescent="0.25">
      <c r="A939" s="221">
        <f>IF(I938=DbaseIndices!$N$3,A938+1,A938)</f>
        <v>157</v>
      </c>
      <c r="B939" s="221">
        <f>MATCH(A939,DbaseIndices!A:A,0)</f>
        <v>215</v>
      </c>
      <c r="C939" s="221" t="str">
        <f>INDEX(DbaseIndices!F:F,$B939)</f>
        <v>1 Energy</v>
      </c>
      <c r="D939" s="221" t="str">
        <f>INDEX(DbaseIndices!G:G,$B939)</f>
        <v>1A Fuel Combustion Activities</v>
      </c>
      <c r="E939" s="221" t="str">
        <f>INDEX(DbaseIndices!H:H,$B939)</f>
        <v>1A4 Other Sectors</v>
      </c>
      <c r="F939" s="221" t="str">
        <f>INDEX(DbaseIndices!I:I,$B939)</f>
        <v>1A4c Agriculture/Forestry/Fishing/Fish Farms</v>
      </c>
      <c r="G939" s="221" t="str">
        <f>INDEX(DbaseIndices!D:D,$B939)</f>
        <v>Residual Fuel Oil (HFO)</v>
      </c>
      <c r="H939" s="221" t="str">
        <f>INDEX(DbaseIndices!E:E,$B939)</f>
        <v>CO2</v>
      </c>
      <c r="I939" s="221">
        <f>IF(I938=DbaseIndices!$N$3,DbaseIndices!$N$2,I938+1)</f>
        <v>2013</v>
      </c>
      <c r="J939" s="318">
        <f ca="1">OFFSET(INDIRECT(INDEX(DbaseIndices!J:J,B939)),0,I939-2000+1)</f>
        <v>169.25760792</v>
      </c>
    </row>
    <row r="940" spans="1:10" x14ac:dyDescent="0.25">
      <c r="A940" s="221">
        <f>IF(I939=DbaseIndices!$N$3,A939+1,A939)</f>
        <v>157</v>
      </c>
      <c r="B940" s="221">
        <f>MATCH(A940,DbaseIndices!A:A,0)</f>
        <v>215</v>
      </c>
      <c r="C940" s="221" t="str">
        <f>INDEX(DbaseIndices!F:F,$B940)</f>
        <v>1 Energy</v>
      </c>
      <c r="D940" s="221" t="str">
        <f>INDEX(DbaseIndices!G:G,$B940)</f>
        <v>1A Fuel Combustion Activities</v>
      </c>
      <c r="E940" s="221" t="str">
        <f>INDEX(DbaseIndices!H:H,$B940)</f>
        <v>1A4 Other Sectors</v>
      </c>
      <c r="F940" s="221" t="str">
        <f>INDEX(DbaseIndices!I:I,$B940)</f>
        <v>1A4c Agriculture/Forestry/Fishing/Fish Farms</v>
      </c>
      <c r="G940" s="221" t="str">
        <f>INDEX(DbaseIndices!D:D,$B940)</f>
        <v>Residual Fuel Oil (HFO)</v>
      </c>
      <c r="H940" s="221" t="str">
        <f>INDEX(DbaseIndices!E:E,$B940)</f>
        <v>CO2</v>
      </c>
      <c r="I940" s="221">
        <f>IF(I939=DbaseIndices!$N$3,DbaseIndices!$N$2,I939+1)</f>
        <v>2014</v>
      </c>
      <c r="J940" s="318">
        <f ca="1">OFFSET(INDIRECT(INDEX(DbaseIndices!J:J,B940)),0,I940-2000+1)</f>
        <v>176.30791199999999</v>
      </c>
    </row>
    <row r="941" spans="1:10" x14ac:dyDescent="0.25">
      <c r="A941" s="221">
        <f>IF(I940=DbaseIndices!$N$3,A940+1,A940)</f>
        <v>157</v>
      </c>
      <c r="B941" s="221">
        <f>MATCH(A941,DbaseIndices!A:A,0)</f>
        <v>215</v>
      </c>
      <c r="C941" s="221" t="str">
        <f>INDEX(DbaseIndices!F:F,$B941)</f>
        <v>1 Energy</v>
      </c>
      <c r="D941" s="221" t="str">
        <f>INDEX(DbaseIndices!G:G,$B941)</f>
        <v>1A Fuel Combustion Activities</v>
      </c>
      <c r="E941" s="221" t="str">
        <f>INDEX(DbaseIndices!H:H,$B941)</f>
        <v>1A4 Other Sectors</v>
      </c>
      <c r="F941" s="221" t="str">
        <f>INDEX(DbaseIndices!I:I,$B941)</f>
        <v>1A4c Agriculture/Forestry/Fishing/Fish Farms</v>
      </c>
      <c r="G941" s="221" t="str">
        <f>INDEX(DbaseIndices!D:D,$B941)</f>
        <v>Residual Fuel Oil (HFO)</v>
      </c>
      <c r="H941" s="221" t="str">
        <f>INDEX(DbaseIndices!E:E,$B941)</f>
        <v>CO2</v>
      </c>
      <c r="I941" s="221">
        <f>IF(I940=DbaseIndices!$N$3,DbaseIndices!$N$2,I940+1)</f>
        <v>2015</v>
      </c>
      <c r="J941" s="318">
        <f ca="1">OFFSET(INDIRECT(INDEX(DbaseIndices!J:J,B941)),0,I941-2000+1)</f>
        <v>184.29162912000001</v>
      </c>
    </row>
    <row r="942" spans="1:10" x14ac:dyDescent="0.25">
      <c r="A942" s="221">
        <f>IF(I941=DbaseIndices!$N$3,A941+1,A941)</f>
        <v>157</v>
      </c>
      <c r="B942" s="221">
        <f>MATCH(A942,DbaseIndices!A:A,0)</f>
        <v>215</v>
      </c>
      <c r="C942" s="221" t="str">
        <f>INDEX(DbaseIndices!F:F,$B942)</f>
        <v>1 Energy</v>
      </c>
      <c r="D942" s="221" t="str">
        <f>INDEX(DbaseIndices!G:G,$B942)</f>
        <v>1A Fuel Combustion Activities</v>
      </c>
      <c r="E942" s="221" t="str">
        <f>INDEX(DbaseIndices!H:H,$B942)</f>
        <v>1A4 Other Sectors</v>
      </c>
      <c r="F942" s="221" t="str">
        <f>INDEX(DbaseIndices!I:I,$B942)</f>
        <v>1A4c Agriculture/Forestry/Fishing/Fish Farms</v>
      </c>
      <c r="G942" s="221" t="str">
        <f>INDEX(DbaseIndices!D:D,$B942)</f>
        <v>Residual Fuel Oil (HFO)</v>
      </c>
      <c r="H942" s="221" t="str">
        <f>INDEX(DbaseIndices!E:E,$B942)</f>
        <v>CO2</v>
      </c>
      <c r="I942" s="221">
        <f>IF(I941=DbaseIndices!$N$3,DbaseIndices!$N$2,I941+1)</f>
        <v>2016</v>
      </c>
      <c r="J942" s="318">
        <f ca="1">OFFSET(INDIRECT(INDEX(DbaseIndices!J:J,B942)),0,I942-2000+1)</f>
        <v>193.19040000000001</v>
      </c>
    </row>
    <row r="943" spans="1:10" x14ac:dyDescent="0.25">
      <c r="A943" s="221">
        <f>IF(I942=DbaseIndices!$N$3,A942+1,A942)</f>
        <v>157</v>
      </c>
      <c r="B943" s="221">
        <f>MATCH(A943,DbaseIndices!A:A,0)</f>
        <v>215</v>
      </c>
      <c r="C943" s="221" t="str">
        <f>INDEX(DbaseIndices!F:F,$B943)</f>
        <v>1 Energy</v>
      </c>
      <c r="D943" s="221" t="str">
        <f>INDEX(DbaseIndices!G:G,$B943)</f>
        <v>1A Fuel Combustion Activities</v>
      </c>
      <c r="E943" s="221" t="str">
        <f>INDEX(DbaseIndices!H:H,$B943)</f>
        <v>1A4 Other Sectors</v>
      </c>
      <c r="F943" s="221" t="str">
        <f>INDEX(DbaseIndices!I:I,$B943)</f>
        <v>1A4c Agriculture/Forestry/Fishing/Fish Farms</v>
      </c>
      <c r="G943" s="221" t="str">
        <f>INDEX(DbaseIndices!D:D,$B943)</f>
        <v>Residual Fuel Oil (HFO)</v>
      </c>
      <c r="H943" s="221" t="str">
        <f>INDEX(DbaseIndices!E:E,$B943)</f>
        <v>CO2</v>
      </c>
      <c r="I943" s="221">
        <f>IF(I942=DbaseIndices!$N$3,DbaseIndices!$N$2,I942+1)</f>
        <v>2017</v>
      </c>
      <c r="J943" s="318">
        <f ca="1">OFFSET(INDIRECT(INDEX(DbaseIndices!J:J,B943)),0,I943-2000+1)</f>
        <v>203.0976</v>
      </c>
    </row>
    <row r="944" spans="1:10" x14ac:dyDescent="0.25">
      <c r="A944" s="221">
        <f>IF(I943=DbaseIndices!$N$3,A943+1,A943)</f>
        <v>158</v>
      </c>
      <c r="B944" s="221">
        <f>MATCH(A944,DbaseIndices!A:A,0)</f>
        <v>216</v>
      </c>
      <c r="C944" s="221" t="str">
        <f>INDEX(DbaseIndices!F:F,$B944)</f>
        <v>1 Energy</v>
      </c>
      <c r="D944" s="221" t="str">
        <f>INDEX(DbaseIndices!G:G,$B944)</f>
        <v>1A Fuel Combustion Activities</v>
      </c>
      <c r="E944" s="221" t="str">
        <f>INDEX(DbaseIndices!H:H,$B944)</f>
        <v>1A4 Other Sectors</v>
      </c>
      <c r="F944" s="221" t="str">
        <f>INDEX(DbaseIndices!I:I,$B944)</f>
        <v>1A4c Agriculture/Forestry/Fishing/Fish Farms</v>
      </c>
      <c r="G944" s="221" t="str">
        <f>INDEX(DbaseIndices!D:D,$B944)</f>
        <v>LPG</v>
      </c>
      <c r="H944" s="221" t="str">
        <f>INDEX(DbaseIndices!E:E,$B944)</f>
        <v>CO2</v>
      </c>
      <c r="I944" s="221">
        <f>IF(I943=DbaseIndices!$N$3,DbaseIndices!$N$2,I943+1)</f>
        <v>2012</v>
      </c>
      <c r="J944" s="318">
        <f ca="1">OFFSET(INDIRECT(INDEX(DbaseIndices!J:J,B944)),0,I944-2000+1)</f>
        <v>3.205106448</v>
      </c>
    </row>
    <row r="945" spans="1:10" x14ac:dyDescent="0.25">
      <c r="A945" s="221">
        <f>IF(I944=DbaseIndices!$N$3,A944+1,A944)</f>
        <v>158</v>
      </c>
      <c r="B945" s="221">
        <f>MATCH(A945,DbaseIndices!A:A,0)</f>
        <v>216</v>
      </c>
      <c r="C945" s="221" t="str">
        <f>INDEX(DbaseIndices!F:F,$B945)</f>
        <v>1 Energy</v>
      </c>
      <c r="D945" s="221" t="str">
        <f>INDEX(DbaseIndices!G:G,$B945)</f>
        <v>1A Fuel Combustion Activities</v>
      </c>
      <c r="E945" s="221" t="str">
        <f>INDEX(DbaseIndices!H:H,$B945)</f>
        <v>1A4 Other Sectors</v>
      </c>
      <c r="F945" s="221" t="str">
        <f>INDEX(DbaseIndices!I:I,$B945)</f>
        <v>1A4c Agriculture/Forestry/Fishing/Fish Farms</v>
      </c>
      <c r="G945" s="221" t="str">
        <f>INDEX(DbaseIndices!D:D,$B945)</f>
        <v>LPG</v>
      </c>
      <c r="H945" s="221" t="str">
        <f>INDEX(DbaseIndices!E:E,$B945)</f>
        <v>CO2</v>
      </c>
      <c r="I945" s="221">
        <f>IF(I944=DbaseIndices!$N$3,DbaseIndices!$N$2,I944+1)</f>
        <v>2013</v>
      </c>
      <c r="J945" s="318">
        <f ca="1">OFFSET(INDIRECT(INDEX(DbaseIndices!J:J,B945)),0,I945-2000+1)</f>
        <v>2.524</v>
      </c>
    </row>
    <row r="946" spans="1:10" x14ac:dyDescent="0.25">
      <c r="A946" s="221">
        <f>IF(I945=DbaseIndices!$N$3,A945+1,A945)</f>
        <v>158</v>
      </c>
      <c r="B946" s="221">
        <f>MATCH(A946,DbaseIndices!A:A,0)</f>
        <v>216</v>
      </c>
      <c r="C946" s="221" t="str">
        <f>INDEX(DbaseIndices!F:F,$B946)</f>
        <v>1 Energy</v>
      </c>
      <c r="D946" s="221" t="str">
        <f>INDEX(DbaseIndices!G:G,$B946)</f>
        <v>1A Fuel Combustion Activities</v>
      </c>
      <c r="E946" s="221" t="str">
        <f>INDEX(DbaseIndices!H:H,$B946)</f>
        <v>1A4 Other Sectors</v>
      </c>
      <c r="F946" s="221" t="str">
        <f>INDEX(DbaseIndices!I:I,$B946)</f>
        <v>1A4c Agriculture/Forestry/Fishing/Fish Farms</v>
      </c>
      <c r="G946" s="221" t="str">
        <f>INDEX(DbaseIndices!D:D,$B946)</f>
        <v>LPG</v>
      </c>
      <c r="H946" s="221" t="str">
        <f>INDEX(DbaseIndices!E:E,$B946)</f>
        <v>CO2</v>
      </c>
      <c r="I946" s="221">
        <f>IF(I945=DbaseIndices!$N$3,DbaseIndices!$N$2,I945+1)</f>
        <v>2014</v>
      </c>
      <c r="J946" s="318">
        <f ca="1">OFFSET(INDIRECT(INDEX(DbaseIndices!J:J,B946)),0,I946-2000+1)</f>
        <v>2.3347000000000002</v>
      </c>
    </row>
    <row r="947" spans="1:10" x14ac:dyDescent="0.25">
      <c r="A947" s="221">
        <f>IF(I946=DbaseIndices!$N$3,A946+1,A946)</f>
        <v>158</v>
      </c>
      <c r="B947" s="221">
        <f>MATCH(A947,DbaseIndices!A:A,0)</f>
        <v>216</v>
      </c>
      <c r="C947" s="221" t="str">
        <f>INDEX(DbaseIndices!F:F,$B947)</f>
        <v>1 Energy</v>
      </c>
      <c r="D947" s="221" t="str">
        <f>INDEX(DbaseIndices!G:G,$B947)</f>
        <v>1A Fuel Combustion Activities</v>
      </c>
      <c r="E947" s="221" t="str">
        <f>INDEX(DbaseIndices!H:H,$B947)</f>
        <v>1A4 Other Sectors</v>
      </c>
      <c r="F947" s="221" t="str">
        <f>INDEX(DbaseIndices!I:I,$B947)</f>
        <v>1A4c Agriculture/Forestry/Fishing/Fish Farms</v>
      </c>
      <c r="G947" s="221" t="str">
        <f>INDEX(DbaseIndices!D:D,$B947)</f>
        <v>LPG</v>
      </c>
      <c r="H947" s="221" t="str">
        <f>INDEX(DbaseIndices!E:E,$B947)</f>
        <v>CO2</v>
      </c>
      <c r="I947" s="221">
        <f>IF(I946=DbaseIndices!$N$3,DbaseIndices!$N$2,I946+1)</f>
        <v>2015</v>
      </c>
      <c r="J947" s="318">
        <f ca="1">OFFSET(INDIRECT(INDEX(DbaseIndices!J:J,B947)),0,I947-2000+1)</f>
        <v>2.8395000000000001</v>
      </c>
    </row>
    <row r="948" spans="1:10" x14ac:dyDescent="0.25">
      <c r="A948" s="221">
        <f>IF(I947=DbaseIndices!$N$3,A947+1,A947)</f>
        <v>158</v>
      </c>
      <c r="B948" s="221">
        <f>MATCH(A948,DbaseIndices!A:A,0)</f>
        <v>216</v>
      </c>
      <c r="C948" s="221" t="str">
        <f>INDEX(DbaseIndices!F:F,$B948)</f>
        <v>1 Energy</v>
      </c>
      <c r="D948" s="221" t="str">
        <f>INDEX(DbaseIndices!G:G,$B948)</f>
        <v>1A Fuel Combustion Activities</v>
      </c>
      <c r="E948" s="221" t="str">
        <f>INDEX(DbaseIndices!H:H,$B948)</f>
        <v>1A4 Other Sectors</v>
      </c>
      <c r="F948" s="221" t="str">
        <f>INDEX(DbaseIndices!I:I,$B948)</f>
        <v>1A4c Agriculture/Forestry/Fishing/Fish Farms</v>
      </c>
      <c r="G948" s="221" t="str">
        <f>INDEX(DbaseIndices!D:D,$B948)</f>
        <v>LPG</v>
      </c>
      <c r="H948" s="221" t="str">
        <f>INDEX(DbaseIndices!E:E,$B948)</f>
        <v>CO2</v>
      </c>
      <c r="I948" s="221">
        <f>IF(I947=DbaseIndices!$N$3,DbaseIndices!$N$2,I947+1)</f>
        <v>2016</v>
      </c>
      <c r="J948" s="318">
        <f ca="1">OFFSET(INDIRECT(INDEX(DbaseIndices!J:J,B948)),0,I948-2000+1)</f>
        <v>2.8395000000000001</v>
      </c>
    </row>
    <row r="949" spans="1:10" x14ac:dyDescent="0.25">
      <c r="A949" s="221">
        <f>IF(I948=DbaseIndices!$N$3,A948+1,A948)</f>
        <v>158</v>
      </c>
      <c r="B949" s="221">
        <f>MATCH(A949,DbaseIndices!A:A,0)</f>
        <v>216</v>
      </c>
      <c r="C949" s="221" t="str">
        <f>INDEX(DbaseIndices!F:F,$B949)</f>
        <v>1 Energy</v>
      </c>
      <c r="D949" s="221" t="str">
        <f>INDEX(DbaseIndices!G:G,$B949)</f>
        <v>1A Fuel Combustion Activities</v>
      </c>
      <c r="E949" s="221" t="str">
        <f>INDEX(DbaseIndices!H:H,$B949)</f>
        <v>1A4 Other Sectors</v>
      </c>
      <c r="F949" s="221" t="str">
        <f>INDEX(DbaseIndices!I:I,$B949)</f>
        <v>1A4c Agriculture/Forestry/Fishing/Fish Farms</v>
      </c>
      <c r="G949" s="221" t="str">
        <f>INDEX(DbaseIndices!D:D,$B949)</f>
        <v>LPG</v>
      </c>
      <c r="H949" s="221" t="str">
        <f>INDEX(DbaseIndices!E:E,$B949)</f>
        <v>CO2</v>
      </c>
      <c r="I949" s="221">
        <f>IF(I948=DbaseIndices!$N$3,DbaseIndices!$N$2,I948+1)</f>
        <v>2017</v>
      </c>
      <c r="J949" s="318">
        <f ca="1">OFFSET(INDIRECT(INDEX(DbaseIndices!J:J,B949)),0,I949-2000+1)</f>
        <v>2.8395000000000001</v>
      </c>
    </row>
    <row r="950" spans="1:10" x14ac:dyDescent="0.25">
      <c r="A950" s="221">
        <f>IF(I949=DbaseIndices!$N$3,A949+1,A949)</f>
        <v>159</v>
      </c>
      <c r="B950" s="221">
        <f>MATCH(A950,DbaseIndices!A:A,0)</f>
        <v>217</v>
      </c>
      <c r="C950" s="221" t="str">
        <f>INDEX(DbaseIndices!F:F,$B950)</f>
        <v>1 Energy</v>
      </c>
      <c r="D950" s="221" t="str">
        <f>INDEX(DbaseIndices!G:G,$B950)</f>
        <v>1A Fuel Combustion Activities</v>
      </c>
      <c r="E950" s="221" t="str">
        <f>INDEX(DbaseIndices!H:H,$B950)</f>
        <v>1A4 Other Sectors</v>
      </c>
      <c r="F950" s="221" t="str">
        <f>INDEX(DbaseIndices!I:I,$B950)</f>
        <v>1A4c Agriculture/Forestry/Fishing/Fish Farms</v>
      </c>
      <c r="G950" s="221" t="str">
        <f>INDEX(DbaseIndices!D:D,$B950)</f>
        <v>Coal</v>
      </c>
      <c r="H950" s="221" t="str">
        <f>INDEX(DbaseIndices!E:E,$B950)</f>
        <v>CO2</v>
      </c>
      <c r="I950" s="221">
        <f>IF(I949=DbaseIndices!$N$3,DbaseIndices!$N$2,I949+1)</f>
        <v>2012</v>
      </c>
      <c r="J950" s="318">
        <f ca="1">OFFSET(INDIRECT(INDEX(DbaseIndices!J:J,B950)),0,I950-2000+1)</f>
        <v>0</v>
      </c>
    </row>
    <row r="951" spans="1:10" x14ac:dyDescent="0.25">
      <c r="A951" s="221">
        <f>IF(I950=DbaseIndices!$N$3,A950+1,A950)</f>
        <v>159</v>
      </c>
      <c r="B951" s="221">
        <f>MATCH(A951,DbaseIndices!A:A,0)</f>
        <v>217</v>
      </c>
      <c r="C951" s="221" t="str">
        <f>INDEX(DbaseIndices!F:F,$B951)</f>
        <v>1 Energy</v>
      </c>
      <c r="D951" s="221" t="str">
        <f>INDEX(DbaseIndices!G:G,$B951)</f>
        <v>1A Fuel Combustion Activities</v>
      </c>
      <c r="E951" s="221" t="str">
        <f>INDEX(DbaseIndices!H:H,$B951)</f>
        <v>1A4 Other Sectors</v>
      </c>
      <c r="F951" s="221" t="str">
        <f>INDEX(DbaseIndices!I:I,$B951)</f>
        <v>1A4c Agriculture/Forestry/Fishing/Fish Farms</v>
      </c>
      <c r="G951" s="221" t="str">
        <f>INDEX(DbaseIndices!D:D,$B951)</f>
        <v>Coal</v>
      </c>
      <c r="H951" s="221" t="str">
        <f>INDEX(DbaseIndices!E:E,$B951)</f>
        <v>CO2</v>
      </c>
      <c r="I951" s="221">
        <f>IF(I950=DbaseIndices!$N$3,DbaseIndices!$N$2,I950+1)</f>
        <v>2013</v>
      </c>
      <c r="J951" s="318">
        <f ca="1">OFFSET(INDIRECT(INDEX(DbaseIndices!J:J,B951)),0,I951-2000+1)</f>
        <v>40.232500000000002</v>
      </c>
    </row>
    <row r="952" spans="1:10" x14ac:dyDescent="0.25">
      <c r="A952" s="221">
        <f>IF(I951=DbaseIndices!$N$3,A951+1,A951)</f>
        <v>159</v>
      </c>
      <c r="B952" s="221">
        <f>MATCH(A952,DbaseIndices!A:A,0)</f>
        <v>217</v>
      </c>
      <c r="C952" s="221" t="str">
        <f>INDEX(DbaseIndices!F:F,$B952)</f>
        <v>1 Energy</v>
      </c>
      <c r="D952" s="221" t="str">
        <f>INDEX(DbaseIndices!G:G,$B952)</f>
        <v>1A Fuel Combustion Activities</v>
      </c>
      <c r="E952" s="221" t="str">
        <f>INDEX(DbaseIndices!H:H,$B952)</f>
        <v>1A4 Other Sectors</v>
      </c>
      <c r="F952" s="221" t="str">
        <f>INDEX(DbaseIndices!I:I,$B952)</f>
        <v>1A4c Agriculture/Forestry/Fishing/Fish Farms</v>
      </c>
      <c r="G952" s="221" t="str">
        <f>INDEX(DbaseIndices!D:D,$B952)</f>
        <v>Coal</v>
      </c>
      <c r="H952" s="221" t="str">
        <f>INDEX(DbaseIndices!E:E,$B952)</f>
        <v>CO2</v>
      </c>
      <c r="I952" s="221">
        <f>IF(I951=DbaseIndices!$N$3,DbaseIndices!$N$2,I951+1)</f>
        <v>2014</v>
      </c>
      <c r="J952" s="318">
        <f ca="1">OFFSET(INDIRECT(INDEX(DbaseIndices!J:J,B952)),0,I952-2000+1)</f>
        <v>62.292037500000006</v>
      </c>
    </row>
    <row r="953" spans="1:10" x14ac:dyDescent="0.25">
      <c r="A953" s="221">
        <f>IF(I952=DbaseIndices!$N$3,A952+1,A952)</f>
        <v>159</v>
      </c>
      <c r="B953" s="221">
        <f>MATCH(A953,DbaseIndices!A:A,0)</f>
        <v>217</v>
      </c>
      <c r="C953" s="221" t="str">
        <f>INDEX(DbaseIndices!F:F,$B953)</f>
        <v>1 Energy</v>
      </c>
      <c r="D953" s="221" t="str">
        <f>INDEX(DbaseIndices!G:G,$B953)</f>
        <v>1A Fuel Combustion Activities</v>
      </c>
      <c r="E953" s="221" t="str">
        <f>INDEX(DbaseIndices!H:H,$B953)</f>
        <v>1A4 Other Sectors</v>
      </c>
      <c r="F953" s="221" t="str">
        <f>INDEX(DbaseIndices!I:I,$B953)</f>
        <v>1A4c Agriculture/Forestry/Fishing/Fish Farms</v>
      </c>
      <c r="G953" s="221" t="str">
        <f>INDEX(DbaseIndices!D:D,$B953)</f>
        <v>Coal</v>
      </c>
      <c r="H953" s="221" t="str">
        <f>INDEX(DbaseIndices!E:E,$B953)</f>
        <v>CO2</v>
      </c>
      <c r="I953" s="221">
        <f>IF(I952=DbaseIndices!$N$3,DbaseIndices!$N$2,I952+1)</f>
        <v>2015</v>
      </c>
      <c r="J953" s="318">
        <f ca="1">OFFSET(INDIRECT(INDEX(DbaseIndices!J:J,B953)),0,I953-2000+1)</f>
        <v>135.05992499999999</v>
      </c>
    </row>
    <row r="954" spans="1:10" x14ac:dyDescent="0.25">
      <c r="A954" s="221">
        <f>IF(I953=DbaseIndices!$N$3,A953+1,A953)</f>
        <v>159</v>
      </c>
      <c r="B954" s="221">
        <f>MATCH(A954,DbaseIndices!A:A,0)</f>
        <v>217</v>
      </c>
      <c r="C954" s="221" t="str">
        <f>INDEX(DbaseIndices!F:F,$B954)</f>
        <v>1 Energy</v>
      </c>
      <c r="D954" s="221" t="str">
        <f>INDEX(DbaseIndices!G:G,$B954)</f>
        <v>1A Fuel Combustion Activities</v>
      </c>
      <c r="E954" s="221" t="str">
        <f>INDEX(DbaseIndices!H:H,$B954)</f>
        <v>1A4 Other Sectors</v>
      </c>
      <c r="F954" s="221" t="str">
        <f>INDEX(DbaseIndices!I:I,$B954)</f>
        <v>1A4c Agriculture/Forestry/Fishing/Fish Farms</v>
      </c>
      <c r="G954" s="221" t="str">
        <f>INDEX(DbaseIndices!D:D,$B954)</f>
        <v>Coal</v>
      </c>
      <c r="H954" s="221" t="str">
        <f>INDEX(DbaseIndices!E:E,$B954)</f>
        <v>CO2</v>
      </c>
      <c r="I954" s="221">
        <f>IF(I953=DbaseIndices!$N$3,DbaseIndices!$N$2,I953+1)</f>
        <v>2016</v>
      </c>
      <c r="J954" s="318">
        <f ca="1">OFFSET(INDIRECT(INDEX(DbaseIndices!J:J,B954)),0,I954-2000+1)</f>
        <v>135.03874999999999</v>
      </c>
    </row>
    <row r="955" spans="1:10" x14ac:dyDescent="0.25">
      <c r="A955" s="221">
        <f>IF(I954=DbaseIndices!$N$3,A954+1,A954)</f>
        <v>159</v>
      </c>
      <c r="B955" s="221">
        <f>MATCH(A955,DbaseIndices!A:A,0)</f>
        <v>217</v>
      </c>
      <c r="C955" s="221" t="str">
        <f>INDEX(DbaseIndices!F:F,$B955)</f>
        <v>1 Energy</v>
      </c>
      <c r="D955" s="221" t="str">
        <f>INDEX(DbaseIndices!G:G,$B955)</f>
        <v>1A Fuel Combustion Activities</v>
      </c>
      <c r="E955" s="221" t="str">
        <f>INDEX(DbaseIndices!H:H,$B955)</f>
        <v>1A4 Other Sectors</v>
      </c>
      <c r="F955" s="221" t="str">
        <f>INDEX(DbaseIndices!I:I,$B955)</f>
        <v>1A4c Agriculture/Forestry/Fishing/Fish Farms</v>
      </c>
      <c r="G955" s="221" t="str">
        <f>INDEX(DbaseIndices!D:D,$B955)</f>
        <v>Coal</v>
      </c>
      <c r="H955" s="221" t="str">
        <f>INDEX(DbaseIndices!E:E,$B955)</f>
        <v>CO2</v>
      </c>
      <c r="I955" s="221">
        <f>IF(I954=DbaseIndices!$N$3,DbaseIndices!$N$2,I954+1)</f>
        <v>2017</v>
      </c>
      <c r="J955" s="318">
        <f ca="1">OFFSET(INDIRECT(INDEX(DbaseIndices!J:J,B955)),0,I955-2000+1)</f>
        <v>135.03874999999999</v>
      </c>
    </row>
    <row r="956" spans="1:10" x14ac:dyDescent="0.25">
      <c r="A956" s="221">
        <f>IF(I955=DbaseIndices!$N$3,A955+1,A955)</f>
        <v>160</v>
      </c>
      <c r="B956" s="221">
        <f>MATCH(A956,DbaseIndices!A:A,0)</f>
        <v>221</v>
      </c>
      <c r="C956" s="221" t="str">
        <f>INDEX(DbaseIndices!F:F,$B956)</f>
        <v>1 Energy</v>
      </c>
      <c r="D956" s="221" t="str">
        <f>INDEX(DbaseIndices!G:G,$B956)</f>
        <v>1A Fuel Combustion Activities</v>
      </c>
      <c r="E956" s="221" t="str">
        <f>INDEX(DbaseIndices!H:H,$B956)</f>
        <v>1A4 Other Sectors</v>
      </c>
      <c r="F956" s="221" t="str">
        <f>INDEX(DbaseIndices!I:I,$B956)</f>
        <v>1A4a Commercial/Institutional</v>
      </c>
      <c r="G956" s="221" t="str">
        <f>INDEX(DbaseIndices!D:D,$B956)</f>
        <v>Kerosene</v>
      </c>
      <c r="H956" s="221" t="str">
        <f>INDEX(DbaseIndices!E:E,$B956)</f>
        <v>CH4</v>
      </c>
      <c r="I956" s="221">
        <f>IF(I955=DbaseIndices!$N$3,DbaseIndices!$N$2,I955+1)</f>
        <v>2012</v>
      </c>
      <c r="J956" s="318">
        <f ca="1">OFFSET(INDIRECT(INDEX(DbaseIndices!J:J,B956)),0,I956-2000+1)</f>
        <v>1.9302899999999999E-3</v>
      </c>
    </row>
    <row r="957" spans="1:10" x14ac:dyDescent="0.25">
      <c r="A957" s="221">
        <f>IF(I956=DbaseIndices!$N$3,A956+1,A956)</f>
        <v>160</v>
      </c>
      <c r="B957" s="221">
        <f>MATCH(A957,DbaseIndices!A:A,0)</f>
        <v>221</v>
      </c>
      <c r="C957" s="221" t="str">
        <f>INDEX(DbaseIndices!F:F,$B957)</f>
        <v>1 Energy</v>
      </c>
      <c r="D957" s="221" t="str">
        <f>INDEX(DbaseIndices!G:G,$B957)</f>
        <v>1A Fuel Combustion Activities</v>
      </c>
      <c r="E957" s="221" t="str">
        <f>INDEX(DbaseIndices!H:H,$B957)</f>
        <v>1A4 Other Sectors</v>
      </c>
      <c r="F957" s="221" t="str">
        <f>INDEX(DbaseIndices!I:I,$B957)</f>
        <v>1A4a Commercial/Institutional</v>
      </c>
      <c r="G957" s="221" t="str">
        <f>INDEX(DbaseIndices!D:D,$B957)</f>
        <v>Kerosene</v>
      </c>
      <c r="H957" s="221" t="str">
        <f>INDEX(DbaseIndices!E:E,$B957)</f>
        <v>CH4</v>
      </c>
      <c r="I957" s="221">
        <f>IF(I956=DbaseIndices!$N$3,DbaseIndices!$N$2,I956+1)</f>
        <v>2013</v>
      </c>
      <c r="J957" s="318">
        <f ca="1">OFFSET(INDIRECT(INDEX(DbaseIndices!J:J,B957)),0,I957-2000+1)</f>
        <v>2.0637239999999999E-3</v>
      </c>
    </row>
    <row r="958" spans="1:10" x14ac:dyDescent="0.25">
      <c r="A958" s="221">
        <f>IF(I957=DbaseIndices!$N$3,A957+1,A957)</f>
        <v>160</v>
      </c>
      <c r="B958" s="221">
        <f>MATCH(A958,DbaseIndices!A:A,0)</f>
        <v>221</v>
      </c>
      <c r="C958" s="221" t="str">
        <f>INDEX(DbaseIndices!F:F,$B958)</f>
        <v>1 Energy</v>
      </c>
      <c r="D958" s="221" t="str">
        <f>INDEX(DbaseIndices!G:G,$B958)</f>
        <v>1A Fuel Combustion Activities</v>
      </c>
      <c r="E958" s="221" t="str">
        <f>INDEX(DbaseIndices!H:H,$B958)</f>
        <v>1A4 Other Sectors</v>
      </c>
      <c r="F958" s="221" t="str">
        <f>INDEX(DbaseIndices!I:I,$B958)</f>
        <v>1A4a Commercial/Institutional</v>
      </c>
      <c r="G958" s="221" t="str">
        <f>INDEX(DbaseIndices!D:D,$B958)</f>
        <v>Kerosene</v>
      </c>
      <c r="H958" s="221" t="str">
        <f>INDEX(DbaseIndices!E:E,$B958)</f>
        <v>CH4</v>
      </c>
      <c r="I958" s="221">
        <f>IF(I957=DbaseIndices!$N$3,DbaseIndices!$N$2,I957+1)</f>
        <v>2014</v>
      </c>
      <c r="J958" s="318">
        <f ca="1">OFFSET(INDIRECT(INDEX(DbaseIndices!J:J,B958)),0,I958-2000+1)</f>
        <v>1.9423079999999998E-3</v>
      </c>
    </row>
    <row r="959" spans="1:10" x14ac:dyDescent="0.25">
      <c r="A959" s="221">
        <f>IF(I958=DbaseIndices!$N$3,A958+1,A958)</f>
        <v>160</v>
      </c>
      <c r="B959" s="221">
        <f>MATCH(A959,DbaseIndices!A:A,0)</f>
        <v>221</v>
      </c>
      <c r="C959" s="221" t="str">
        <f>INDEX(DbaseIndices!F:F,$B959)</f>
        <v>1 Energy</v>
      </c>
      <c r="D959" s="221" t="str">
        <f>INDEX(DbaseIndices!G:G,$B959)</f>
        <v>1A Fuel Combustion Activities</v>
      </c>
      <c r="E959" s="221" t="str">
        <f>INDEX(DbaseIndices!H:H,$B959)</f>
        <v>1A4 Other Sectors</v>
      </c>
      <c r="F959" s="221" t="str">
        <f>INDEX(DbaseIndices!I:I,$B959)</f>
        <v>1A4a Commercial/Institutional</v>
      </c>
      <c r="G959" s="221" t="str">
        <f>INDEX(DbaseIndices!D:D,$B959)</f>
        <v>Kerosene</v>
      </c>
      <c r="H959" s="221" t="str">
        <f>INDEX(DbaseIndices!E:E,$B959)</f>
        <v>CH4</v>
      </c>
      <c r="I959" s="221">
        <f>IF(I958=DbaseIndices!$N$3,DbaseIndices!$N$2,I958+1)</f>
        <v>2015</v>
      </c>
      <c r="J959" s="318">
        <f ca="1">OFFSET(INDIRECT(INDEX(DbaseIndices!J:J,B959)),0,I959-2000+1)</f>
        <v>1.8208919999999997E-3</v>
      </c>
    </row>
    <row r="960" spans="1:10" x14ac:dyDescent="0.25">
      <c r="A960" s="221">
        <f>IF(I959=DbaseIndices!$N$3,A959+1,A959)</f>
        <v>160</v>
      </c>
      <c r="B960" s="221">
        <f>MATCH(A960,DbaseIndices!A:A,0)</f>
        <v>221</v>
      </c>
      <c r="C960" s="221" t="str">
        <f>INDEX(DbaseIndices!F:F,$B960)</f>
        <v>1 Energy</v>
      </c>
      <c r="D960" s="221" t="str">
        <f>INDEX(DbaseIndices!G:G,$B960)</f>
        <v>1A Fuel Combustion Activities</v>
      </c>
      <c r="E960" s="221" t="str">
        <f>INDEX(DbaseIndices!H:H,$B960)</f>
        <v>1A4 Other Sectors</v>
      </c>
      <c r="F960" s="221" t="str">
        <f>INDEX(DbaseIndices!I:I,$B960)</f>
        <v>1A4a Commercial/Institutional</v>
      </c>
      <c r="G960" s="221" t="str">
        <f>INDEX(DbaseIndices!D:D,$B960)</f>
        <v>Kerosene</v>
      </c>
      <c r="H960" s="221" t="str">
        <f>INDEX(DbaseIndices!E:E,$B960)</f>
        <v>CH4</v>
      </c>
      <c r="I960" s="221">
        <f>IF(I959=DbaseIndices!$N$3,DbaseIndices!$N$2,I959+1)</f>
        <v>2016</v>
      </c>
      <c r="J960" s="318">
        <f ca="1">OFFSET(INDIRECT(INDEX(DbaseIndices!J:J,B960)),0,I960-2000+1)</f>
        <v>1.6980000000000001E-3</v>
      </c>
    </row>
    <row r="961" spans="1:10" x14ac:dyDescent="0.25">
      <c r="A961" s="221">
        <f>IF(I960=DbaseIndices!$N$3,A960+1,A960)</f>
        <v>160</v>
      </c>
      <c r="B961" s="221">
        <f>MATCH(A961,DbaseIndices!A:A,0)</f>
        <v>221</v>
      </c>
      <c r="C961" s="221" t="str">
        <f>INDEX(DbaseIndices!F:F,$B961)</f>
        <v>1 Energy</v>
      </c>
      <c r="D961" s="221" t="str">
        <f>INDEX(DbaseIndices!G:G,$B961)</f>
        <v>1A Fuel Combustion Activities</v>
      </c>
      <c r="E961" s="221" t="str">
        <f>INDEX(DbaseIndices!H:H,$B961)</f>
        <v>1A4 Other Sectors</v>
      </c>
      <c r="F961" s="221" t="str">
        <f>INDEX(DbaseIndices!I:I,$B961)</f>
        <v>1A4a Commercial/Institutional</v>
      </c>
      <c r="G961" s="221" t="str">
        <f>INDEX(DbaseIndices!D:D,$B961)</f>
        <v>Kerosene</v>
      </c>
      <c r="H961" s="221" t="str">
        <f>INDEX(DbaseIndices!E:E,$B961)</f>
        <v>CH4</v>
      </c>
      <c r="I961" s="221">
        <f>IF(I960=DbaseIndices!$N$3,DbaseIndices!$N$2,I960+1)</f>
        <v>2017</v>
      </c>
      <c r="J961" s="318">
        <f ca="1">OFFSET(INDIRECT(INDEX(DbaseIndices!J:J,B961)),0,I961-2000+1)</f>
        <v>1.578E-3</v>
      </c>
    </row>
    <row r="962" spans="1:10" x14ac:dyDescent="0.25">
      <c r="A962" s="221">
        <f>IF(I961=DbaseIndices!$N$3,A961+1,A961)</f>
        <v>161</v>
      </c>
      <c r="B962" s="221">
        <f>MATCH(A962,DbaseIndices!A:A,0)</f>
        <v>222</v>
      </c>
      <c r="C962" s="221" t="str">
        <f>INDEX(DbaseIndices!F:F,$B962)</f>
        <v>1 Energy</v>
      </c>
      <c r="D962" s="221" t="str">
        <f>INDEX(DbaseIndices!G:G,$B962)</f>
        <v>1A Fuel Combustion Activities</v>
      </c>
      <c r="E962" s="221" t="str">
        <f>INDEX(DbaseIndices!H:H,$B962)</f>
        <v>1A4 Other Sectors</v>
      </c>
      <c r="F962" s="221" t="str">
        <f>INDEX(DbaseIndices!I:I,$B962)</f>
        <v>1A4a Commercial/Institutional</v>
      </c>
      <c r="G962" s="221" t="str">
        <f>INDEX(DbaseIndices!D:D,$B962)</f>
        <v>Diesel</v>
      </c>
      <c r="H962" s="221" t="str">
        <f>INDEX(DbaseIndices!E:E,$B962)</f>
        <v>CH4</v>
      </c>
      <c r="I962" s="221">
        <f>IF(I961=DbaseIndices!$N$3,DbaseIndices!$N$2,I961+1)</f>
        <v>2012</v>
      </c>
      <c r="J962" s="318">
        <f ca="1">OFFSET(INDIRECT(INDEX(DbaseIndices!J:J,B962)),0,I962-2000+1)</f>
        <v>0.43766384400000002</v>
      </c>
    </row>
    <row r="963" spans="1:10" x14ac:dyDescent="0.25">
      <c r="A963" s="221">
        <f>IF(I962=DbaseIndices!$N$3,A962+1,A962)</f>
        <v>161</v>
      </c>
      <c r="B963" s="221">
        <f>MATCH(A963,DbaseIndices!A:A,0)</f>
        <v>222</v>
      </c>
      <c r="C963" s="221" t="str">
        <f>INDEX(DbaseIndices!F:F,$B963)</f>
        <v>1 Energy</v>
      </c>
      <c r="D963" s="221" t="str">
        <f>INDEX(DbaseIndices!G:G,$B963)</f>
        <v>1A Fuel Combustion Activities</v>
      </c>
      <c r="E963" s="221" t="str">
        <f>INDEX(DbaseIndices!H:H,$B963)</f>
        <v>1A4 Other Sectors</v>
      </c>
      <c r="F963" s="221" t="str">
        <f>INDEX(DbaseIndices!I:I,$B963)</f>
        <v>1A4a Commercial/Institutional</v>
      </c>
      <c r="G963" s="221" t="str">
        <f>INDEX(DbaseIndices!D:D,$B963)</f>
        <v>Diesel</v>
      </c>
      <c r="H963" s="221" t="str">
        <f>INDEX(DbaseIndices!E:E,$B963)</f>
        <v>CH4</v>
      </c>
      <c r="I963" s="221">
        <f>IF(I962=DbaseIndices!$N$3,DbaseIndices!$N$2,I962+1)</f>
        <v>2013</v>
      </c>
      <c r="J963" s="318">
        <f ca="1">OFFSET(INDIRECT(INDEX(DbaseIndices!J:J,B963)),0,I963-2000+1)</f>
        <v>0.5185554</v>
      </c>
    </row>
    <row r="964" spans="1:10" x14ac:dyDescent="0.25">
      <c r="A964" s="221">
        <f>IF(I963=DbaseIndices!$N$3,A963+1,A963)</f>
        <v>161</v>
      </c>
      <c r="B964" s="221">
        <f>MATCH(A964,DbaseIndices!A:A,0)</f>
        <v>222</v>
      </c>
      <c r="C964" s="221" t="str">
        <f>INDEX(DbaseIndices!F:F,$B964)</f>
        <v>1 Energy</v>
      </c>
      <c r="D964" s="221" t="str">
        <f>INDEX(DbaseIndices!G:G,$B964)</f>
        <v>1A Fuel Combustion Activities</v>
      </c>
      <c r="E964" s="221" t="str">
        <f>INDEX(DbaseIndices!H:H,$B964)</f>
        <v>1A4 Other Sectors</v>
      </c>
      <c r="F964" s="221" t="str">
        <f>INDEX(DbaseIndices!I:I,$B964)</f>
        <v>1A4a Commercial/Institutional</v>
      </c>
      <c r="G964" s="221" t="str">
        <f>INDEX(DbaseIndices!D:D,$B964)</f>
        <v>Diesel</v>
      </c>
      <c r="H964" s="221" t="str">
        <f>INDEX(DbaseIndices!E:E,$B964)</f>
        <v>CH4</v>
      </c>
      <c r="I964" s="221">
        <f>IF(I963=DbaseIndices!$N$3,DbaseIndices!$N$2,I963+1)</f>
        <v>2014</v>
      </c>
      <c r="J964" s="318">
        <f ca="1">OFFSET(INDIRECT(INDEX(DbaseIndices!J:J,B964)),0,I964-2000+1)</f>
        <v>0.53653200000000001</v>
      </c>
    </row>
    <row r="965" spans="1:10" x14ac:dyDescent="0.25">
      <c r="A965" s="221">
        <f>IF(I964=DbaseIndices!$N$3,A964+1,A964)</f>
        <v>161</v>
      </c>
      <c r="B965" s="221">
        <f>MATCH(A965,DbaseIndices!A:A,0)</f>
        <v>222</v>
      </c>
      <c r="C965" s="221" t="str">
        <f>INDEX(DbaseIndices!F:F,$B965)</f>
        <v>1 Energy</v>
      </c>
      <c r="D965" s="221" t="str">
        <f>INDEX(DbaseIndices!G:G,$B965)</f>
        <v>1A Fuel Combustion Activities</v>
      </c>
      <c r="E965" s="221" t="str">
        <f>INDEX(DbaseIndices!H:H,$B965)</f>
        <v>1A4 Other Sectors</v>
      </c>
      <c r="F965" s="221" t="str">
        <f>INDEX(DbaseIndices!I:I,$B965)</f>
        <v>1A4a Commercial/Institutional</v>
      </c>
      <c r="G965" s="221" t="str">
        <f>INDEX(DbaseIndices!D:D,$B965)</f>
        <v>Diesel</v>
      </c>
      <c r="H965" s="221" t="str">
        <f>INDEX(DbaseIndices!E:E,$B965)</f>
        <v>CH4</v>
      </c>
      <c r="I965" s="221">
        <f>IF(I964=DbaseIndices!$N$3,DbaseIndices!$N$2,I964+1)</f>
        <v>2015</v>
      </c>
      <c r="J965" s="318">
        <f ca="1">OFFSET(INDIRECT(INDEX(DbaseIndices!J:J,B965)),0,I965-2000+1)</f>
        <v>0.55450860000000013</v>
      </c>
    </row>
    <row r="966" spans="1:10" x14ac:dyDescent="0.25">
      <c r="A966" s="221">
        <f>IF(I965=DbaseIndices!$N$3,A965+1,A965)</f>
        <v>161</v>
      </c>
      <c r="B966" s="221">
        <f>MATCH(A966,DbaseIndices!A:A,0)</f>
        <v>222</v>
      </c>
      <c r="C966" s="221" t="str">
        <f>INDEX(DbaseIndices!F:F,$B966)</f>
        <v>1 Energy</v>
      </c>
      <c r="D966" s="221" t="str">
        <f>INDEX(DbaseIndices!G:G,$B966)</f>
        <v>1A Fuel Combustion Activities</v>
      </c>
      <c r="E966" s="221" t="str">
        <f>INDEX(DbaseIndices!H:H,$B966)</f>
        <v>1A4 Other Sectors</v>
      </c>
      <c r="F966" s="221" t="str">
        <f>INDEX(DbaseIndices!I:I,$B966)</f>
        <v>1A4a Commercial/Institutional</v>
      </c>
      <c r="G966" s="221" t="str">
        <f>INDEX(DbaseIndices!D:D,$B966)</f>
        <v>Diesel</v>
      </c>
      <c r="H966" s="221" t="str">
        <f>INDEX(DbaseIndices!E:E,$B966)</f>
        <v>CH4</v>
      </c>
      <c r="I966" s="221">
        <f>IF(I965=DbaseIndices!$N$3,DbaseIndices!$N$2,I965+1)</f>
        <v>2016</v>
      </c>
      <c r="J966" s="318">
        <f ca="1">OFFSET(INDIRECT(INDEX(DbaseIndices!J:J,B966)),0,I966-2000+1)</f>
        <v>0.57248399999999999</v>
      </c>
    </row>
    <row r="967" spans="1:10" x14ac:dyDescent="0.25">
      <c r="A967" s="221">
        <f>IF(I966=DbaseIndices!$N$3,A966+1,A966)</f>
        <v>161</v>
      </c>
      <c r="B967" s="221">
        <f>MATCH(A967,DbaseIndices!A:A,0)</f>
        <v>222</v>
      </c>
      <c r="C967" s="221" t="str">
        <f>INDEX(DbaseIndices!F:F,$B967)</f>
        <v>1 Energy</v>
      </c>
      <c r="D967" s="221" t="str">
        <f>INDEX(DbaseIndices!G:G,$B967)</f>
        <v>1A Fuel Combustion Activities</v>
      </c>
      <c r="E967" s="221" t="str">
        <f>INDEX(DbaseIndices!H:H,$B967)</f>
        <v>1A4 Other Sectors</v>
      </c>
      <c r="F967" s="221" t="str">
        <f>INDEX(DbaseIndices!I:I,$B967)</f>
        <v>1A4a Commercial/Institutional</v>
      </c>
      <c r="G967" s="221" t="str">
        <f>INDEX(DbaseIndices!D:D,$B967)</f>
        <v>Diesel</v>
      </c>
      <c r="H967" s="221" t="str">
        <f>INDEX(DbaseIndices!E:E,$B967)</f>
        <v>CH4</v>
      </c>
      <c r="I967" s="221">
        <f>IF(I966=DbaseIndices!$N$3,DbaseIndices!$N$2,I966+1)</f>
        <v>2017</v>
      </c>
      <c r="J967" s="318">
        <f ca="1">OFFSET(INDIRECT(INDEX(DbaseIndices!J:J,B967)),0,I967-2000+1)</f>
        <v>0.59046299999999996</v>
      </c>
    </row>
    <row r="968" spans="1:10" x14ac:dyDescent="0.25">
      <c r="A968" s="221">
        <f>IF(I967=DbaseIndices!$N$3,A967+1,A967)</f>
        <v>162</v>
      </c>
      <c r="B968" s="221">
        <f>MATCH(A968,DbaseIndices!A:A,0)</f>
        <v>223</v>
      </c>
      <c r="C968" s="221" t="str">
        <f>INDEX(DbaseIndices!F:F,$B968)</f>
        <v>1 Energy</v>
      </c>
      <c r="D968" s="221" t="str">
        <f>INDEX(DbaseIndices!G:G,$B968)</f>
        <v>1A Fuel Combustion Activities</v>
      </c>
      <c r="E968" s="221" t="str">
        <f>INDEX(DbaseIndices!H:H,$B968)</f>
        <v>1A4 Other Sectors</v>
      </c>
      <c r="F968" s="221" t="str">
        <f>INDEX(DbaseIndices!I:I,$B968)</f>
        <v>1A4a Commercial/Institutional</v>
      </c>
      <c r="G968" s="221" t="str">
        <f>INDEX(DbaseIndices!D:D,$B968)</f>
        <v>Residual Fuel Oil (HFO)</v>
      </c>
      <c r="H968" s="221" t="str">
        <f>INDEX(DbaseIndices!E:E,$B968)</f>
        <v>CH4</v>
      </c>
      <c r="I968" s="221">
        <f>IF(I967=DbaseIndices!$N$3,DbaseIndices!$N$2,I967+1)</f>
        <v>2012</v>
      </c>
      <c r="J968" s="318">
        <f ca="1">OFFSET(INDIRECT(INDEX(DbaseIndices!J:J,B968)),0,I968-2000+1)</f>
        <v>7.0886399999999988E-2</v>
      </c>
    </row>
    <row r="969" spans="1:10" x14ac:dyDescent="0.25">
      <c r="A969" s="221">
        <f>IF(I968=DbaseIndices!$N$3,A968+1,A968)</f>
        <v>162</v>
      </c>
      <c r="B969" s="221">
        <f>MATCH(A969,DbaseIndices!A:A,0)</f>
        <v>223</v>
      </c>
      <c r="C969" s="221" t="str">
        <f>INDEX(DbaseIndices!F:F,$B969)</f>
        <v>1 Energy</v>
      </c>
      <c r="D969" s="221" t="str">
        <f>INDEX(DbaseIndices!G:G,$B969)</f>
        <v>1A Fuel Combustion Activities</v>
      </c>
      <c r="E969" s="221" t="str">
        <f>INDEX(DbaseIndices!H:H,$B969)</f>
        <v>1A4 Other Sectors</v>
      </c>
      <c r="F969" s="221" t="str">
        <f>INDEX(DbaseIndices!I:I,$B969)</f>
        <v>1A4a Commercial/Institutional</v>
      </c>
      <c r="G969" s="221" t="str">
        <f>INDEX(DbaseIndices!D:D,$B969)</f>
        <v>Residual Fuel Oil (HFO)</v>
      </c>
      <c r="H969" s="221" t="str">
        <f>INDEX(DbaseIndices!E:E,$B969)</f>
        <v>CH4</v>
      </c>
      <c r="I969" s="221">
        <f>IF(I968=DbaseIndices!$N$3,DbaseIndices!$N$2,I968+1)</f>
        <v>2013</v>
      </c>
      <c r="J969" s="318">
        <f ca="1">OFFSET(INDIRECT(INDEX(DbaseIndices!J:J,B969)),0,I969-2000+1)</f>
        <v>6.0200974578008028E-2</v>
      </c>
    </row>
    <row r="970" spans="1:10" x14ac:dyDescent="0.25">
      <c r="A970" s="221">
        <f>IF(I969=DbaseIndices!$N$3,A969+1,A969)</f>
        <v>162</v>
      </c>
      <c r="B970" s="221">
        <f>MATCH(A970,DbaseIndices!A:A,0)</f>
        <v>223</v>
      </c>
      <c r="C970" s="221" t="str">
        <f>INDEX(DbaseIndices!F:F,$B970)</f>
        <v>1 Energy</v>
      </c>
      <c r="D970" s="221" t="str">
        <f>INDEX(DbaseIndices!G:G,$B970)</f>
        <v>1A Fuel Combustion Activities</v>
      </c>
      <c r="E970" s="221" t="str">
        <f>INDEX(DbaseIndices!H:H,$B970)</f>
        <v>1A4 Other Sectors</v>
      </c>
      <c r="F970" s="221" t="str">
        <f>INDEX(DbaseIndices!I:I,$B970)</f>
        <v>1A4a Commercial/Institutional</v>
      </c>
      <c r="G970" s="221" t="str">
        <f>INDEX(DbaseIndices!D:D,$B970)</f>
        <v>Residual Fuel Oil (HFO)</v>
      </c>
      <c r="H970" s="221" t="str">
        <f>INDEX(DbaseIndices!E:E,$B970)</f>
        <v>CH4</v>
      </c>
      <c r="I970" s="221">
        <f>IF(I969=DbaseIndices!$N$3,DbaseIndices!$N$2,I969+1)</f>
        <v>2014</v>
      </c>
      <c r="J970" s="318">
        <f ca="1">OFFSET(INDIRECT(INDEX(DbaseIndices!J:J,B970)),0,I970-2000+1)</f>
        <v>6.0193561431952494E-2</v>
      </c>
    </row>
    <row r="971" spans="1:10" x14ac:dyDescent="0.25">
      <c r="A971" s="221">
        <f>IF(I970=DbaseIndices!$N$3,A970+1,A970)</f>
        <v>162</v>
      </c>
      <c r="B971" s="221">
        <f>MATCH(A971,DbaseIndices!A:A,0)</f>
        <v>223</v>
      </c>
      <c r="C971" s="221" t="str">
        <f>INDEX(DbaseIndices!F:F,$B971)</f>
        <v>1 Energy</v>
      </c>
      <c r="D971" s="221" t="str">
        <f>INDEX(DbaseIndices!G:G,$B971)</f>
        <v>1A Fuel Combustion Activities</v>
      </c>
      <c r="E971" s="221" t="str">
        <f>INDEX(DbaseIndices!H:H,$B971)</f>
        <v>1A4 Other Sectors</v>
      </c>
      <c r="F971" s="221" t="str">
        <f>INDEX(DbaseIndices!I:I,$B971)</f>
        <v>1A4a Commercial/Institutional</v>
      </c>
      <c r="G971" s="221" t="str">
        <f>INDEX(DbaseIndices!D:D,$B971)</f>
        <v>Residual Fuel Oil (HFO)</v>
      </c>
      <c r="H971" s="221" t="str">
        <f>INDEX(DbaseIndices!E:E,$B971)</f>
        <v>CH4</v>
      </c>
      <c r="I971" s="221">
        <f>IF(I970=DbaseIndices!$N$3,DbaseIndices!$N$2,I970+1)</f>
        <v>2015</v>
      </c>
      <c r="J971" s="318">
        <f ca="1">OFFSET(INDIRECT(INDEX(DbaseIndices!J:J,B971)),0,I971-2000+1)</f>
        <v>6.020790911302723E-2</v>
      </c>
    </row>
    <row r="972" spans="1:10" x14ac:dyDescent="0.25">
      <c r="A972" s="221">
        <f>IF(I971=DbaseIndices!$N$3,A971+1,A971)</f>
        <v>162</v>
      </c>
      <c r="B972" s="221">
        <f>MATCH(A972,DbaseIndices!A:A,0)</f>
        <v>223</v>
      </c>
      <c r="C972" s="221" t="str">
        <f>INDEX(DbaseIndices!F:F,$B972)</f>
        <v>1 Energy</v>
      </c>
      <c r="D972" s="221" t="str">
        <f>INDEX(DbaseIndices!G:G,$B972)</f>
        <v>1A Fuel Combustion Activities</v>
      </c>
      <c r="E972" s="221" t="str">
        <f>INDEX(DbaseIndices!H:H,$B972)</f>
        <v>1A4 Other Sectors</v>
      </c>
      <c r="F972" s="221" t="str">
        <f>INDEX(DbaseIndices!I:I,$B972)</f>
        <v>1A4a Commercial/Institutional</v>
      </c>
      <c r="G972" s="221" t="str">
        <f>INDEX(DbaseIndices!D:D,$B972)</f>
        <v>Residual Fuel Oil (HFO)</v>
      </c>
      <c r="H972" s="221" t="str">
        <f>INDEX(DbaseIndices!E:E,$B972)</f>
        <v>CH4</v>
      </c>
      <c r="I972" s="221">
        <f>IF(I971=DbaseIndices!$N$3,DbaseIndices!$N$2,I971+1)</f>
        <v>2016</v>
      </c>
      <c r="J972" s="318">
        <f ca="1">OFFSET(INDIRECT(INDEX(DbaseIndices!J:J,B972)),0,I972-2000+1)</f>
        <v>6.0213000000000003E-2</v>
      </c>
    </row>
    <row r="973" spans="1:10" x14ac:dyDescent="0.25">
      <c r="A973" s="221">
        <f>IF(I972=DbaseIndices!$N$3,A972+1,A972)</f>
        <v>162</v>
      </c>
      <c r="B973" s="221">
        <f>MATCH(A973,DbaseIndices!A:A,0)</f>
        <v>223</v>
      </c>
      <c r="C973" s="221" t="str">
        <f>INDEX(DbaseIndices!F:F,$B973)</f>
        <v>1 Energy</v>
      </c>
      <c r="D973" s="221" t="str">
        <f>INDEX(DbaseIndices!G:G,$B973)</f>
        <v>1A Fuel Combustion Activities</v>
      </c>
      <c r="E973" s="221" t="str">
        <f>INDEX(DbaseIndices!H:H,$B973)</f>
        <v>1A4 Other Sectors</v>
      </c>
      <c r="F973" s="221" t="str">
        <f>INDEX(DbaseIndices!I:I,$B973)</f>
        <v>1A4a Commercial/Institutional</v>
      </c>
      <c r="G973" s="221" t="str">
        <f>INDEX(DbaseIndices!D:D,$B973)</f>
        <v>Residual Fuel Oil (HFO)</v>
      </c>
      <c r="H973" s="221" t="str">
        <f>INDEX(DbaseIndices!E:E,$B973)</f>
        <v>CH4</v>
      </c>
      <c r="I973" s="221">
        <f>IF(I972=DbaseIndices!$N$3,DbaseIndices!$N$2,I972+1)</f>
        <v>2017</v>
      </c>
      <c r="J973" s="318">
        <f ca="1">OFFSET(INDIRECT(INDEX(DbaseIndices!J:J,B973)),0,I973-2000+1)</f>
        <v>6.0221999999999998E-2</v>
      </c>
    </row>
    <row r="974" spans="1:10" x14ac:dyDescent="0.25">
      <c r="A974" s="221">
        <f>IF(I973=DbaseIndices!$N$3,A973+1,A973)</f>
        <v>163</v>
      </c>
      <c r="B974" s="221">
        <f>MATCH(A974,DbaseIndices!A:A,0)</f>
        <v>224</v>
      </c>
      <c r="C974" s="221" t="str">
        <f>INDEX(DbaseIndices!F:F,$B974)</f>
        <v>1 Energy</v>
      </c>
      <c r="D974" s="221" t="str">
        <f>INDEX(DbaseIndices!G:G,$B974)</f>
        <v>1A Fuel Combustion Activities</v>
      </c>
      <c r="E974" s="221" t="str">
        <f>INDEX(DbaseIndices!H:H,$B974)</f>
        <v>1A4 Other Sectors</v>
      </c>
      <c r="F974" s="221" t="str">
        <f>INDEX(DbaseIndices!I:I,$B974)</f>
        <v>1A4a Commercial/Institutional</v>
      </c>
      <c r="G974" s="221" t="str">
        <f>INDEX(DbaseIndices!D:D,$B974)</f>
        <v>Coal</v>
      </c>
      <c r="H974" s="221" t="str">
        <f>INDEX(DbaseIndices!E:E,$B974)</f>
        <v>CH4</v>
      </c>
      <c r="I974" s="221">
        <f>IF(I973=DbaseIndices!$N$3,DbaseIndices!$N$2,I973+1)</f>
        <v>2012</v>
      </c>
      <c r="J974" s="318">
        <f ca="1">OFFSET(INDIRECT(INDEX(DbaseIndices!J:J,B974)),0,I974-2000+1)</f>
        <v>3.5685944000000004E-2</v>
      </c>
    </row>
    <row r="975" spans="1:10" x14ac:dyDescent="0.25">
      <c r="A975" s="221">
        <f>IF(I974=DbaseIndices!$N$3,A974+1,A974)</f>
        <v>163</v>
      </c>
      <c r="B975" s="221">
        <f>MATCH(A975,DbaseIndices!A:A,0)</f>
        <v>224</v>
      </c>
      <c r="C975" s="221" t="str">
        <f>INDEX(DbaseIndices!F:F,$B975)</f>
        <v>1 Energy</v>
      </c>
      <c r="D975" s="221" t="str">
        <f>INDEX(DbaseIndices!G:G,$B975)</f>
        <v>1A Fuel Combustion Activities</v>
      </c>
      <c r="E975" s="221" t="str">
        <f>INDEX(DbaseIndices!H:H,$B975)</f>
        <v>1A4 Other Sectors</v>
      </c>
      <c r="F975" s="221" t="str">
        <f>INDEX(DbaseIndices!I:I,$B975)</f>
        <v>1A4a Commercial/Institutional</v>
      </c>
      <c r="G975" s="221" t="str">
        <f>INDEX(DbaseIndices!D:D,$B975)</f>
        <v>Coal</v>
      </c>
      <c r="H975" s="221" t="str">
        <f>INDEX(DbaseIndices!E:E,$B975)</f>
        <v>CH4</v>
      </c>
      <c r="I975" s="221">
        <f>IF(I974=DbaseIndices!$N$3,DbaseIndices!$N$2,I974+1)</f>
        <v>2013</v>
      </c>
      <c r="J975" s="318">
        <f ca="1">OFFSET(INDIRECT(INDEX(DbaseIndices!J:J,B975)),0,I975-2000+1)</f>
        <v>3.5786999999999999E-2</v>
      </c>
    </row>
    <row r="976" spans="1:10" x14ac:dyDescent="0.25">
      <c r="A976" s="221">
        <f>IF(I975=DbaseIndices!$N$3,A975+1,A975)</f>
        <v>163</v>
      </c>
      <c r="B976" s="221">
        <f>MATCH(A976,DbaseIndices!A:A,0)</f>
        <v>224</v>
      </c>
      <c r="C976" s="221" t="str">
        <f>INDEX(DbaseIndices!F:F,$B976)</f>
        <v>1 Energy</v>
      </c>
      <c r="D976" s="221" t="str">
        <f>INDEX(DbaseIndices!G:G,$B976)</f>
        <v>1A Fuel Combustion Activities</v>
      </c>
      <c r="E976" s="221" t="str">
        <f>INDEX(DbaseIndices!H:H,$B976)</f>
        <v>1A4 Other Sectors</v>
      </c>
      <c r="F976" s="221" t="str">
        <f>INDEX(DbaseIndices!I:I,$B976)</f>
        <v>1A4a Commercial/Institutional</v>
      </c>
      <c r="G976" s="221" t="str">
        <f>INDEX(DbaseIndices!D:D,$B976)</f>
        <v>Coal</v>
      </c>
      <c r="H976" s="221" t="str">
        <f>INDEX(DbaseIndices!E:E,$B976)</f>
        <v>CH4</v>
      </c>
      <c r="I976" s="221">
        <f>IF(I975=DbaseIndices!$N$3,DbaseIndices!$N$2,I975+1)</f>
        <v>2014</v>
      </c>
      <c r="J976" s="318">
        <f ca="1">OFFSET(INDIRECT(INDEX(DbaseIndices!J:J,B976)),0,I976-2000+1)</f>
        <v>3.3503999999999999E-2</v>
      </c>
    </row>
    <row r="977" spans="1:10" x14ac:dyDescent="0.25">
      <c r="A977" s="221">
        <f>IF(I976=DbaseIndices!$N$3,A976+1,A976)</f>
        <v>163</v>
      </c>
      <c r="B977" s="221">
        <f>MATCH(A977,DbaseIndices!A:A,0)</f>
        <v>224</v>
      </c>
      <c r="C977" s="221" t="str">
        <f>INDEX(DbaseIndices!F:F,$B977)</f>
        <v>1 Energy</v>
      </c>
      <c r="D977" s="221" t="str">
        <f>INDEX(DbaseIndices!G:G,$B977)</f>
        <v>1A Fuel Combustion Activities</v>
      </c>
      <c r="E977" s="221" t="str">
        <f>INDEX(DbaseIndices!H:H,$B977)</f>
        <v>1A4 Other Sectors</v>
      </c>
      <c r="F977" s="221" t="str">
        <f>INDEX(DbaseIndices!I:I,$B977)</f>
        <v>1A4a Commercial/Institutional</v>
      </c>
      <c r="G977" s="221" t="str">
        <f>INDEX(DbaseIndices!D:D,$B977)</f>
        <v>Coal</v>
      </c>
      <c r="H977" s="221" t="str">
        <f>INDEX(DbaseIndices!E:E,$B977)</f>
        <v>CH4</v>
      </c>
      <c r="I977" s="221">
        <f>IF(I976=DbaseIndices!$N$3,DbaseIndices!$N$2,I976+1)</f>
        <v>2015</v>
      </c>
      <c r="J977" s="318">
        <f ca="1">OFFSET(INDIRECT(INDEX(DbaseIndices!J:J,B977)),0,I977-2000+1)</f>
        <v>3.1220999999999999E-2</v>
      </c>
    </row>
    <row r="978" spans="1:10" x14ac:dyDescent="0.25">
      <c r="A978" s="221">
        <f>IF(I977=DbaseIndices!$N$3,A977+1,A977)</f>
        <v>163</v>
      </c>
      <c r="B978" s="221">
        <f>MATCH(A978,DbaseIndices!A:A,0)</f>
        <v>224</v>
      </c>
      <c r="C978" s="221" t="str">
        <f>INDEX(DbaseIndices!F:F,$B978)</f>
        <v>1 Energy</v>
      </c>
      <c r="D978" s="221" t="str">
        <f>INDEX(DbaseIndices!G:G,$B978)</f>
        <v>1A Fuel Combustion Activities</v>
      </c>
      <c r="E978" s="221" t="str">
        <f>INDEX(DbaseIndices!H:H,$B978)</f>
        <v>1A4 Other Sectors</v>
      </c>
      <c r="F978" s="221" t="str">
        <f>INDEX(DbaseIndices!I:I,$B978)</f>
        <v>1A4a Commercial/Institutional</v>
      </c>
      <c r="G978" s="221" t="str">
        <f>INDEX(DbaseIndices!D:D,$B978)</f>
        <v>Coal</v>
      </c>
      <c r="H978" s="221" t="str">
        <f>INDEX(DbaseIndices!E:E,$B978)</f>
        <v>CH4</v>
      </c>
      <c r="I978" s="221">
        <f>IF(I977=DbaseIndices!$N$3,DbaseIndices!$N$2,I977+1)</f>
        <v>2016</v>
      </c>
      <c r="J978" s="318">
        <f ca="1">OFFSET(INDIRECT(INDEX(DbaseIndices!J:J,B978)),0,I978-2000+1)</f>
        <v>2.8937999999999998E-2</v>
      </c>
    </row>
    <row r="979" spans="1:10" x14ac:dyDescent="0.25">
      <c r="A979" s="221">
        <f>IF(I978=DbaseIndices!$N$3,A978+1,A978)</f>
        <v>163</v>
      </c>
      <c r="B979" s="221">
        <f>MATCH(A979,DbaseIndices!A:A,0)</f>
        <v>224</v>
      </c>
      <c r="C979" s="221" t="str">
        <f>INDEX(DbaseIndices!F:F,$B979)</f>
        <v>1 Energy</v>
      </c>
      <c r="D979" s="221" t="str">
        <f>INDEX(DbaseIndices!G:G,$B979)</f>
        <v>1A Fuel Combustion Activities</v>
      </c>
      <c r="E979" s="221" t="str">
        <f>INDEX(DbaseIndices!H:H,$B979)</f>
        <v>1A4 Other Sectors</v>
      </c>
      <c r="F979" s="221" t="str">
        <f>INDEX(DbaseIndices!I:I,$B979)</f>
        <v>1A4a Commercial/Institutional</v>
      </c>
      <c r="G979" s="221" t="str">
        <f>INDEX(DbaseIndices!D:D,$B979)</f>
        <v>Coal</v>
      </c>
      <c r="H979" s="221" t="str">
        <f>INDEX(DbaseIndices!E:E,$B979)</f>
        <v>CH4</v>
      </c>
      <c r="I979" s="221">
        <f>IF(I978=DbaseIndices!$N$3,DbaseIndices!$N$2,I978+1)</f>
        <v>2017</v>
      </c>
      <c r="J979" s="318">
        <f ca="1">OFFSET(INDIRECT(INDEX(DbaseIndices!J:J,B979)),0,I979-2000+1)</f>
        <v>2.6655000000000002E-2</v>
      </c>
    </row>
    <row r="980" spans="1:10" x14ac:dyDescent="0.25">
      <c r="A980" s="221">
        <f>IF(I979=DbaseIndices!$N$3,A979+1,A979)</f>
        <v>164</v>
      </c>
      <c r="B980" s="221">
        <f>MATCH(A980,DbaseIndices!A:A,0)</f>
        <v>225</v>
      </c>
      <c r="C980" s="221" t="str">
        <f>INDEX(DbaseIndices!F:F,$B980)</f>
        <v>1 Energy</v>
      </c>
      <c r="D980" s="221" t="str">
        <f>INDEX(DbaseIndices!G:G,$B980)</f>
        <v>1A Fuel Combustion Activities</v>
      </c>
      <c r="E980" s="221" t="str">
        <f>INDEX(DbaseIndices!H:H,$B980)</f>
        <v>1A4 Other Sectors</v>
      </c>
      <c r="F980" s="221" t="str">
        <f>INDEX(DbaseIndices!I:I,$B980)</f>
        <v>1A4a Commercial/Institutional</v>
      </c>
      <c r="G980" s="221" t="str">
        <f>INDEX(DbaseIndices!D:D,$B980)</f>
        <v>Gas work gas</v>
      </c>
      <c r="H980" s="221" t="str">
        <f>INDEX(DbaseIndices!E:E,$B980)</f>
        <v>CH4</v>
      </c>
      <c r="I980" s="221">
        <f>IF(I979=DbaseIndices!$N$3,DbaseIndices!$N$2,I979+1)</f>
        <v>2012</v>
      </c>
      <c r="J980" s="318">
        <f ca="1">OFFSET(INDIRECT(INDEX(DbaseIndices!J:J,B980)),0,I980-2000+1)</f>
        <v>0</v>
      </c>
    </row>
    <row r="981" spans="1:10" x14ac:dyDescent="0.25">
      <c r="A981" s="221">
        <f>IF(I980=DbaseIndices!$N$3,A980+1,A980)</f>
        <v>164</v>
      </c>
      <c r="B981" s="221">
        <f>MATCH(A981,DbaseIndices!A:A,0)</f>
        <v>225</v>
      </c>
      <c r="C981" s="221" t="str">
        <f>INDEX(DbaseIndices!F:F,$B981)</f>
        <v>1 Energy</v>
      </c>
      <c r="D981" s="221" t="str">
        <f>INDEX(DbaseIndices!G:G,$B981)</f>
        <v>1A Fuel Combustion Activities</v>
      </c>
      <c r="E981" s="221" t="str">
        <f>INDEX(DbaseIndices!H:H,$B981)</f>
        <v>1A4 Other Sectors</v>
      </c>
      <c r="F981" s="221" t="str">
        <f>INDEX(DbaseIndices!I:I,$B981)</f>
        <v>1A4a Commercial/Institutional</v>
      </c>
      <c r="G981" s="221" t="str">
        <f>INDEX(DbaseIndices!D:D,$B981)</f>
        <v>Gas work gas</v>
      </c>
      <c r="H981" s="221" t="str">
        <f>INDEX(DbaseIndices!E:E,$B981)</f>
        <v>CH4</v>
      </c>
      <c r="I981" s="221">
        <f>IF(I980=DbaseIndices!$N$3,DbaseIndices!$N$2,I980+1)</f>
        <v>2013</v>
      </c>
      <c r="J981" s="318">
        <f ca="1">OFFSET(INDIRECT(INDEX(DbaseIndices!J:J,B981)),0,I981-2000+1)</f>
        <v>0</v>
      </c>
    </row>
    <row r="982" spans="1:10" x14ac:dyDescent="0.25">
      <c r="A982" s="221">
        <f>IF(I981=DbaseIndices!$N$3,A981+1,A981)</f>
        <v>164</v>
      </c>
      <c r="B982" s="221">
        <f>MATCH(A982,DbaseIndices!A:A,0)</f>
        <v>225</v>
      </c>
      <c r="C982" s="221" t="str">
        <f>INDEX(DbaseIndices!F:F,$B982)</f>
        <v>1 Energy</v>
      </c>
      <c r="D982" s="221" t="str">
        <f>INDEX(DbaseIndices!G:G,$B982)</f>
        <v>1A Fuel Combustion Activities</v>
      </c>
      <c r="E982" s="221" t="str">
        <f>INDEX(DbaseIndices!H:H,$B982)</f>
        <v>1A4 Other Sectors</v>
      </c>
      <c r="F982" s="221" t="str">
        <f>INDEX(DbaseIndices!I:I,$B982)</f>
        <v>1A4a Commercial/Institutional</v>
      </c>
      <c r="G982" s="221" t="str">
        <f>INDEX(DbaseIndices!D:D,$B982)</f>
        <v>Gas work gas</v>
      </c>
      <c r="H982" s="221" t="str">
        <f>INDEX(DbaseIndices!E:E,$B982)</f>
        <v>CH4</v>
      </c>
      <c r="I982" s="221">
        <f>IF(I981=DbaseIndices!$N$3,DbaseIndices!$N$2,I981+1)</f>
        <v>2014</v>
      </c>
      <c r="J982" s="318">
        <f ca="1">OFFSET(INDIRECT(INDEX(DbaseIndices!J:J,B982)),0,I982-2000+1)</f>
        <v>0</v>
      </c>
    </row>
    <row r="983" spans="1:10" x14ac:dyDescent="0.25">
      <c r="A983" s="221">
        <f>IF(I982=DbaseIndices!$N$3,A982+1,A982)</f>
        <v>164</v>
      </c>
      <c r="B983" s="221">
        <f>MATCH(A983,DbaseIndices!A:A,0)</f>
        <v>225</v>
      </c>
      <c r="C983" s="221" t="str">
        <f>INDEX(DbaseIndices!F:F,$B983)</f>
        <v>1 Energy</v>
      </c>
      <c r="D983" s="221" t="str">
        <f>INDEX(DbaseIndices!G:G,$B983)</f>
        <v>1A Fuel Combustion Activities</v>
      </c>
      <c r="E983" s="221" t="str">
        <f>INDEX(DbaseIndices!H:H,$B983)</f>
        <v>1A4 Other Sectors</v>
      </c>
      <c r="F983" s="221" t="str">
        <f>INDEX(DbaseIndices!I:I,$B983)</f>
        <v>1A4a Commercial/Institutional</v>
      </c>
      <c r="G983" s="221" t="str">
        <f>INDEX(DbaseIndices!D:D,$B983)</f>
        <v>Gas work gas</v>
      </c>
      <c r="H983" s="221" t="str">
        <f>INDEX(DbaseIndices!E:E,$B983)</f>
        <v>CH4</v>
      </c>
      <c r="I983" s="221">
        <f>IF(I982=DbaseIndices!$N$3,DbaseIndices!$N$2,I982+1)</f>
        <v>2015</v>
      </c>
      <c r="J983" s="318">
        <f ca="1">OFFSET(INDIRECT(INDEX(DbaseIndices!J:J,B983)),0,I983-2000+1)</f>
        <v>0</v>
      </c>
    </row>
    <row r="984" spans="1:10" x14ac:dyDescent="0.25">
      <c r="A984" s="221">
        <f>IF(I983=DbaseIndices!$N$3,A983+1,A983)</f>
        <v>164</v>
      </c>
      <c r="B984" s="221">
        <f>MATCH(A984,DbaseIndices!A:A,0)</f>
        <v>225</v>
      </c>
      <c r="C984" s="221" t="str">
        <f>INDEX(DbaseIndices!F:F,$B984)</f>
        <v>1 Energy</v>
      </c>
      <c r="D984" s="221" t="str">
        <f>INDEX(DbaseIndices!G:G,$B984)</f>
        <v>1A Fuel Combustion Activities</v>
      </c>
      <c r="E984" s="221" t="str">
        <f>INDEX(DbaseIndices!H:H,$B984)</f>
        <v>1A4 Other Sectors</v>
      </c>
      <c r="F984" s="221" t="str">
        <f>INDEX(DbaseIndices!I:I,$B984)</f>
        <v>1A4a Commercial/Institutional</v>
      </c>
      <c r="G984" s="221" t="str">
        <f>INDEX(DbaseIndices!D:D,$B984)</f>
        <v>Gas work gas</v>
      </c>
      <c r="H984" s="221" t="str">
        <f>INDEX(DbaseIndices!E:E,$B984)</f>
        <v>CH4</v>
      </c>
      <c r="I984" s="221">
        <f>IF(I983=DbaseIndices!$N$3,DbaseIndices!$N$2,I983+1)</f>
        <v>2016</v>
      </c>
      <c r="J984" s="318">
        <f ca="1">OFFSET(INDIRECT(INDEX(DbaseIndices!J:J,B984)),0,I984-2000+1)</f>
        <v>0</v>
      </c>
    </row>
    <row r="985" spans="1:10" x14ac:dyDescent="0.25">
      <c r="A985" s="221">
        <f>IF(I984=DbaseIndices!$N$3,A984+1,A984)</f>
        <v>164</v>
      </c>
      <c r="B985" s="221">
        <f>MATCH(A985,DbaseIndices!A:A,0)</f>
        <v>225</v>
      </c>
      <c r="C985" s="221" t="str">
        <f>INDEX(DbaseIndices!F:F,$B985)</f>
        <v>1 Energy</v>
      </c>
      <c r="D985" s="221" t="str">
        <f>INDEX(DbaseIndices!G:G,$B985)</f>
        <v>1A Fuel Combustion Activities</v>
      </c>
      <c r="E985" s="221" t="str">
        <f>INDEX(DbaseIndices!H:H,$B985)</f>
        <v>1A4 Other Sectors</v>
      </c>
      <c r="F985" s="221" t="str">
        <f>INDEX(DbaseIndices!I:I,$B985)</f>
        <v>1A4a Commercial/Institutional</v>
      </c>
      <c r="G985" s="221" t="str">
        <f>INDEX(DbaseIndices!D:D,$B985)</f>
        <v>Gas work gas</v>
      </c>
      <c r="H985" s="221" t="str">
        <f>INDEX(DbaseIndices!E:E,$B985)</f>
        <v>CH4</v>
      </c>
      <c r="I985" s="221">
        <f>IF(I984=DbaseIndices!$N$3,DbaseIndices!$N$2,I984+1)</f>
        <v>2017</v>
      </c>
      <c r="J985" s="318">
        <f ca="1">OFFSET(INDIRECT(INDEX(DbaseIndices!J:J,B985)),0,I985-2000+1)</f>
        <v>0</v>
      </c>
    </row>
    <row r="986" spans="1:10" x14ac:dyDescent="0.25">
      <c r="A986" s="221">
        <f>IF(I985=DbaseIndices!$N$3,A985+1,A985)</f>
        <v>165</v>
      </c>
      <c r="B986" s="221">
        <f>MATCH(A986,DbaseIndices!A:A,0)</f>
        <v>226</v>
      </c>
      <c r="C986" s="221" t="str">
        <f>INDEX(DbaseIndices!F:F,$B986)</f>
        <v>1 Energy</v>
      </c>
      <c r="D986" s="221" t="str">
        <f>INDEX(DbaseIndices!G:G,$B986)</f>
        <v>1A Fuel Combustion Activities</v>
      </c>
      <c r="E986" s="221" t="str">
        <f>INDEX(DbaseIndices!H:H,$B986)</f>
        <v>1A4 Other Sectors</v>
      </c>
      <c r="F986" s="221" t="str">
        <f>INDEX(DbaseIndices!I:I,$B986)</f>
        <v>1A4a Commercial/Institutional</v>
      </c>
      <c r="G986" s="221" t="str">
        <f>INDEX(DbaseIndices!D:D,$B986)</f>
        <v>Gas</v>
      </c>
      <c r="H986" s="221" t="str">
        <f>INDEX(DbaseIndices!E:E,$B986)</f>
        <v>CH4</v>
      </c>
      <c r="I986" s="221">
        <f>IF(I985=DbaseIndices!$N$3,DbaseIndices!$N$2,I985+1)</f>
        <v>2012</v>
      </c>
      <c r="J986" s="318">
        <f ca="1">OFFSET(INDIRECT(INDEX(DbaseIndices!J:J,B986)),0,I986-2000+1)</f>
        <v>3.1382400000000031E-4</v>
      </c>
    </row>
    <row r="987" spans="1:10" x14ac:dyDescent="0.25">
      <c r="A987" s="221">
        <f>IF(I986=DbaseIndices!$N$3,A986+1,A986)</f>
        <v>165</v>
      </c>
      <c r="B987" s="221">
        <f>MATCH(A987,DbaseIndices!A:A,0)</f>
        <v>226</v>
      </c>
      <c r="C987" s="221" t="str">
        <f>INDEX(DbaseIndices!F:F,$B987)</f>
        <v>1 Energy</v>
      </c>
      <c r="D987" s="221" t="str">
        <f>INDEX(DbaseIndices!G:G,$B987)</f>
        <v>1A Fuel Combustion Activities</v>
      </c>
      <c r="E987" s="221" t="str">
        <f>INDEX(DbaseIndices!H:H,$B987)</f>
        <v>1A4 Other Sectors</v>
      </c>
      <c r="F987" s="221" t="str">
        <f>INDEX(DbaseIndices!I:I,$B987)</f>
        <v>1A4a Commercial/Institutional</v>
      </c>
      <c r="G987" s="221" t="str">
        <f>INDEX(DbaseIndices!D:D,$B987)</f>
        <v>Gas</v>
      </c>
      <c r="H987" s="221" t="str">
        <f>INDEX(DbaseIndices!E:E,$B987)</f>
        <v>CH4</v>
      </c>
      <c r="I987" s="221">
        <f>IF(I986=DbaseIndices!$N$3,DbaseIndices!$N$2,I986+1)</f>
        <v>2013</v>
      </c>
      <c r="J987" s="318">
        <f ca="1">OFFSET(INDIRECT(INDEX(DbaseIndices!J:J,B987)),0,I987-2000+1)</f>
        <v>4.66396E-4</v>
      </c>
    </row>
    <row r="988" spans="1:10" x14ac:dyDescent="0.25">
      <c r="A988" s="221">
        <f>IF(I987=DbaseIndices!$N$3,A987+1,A987)</f>
        <v>165</v>
      </c>
      <c r="B988" s="221">
        <f>MATCH(A988,DbaseIndices!A:A,0)</f>
        <v>226</v>
      </c>
      <c r="C988" s="221" t="str">
        <f>INDEX(DbaseIndices!F:F,$B988)</f>
        <v>1 Energy</v>
      </c>
      <c r="D988" s="221" t="str">
        <f>INDEX(DbaseIndices!G:G,$B988)</f>
        <v>1A Fuel Combustion Activities</v>
      </c>
      <c r="E988" s="221" t="str">
        <f>INDEX(DbaseIndices!H:H,$B988)</f>
        <v>1A4 Other Sectors</v>
      </c>
      <c r="F988" s="221" t="str">
        <f>INDEX(DbaseIndices!I:I,$B988)</f>
        <v>1A4a Commercial/Institutional</v>
      </c>
      <c r="G988" s="221" t="str">
        <f>INDEX(DbaseIndices!D:D,$B988)</f>
        <v>Gas</v>
      </c>
      <c r="H988" s="221" t="str">
        <f>INDEX(DbaseIndices!E:E,$B988)</f>
        <v>CH4</v>
      </c>
      <c r="I988" s="221">
        <f>IF(I987=DbaseIndices!$N$3,DbaseIndices!$N$2,I987+1)</f>
        <v>2014</v>
      </c>
      <c r="J988" s="318">
        <f ca="1">OFFSET(INDIRECT(INDEX(DbaseIndices!J:J,B988)),0,I988-2000+1)</f>
        <v>4.8508499999999995E-4</v>
      </c>
    </row>
    <row r="989" spans="1:10" x14ac:dyDescent="0.25">
      <c r="A989" s="221">
        <f>IF(I988=DbaseIndices!$N$3,A988+1,A988)</f>
        <v>165</v>
      </c>
      <c r="B989" s="221">
        <f>MATCH(A989,DbaseIndices!A:A,0)</f>
        <v>226</v>
      </c>
      <c r="C989" s="221" t="str">
        <f>INDEX(DbaseIndices!F:F,$B989)</f>
        <v>1 Energy</v>
      </c>
      <c r="D989" s="221" t="str">
        <f>INDEX(DbaseIndices!G:G,$B989)</f>
        <v>1A Fuel Combustion Activities</v>
      </c>
      <c r="E989" s="221" t="str">
        <f>INDEX(DbaseIndices!H:H,$B989)</f>
        <v>1A4 Other Sectors</v>
      </c>
      <c r="F989" s="221" t="str">
        <f>INDEX(DbaseIndices!I:I,$B989)</f>
        <v>1A4a Commercial/Institutional</v>
      </c>
      <c r="G989" s="221" t="str">
        <f>INDEX(DbaseIndices!D:D,$B989)</f>
        <v>Gas</v>
      </c>
      <c r="H989" s="221" t="str">
        <f>INDEX(DbaseIndices!E:E,$B989)</f>
        <v>CH4</v>
      </c>
      <c r="I989" s="221">
        <f>IF(I988=DbaseIndices!$N$3,DbaseIndices!$N$2,I988+1)</f>
        <v>2015</v>
      </c>
      <c r="J989" s="318">
        <f ca="1">OFFSET(INDIRECT(INDEX(DbaseIndices!J:J,B989)),0,I989-2000+1)</f>
        <v>5.0377400000000002E-4</v>
      </c>
    </row>
    <row r="990" spans="1:10" x14ac:dyDescent="0.25">
      <c r="A990" s="221">
        <f>IF(I989=DbaseIndices!$N$3,A989+1,A989)</f>
        <v>165</v>
      </c>
      <c r="B990" s="221">
        <f>MATCH(A990,DbaseIndices!A:A,0)</f>
        <v>226</v>
      </c>
      <c r="C990" s="221" t="str">
        <f>INDEX(DbaseIndices!F:F,$B990)</f>
        <v>1 Energy</v>
      </c>
      <c r="D990" s="221" t="str">
        <f>INDEX(DbaseIndices!G:G,$B990)</f>
        <v>1A Fuel Combustion Activities</v>
      </c>
      <c r="E990" s="221" t="str">
        <f>INDEX(DbaseIndices!H:H,$B990)</f>
        <v>1A4 Other Sectors</v>
      </c>
      <c r="F990" s="221" t="str">
        <f>INDEX(DbaseIndices!I:I,$B990)</f>
        <v>1A4a Commercial/Institutional</v>
      </c>
      <c r="G990" s="221" t="str">
        <f>INDEX(DbaseIndices!D:D,$B990)</f>
        <v>Gas</v>
      </c>
      <c r="H990" s="221" t="str">
        <f>INDEX(DbaseIndices!E:E,$B990)</f>
        <v>CH4</v>
      </c>
      <c r="I990" s="221">
        <f>IF(I989=DbaseIndices!$N$3,DbaseIndices!$N$2,I989+1)</f>
        <v>2016</v>
      </c>
      <c r="J990" s="318">
        <f ca="1">OFFSET(INDIRECT(INDEX(DbaseIndices!J:J,B990)),0,I990-2000+1)</f>
        <v>5.22E-4</v>
      </c>
    </row>
    <row r="991" spans="1:10" x14ac:dyDescent="0.25">
      <c r="A991" s="221">
        <f>IF(I990=DbaseIndices!$N$3,A990+1,A990)</f>
        <v>165</v>
      </c>
      <c r="B991" s="221">
        <f>MATCH(A991,DbaseIndices!A:A,0)</f>
        <v>226</v>
      </c>
      <c r="C991" s="221" t="str">
        <f>INDEX(DbaseIndices!F:F,$B991)</f>
        <v>1 Energy</v>
      </c>
      <c r="D991" s="221" t="str">
        <f>INDEX(DbaseIndices!G:G,$B991)</f>
        <v>1A Fuel Combustion Activities</v>
      </c>
      <c r="E991" s="221" t="str">
        <f>INDEX(DbaseIndices!H:H,$B991)</f>
        <v>1A4 Other Sectors</v>
      </c>
      <c r="F991" s="221" t="str">
        <f>INDEX(DbaseIndices!I:I,$B991)</f>
        <v>1A4a Commercial/Institutional</v>
      </c>
      <c r="G991" s="221" t="str">
        <f>INDEX(DbaseIndices!D:D,$B991)</f>
        <v>Gas</v>
      </c>
      <c r="H991" s="221" t="str">
        <f>INDEX(DbaseIndices!E:E,$B991)</f>
        <v>CH4</v>
      </c>
      <c r="I991" s="221">
        <f>IF(I990=DbaseIndices!$N$3,DbaseIndices!$N$2,I990+1)</f>
        <v>2017</v>
      </c>
      <c r="J991" s="318">
        <f ca="1">OFFSET(INDIRECT(INDEX(DbaseIndices!J:J,B991)),0,I991-2000+1)</f>
        <v>5.4100000000000003E-4</v>
      </c>
    </row>
    <row r="992" spans="1:10" x14ac:dyDescent="0.25">
      <c r="A992" s="221">
        <f>IF(I991=DbaseIndices!$N$3,A991+1,A991)</f>
        <v>166</v>
      </c>
      <c r="B992" s="221">
        <f>MATCH(A992,DbaseIndices!A:A,0)</f>
        <v>228</v>
      </c>
      <c r="C992" s="221" t="str">
        <f>INDEX(DbaseIndices!F:F,$B992)</f>
        <v>1 Energy</v>
      </c>
      <c r="D992" s="221" t="str">
        <f>INDEX(DbaseIndices!G:G,$B992)</f>
        <v>1A Fuel Combustion Activities</v>
      </c>
      <c r="E992" s="221" t="str">
        <f>INDEX(DbaseIndices!H:H,$B992)</f>
        <v>1A4 Other Sectors</v>
      </c>
      <c r="F992" s="221" t="str">
        <f>INDEX(DbaseIndices!I:I,$B992)</f>
        <v>1A4b Residential</v>
      </c>
      <c r="G992" s="221" t="str">
        <f>INDEX(DbaseIndices!D:D,$B992)</f>
        <v>Kerosene</v>
      </c>
      <c r="H992" s="221" t="str">
        <f>INDEX(DbaseIndices!E:E,$B992)</f>
        <v>CH4</v>
      </c>
      <c r="I992" s="221">
        <f>IF(I991=DbaseIndices!$N$3,DbaseIndices!$N$2,I991+1)</f>
        <v>2012</v>
      </c>
      <c r="J992" s="318">
        <f ca="1">OFFSET(INDIRECT(INDEX(DbaseIndices!J:J,B992)),0,I992-2000+1)</f>
        <v>4.3786281000000003E-2</v>
      </c>
    </row>
    <row r="993" spans="1:10" x14ac:dyDescent="0.25">
      <c r="A993" s="221">
        <f>IF(I992=DbaseIndices!$N$3,A992+1,A992)</f>
        <v>166</v>
      </c>
      <c r="B993" s="221">
        <f>MATCH(A993,DbaseIndices!A:A,0)</f>
        <v>228</v>
      </c>
      <c r="C993" s="221" t="str">
        <f>INDEX(DbaseIndices!F:F,$B993)</f>
        <v>1 Energy</v>
      </c>
      <c r="D993" s="221" t="str">
        <f>INDEX(DbaseIndices!G:G,$B993)</f>
        <v>1A Fuel Combustion Activities</v>
      </c>
      <c r="E993" s="221" t="str">
        <f>INDEX(DbaseIndices!H:H,$B993)</f>
        <v>1A4 Other Sectors</v>
      </c>
      <c r="F993" s="221" t="str">
        <f>INDEX(DbaseIndices!I:I,$B993)</f>
        <v>1A4b Residential</v>
      </c>
      <c r="G993" s="221" t="str">
        <f>INDEX(DbaseIndices!D:D,$B993)</f>
        <v>Kerosene</v>
      </c>
      <c r="H993" s="221" t="str">
        <f>INDEX(DbaseIndices!E:E,$B993)</f>
        <v>CH4</v>
      </c>
      <c r="I993" s="221">
        <f>IF(I992=DbaseIndices!$N$3,DbaseIndices!$N$2,I992+1)</f>
        <v>2013</v>
      </c>
      <c r="J993" s="318">
        <f ca="1">OFFSET(INDIRECT(INDEX(DbaseIndices!J:J,B993)),0,I993-2000+1)</f>
        <v>4.3784999999999998E-2</v>
      </c>
    </row>
    <row r="994" spans="1:10" x14ac:dyDescent="0.25">
      <c r="A994" s="221">
        <f>IF(I993=DbaseIndices!$N$3,A993+1,A993)</f>
        <v>166</v>
      </c>
      <c r="B994" s="221">
        <f>MATCH(A994,DbaseIndices!A:A,0)</f>
        <v>228</v>
      </c>
      <c r="C994" s="221" t="str">
        <f>INDEX(DbaseIndices!F:F,$B994)</f>
        <v>1 Energy</v>
      </c>
      <c r="D994" s="221" t="str">
        <f>INDEX(DbaseIndices!G:G,$B994)</f>
        <v>1A Fuel Combustion Activities</v>
      </c>
      <c r="E994" s="221" t="str">
        <f>INDEX(DbaseIndices!H:H,$B994)</f>
        <v>1A4 Other Sectors</v>
      </c>
      <c r="F994" s="221" t="str">
        <f>INDEX(DbaseIndices!I:I,$B994)</f>
        <v>1A4b Residential</v>
      </c>
      <c r="G994" s="221" t="str">
        <f>INDEX(DbaseIndices!D:D,$B994)</f>
        <v>Kerosene</v>
      </c>
      <c r="H994" s="221" t="str">
        <f>INDEX(DbaseIndices!E:E,$B994)</f>
        <v>CH4</v>
      </c>
      <c r="I994" s="221">
        <f>IF(I993=DbaseIndices!$N$3,DbaseIndices!$N$2,I993+1)</f>
        <v>2014</v>
      </c>
      <c r="J994" s="318">
        <f ca="1">OFFSET(INDIRECT(INDEX(DbaseIndices!J:J,B994)),0,I994-2000+1)</f>
        <v>3.1986000000000001E-2</v>
      </c>
    </row>
    <row r="995" spans="1:10" x14ac:dyDescent="0.25">
      <c r="A995" s="221">
        <f>IF(I994=DbaseIndices!$N$3,A994+1,A994)</f>
        <v>166</v>
      </c>
      <c r="B995" s="221">
        <f>MATCH(A995,DbaseIndices!A:A,0)</f>
        <v>228</v>
      </c>
      <c r="C995" s="221" t="str">
        <f>INDEX(DbaseIndices!F:F,$B995)</f>
        <v>1 Energy</v>
      </c>
      <c r="D995" s="221" t="str">
        <f>INDEX(DbaseIndices!G:G,$B995)</f>
        <v>1A Fuel Combustion Activities</v>
      </c>
      <c r="E995" s="221" t="str">
        <f>INDEX(DbaseIndices!H:H,$B995)</f>
        <v>1A4 Other Sectors</v>
      </c>
      <c r="F995" s="221" t="str">
        <f>INDEX(DbaseIndices!I:I,$B995)</f>
        <v>1A4b Residential</v>
      </c>
      <c r="G995" s="221" t="str">
        <f>INDEX(DbaseIndices!D:D,$B995)</f>
        <v>Kerosene</v>
      </c>
      <c r="H995" s="221" t="str">
        <f>INDEX(DbaseIndices!E:E,$B995)</f>
        <v>CH4</v>
      </c>
      <c r="I995" s="221">
        <f>IF(I994=DbaseIndices!$N$3,DbaseIndices!$N$2,I994+1)</f>
        <v>2015</v>
      </c>
      <c r="J995" s="318">
        <f ca="1">OFFSET(INDIRECT(INDEX(DbaseIndices!J:J,B995)),0,I995-2000+1)</f>
        <v>3.6826110000000002E-2</v>
      </c>
    </row>
    <row r="996" spans="1:10" x14ac:dyDescent="0.25">
      <c r="A996" s="221">
        <f>IF(I995=DbaseIndices!$N$3,A995+1,A995)</f>
        <v>166</v>
      </c>
      <c r="B996" s="221">
        <f>MATCH(A996,DbaseIndices!A:A,0)</f>
        <v>228</v>
      </c>
      <c r="C996" s="221" t="str">
        <f>INDEX(DbaseIndices!F:F,$B996)</f>
        <v>1 Energy</v>
      </c>
      <c r="D996" s="221" t="str">
        <f>INDEX(DbaseIndices!G:G,$B996)</f>
        <v>1A Fuel Combustion Activities</v>
      </c>
      <c r="E996" s="221" t="str">
        <f>INDEX(DbaseIndices!H:H,$B996)</f>
        <v>1A4 Other Sectors</v>
      </c>
      <c r="F996" s="221" t="str">
        <f>INDEX(DbaseIndices!I:I,$B996)</f>
        <v>1A4b Residential</v>
      </c>
      <c r="G996" s="221" t="str">
        <f>INDEX(DbaseIndices!D:D,$B996)</f>
        <v>Kerosene</v>
      </c>
      <c r="H996" s="221" t="str">
        <f>INDEX(DbaseIndices!E:E,$B996)</f>
        <v>CH4</v>
      </c>
      <c r="I996" s="221">
        <f>IF(I995=DbaseIndices!$N$3,DbaseIndices!$N$2,I995+1)</f>
        <v>2016</v>
      </c>
      <c r="J996" s="318">
        <f ca="1">OFFSET(INDIRECT(INDEX(DbaseIndices!J:J,B996)),0,I996-2000+1)</f>
        <v>3.3260999999999999E-2</v>
      </c>
    </row>
    <row r="997" spans="1:10" x14ac:dyDescent="0.25">
      <c r="A997" s="221">
        <f>IF(I996=DbaseIndices!$N$3,A996+1,A996)</f>
        <v>166</v>
      </c>
      <c r="B997" s="221">
        <f>MATCH(A997,DbaseIndices!A:A,0)</f>
        <v>228</v>
      </c>
      <c r="C997" s="221" t="str">
        <f>INDEX(DbaseIndices!F:F,$B997)</f>
        <v>1 Energy</v>
      </c>
      <c r="D997" s="221" t="str">
        <f>INDEX(DbaseIndices!G:G,$B997)</f>
        <v>1A Fuel Combustion Activities</v>
      </c>
      <c r="E997" s="221" t="str">
        <f>INDEX(DbaseIndices!H:H,$B997)</f>
        <v>1A4 Other Sectors</v>
      </c>
      <c r="F997" s="221" t="str">
        <f>INDEX(DbaseIndices!I:I,$B997)</f>
        <v>1A4b Residential</v>
      </c>
      <c r="G997" s="221" t="str">
        <f>INDEX(DbaseIndices!D:D,$B997)</f>
        <v>Kerosene</v>
      </c>
      <c r="H997" s="221" t="str">
        <f>INDEX(DbaseIndices!E:E,$B997)</f>
        <v>CH4</v>
      </c>
      <c r="I997" s="221">
        <f>IF(I996=DbaseIndices!$N$3,DbaseIndices!$N$2,I996+1)</f>
        <v>2017</v>
      </c>
      <c r="J997" s="318">
        <f ca="1">OFFSET(INDIRECT(INDEX(DbaseIndices!J:J,B997)),0,I997-2000+1)</f>
        <v>2.8947000000000001E-2</v>
      </c>
    </row>
    <row r="998" spans="1:10" x14ac:dyDescent="0.25">
      <c r="A998" s="221">
        <f>IF(I997=DbaseIndices!$N$3,A997+1,A997)</f>
        <v>167</v>
      </c>
      <c r="B998" s="221">
        <f>MATCH(A998,DbaseIndices!A:A,0)</f>
        <v>229</v>
      </c>
      <c r="C998" s="221" t="str">
        <f>INDEX(DbaseIndices!F:F,$B998)</f>
        <v>1 Energy</v>
      </c>
      <c r="D998" s="221" t="str">
        <f>INDEX(DbaseIndices!G:G,$B998)</f>
        <v>1A Fuel Combustion Activities</v>
      </c>
      <c r="E998" s="221" t="str">
        <f>INDEX(DbaseIndices!H:H,$B998)</f>
        <v>1A4 Other Sectors</v>
      </c>
      <c r="F998" s="221" t="str">
        <f>INDEX(DbaseIndices!I:I,$B998)</f>
        <v>1A4b Residential</v>
      </c>
      <c r="G998" s="221" t="str">
        <f>INDEX(DbaseIndices!D:D,$B998)</f>
        <v>Residual Fuel Oil (HFO)</v>
      </c>
      <c r="H998" s="221" t="str">
        <f>INDEX(DbaseIndices!E:E,$B998)</f>
        <v>CH4</v>
      </c>
      <c r="I998" s="221">
        <f>IF(I997=DbaseIndices!$N$3,DbaseIndices!$N$2,I997+1)</f>
        <v>2012</v>
      </c>
      <c r="J998" s="318">
        <f ca="1">OFFSET(INDIRECT(INDEX(DbaseIndices!J:J,B998)),0,I998-2000+1)</f>
        <v>4.1822975999999997E-5</v>
      </c>
    </row>
    <row r="999" spans="1:10" x14ac:dyDescent="0.25">
      <c r="A999" s="221">
        <f>IF(I998=DbaseIndices!$N$3,A998+1,A998)</f>
        <v>167</v>
      </c>
      <c r="B999" s="221">
        <f>MATCH(A999,DbaseIndices!A:A,0)</f>
        <v>229</v>
      </c>
      <c r="C999" s="221" t="str">
        <f>INDEX(DbaseIndices!F:F,$B999)</f>
        <v>1 Energy</v>
      </c>
      <c r="D999" s="221" t="str">
        <f>INDEX(DbaseIndices!G:G,$B999)</f>
        <v>1A Fuel Combustion Activities</v>
      </c>
      <c r="E999" s="221" t="str">
        <f>INDEX(DbaseIndices!H:H,$B999)</f>
        <v>1A4 Other Sectors</v>
      </c>
      <c r="F999" s="221" t="str">
        <f>INDEX(DbaseIndices!I:I,$B999)</f>
        <v>1A4b Residential</v>
      </c>
      <c r="G999" s="221" t="str">
        <f>INDEX(DbaseIndices!D:D,$B999)</f>
        <v>Residual Fuel Oil (HFO)</v>
      </c>
      <c r="H999" s="221" t="str">
        <f>INDEX(DbaseIndices!E:E,$B999)</f>
        <v>CH4</v>
      </c>
      <c r="I999" s="221">
        <f>IF(I998=DbaseIndices!$N$3,DbaseIndices!$N$2,I998+1)</f>
        <v>2013</v>
      </c>
      <c r="J999" s="318">
        <f ca="1">OFFSET(INDIRECT(INDEX(DbaseIndices!J:J,B999)),0,I999-2000+1)</f>
        <v>3.9295200000000003E-5</v>
      </c>
    </row>
    <row r="1000" spans="1:10" x14ac:dyDescent="0.25">
      <c r="A1000" s="221">
        <f>IF(I999=DbaseIndices!$N$3,A999+1,A999)</f>
        <v>167</v>
      </c>
      <c r="B1000" s="221">
        <f>MATCH(A1000,DbaseIndices!A:A,0)</f>
        <v>229</v>
      </c>
      <c r="C1000" s="221" t="str">
        <f>INDEX(DbaseIndices!F:F,$B1000)</f>
        <v>1 Energy</v>
      </c>
      <c r="D1000" s="221" t="str">
        <f>INDEX(DbaseIndices!G:G,$B1000)</f>
        <v>1A Fuel Combustion Activities</v>
      </c>
      <c r="E1000" s="221" t="str">
        <f>INDEX(DbaseIndices!H:H,$B1000)</f>
        <v>1A4 Other Sectors</v>
      </c>
      <c r="F1000" s="221" t="str">
        <f>INDEX(DbaseIndices!I:I,$B1000)</f>
        <v>1A4b Residential</v>
      </c>
      <c r="G1000" s="221" t="str">
        <f>INDEX(DbaseIndices!D:D,$B1000)</f>
        <v>Residual Fuel Oil (HFO)</v>
      </c>
      <c r="H1000" s="221" t="str">
        <f>INDEX(DbaseIndices!E:E,$B1000)</f>
        <v>CH4</v>
      </c>
      <c r="I1000" s="221">
        <f>IF(I999=DbaseIndices!$N$3,DbaseIndices!$N$2,I999+1)</f>
        <v>2014</v>
      </c>
      <c r="J1000" s="318">
        <f ca="1">OFFSET(INDIRECT(INDEX(DbaseIndices!J:J,B1000)),0,I1000-2000+1)</f>
        <v>3.9518099999999997E-5</v>
      </c>
    </row>
    <row r="1001" spans="1:10" x14ac:dyDescent="0.25">
      <c r="A1001" s="221">
        <f>IF(I1000=DbaseIndices!$N$3,A1000+1,A1000)</f>
        <v>167</v>
      </c>
      <c r="B1001" s="221">
        <f>MATCH(A1001,DbaseIndices!A:A,0)</f>
        <v>229</v>
      </c>
      <c r="C1001" s="221" t="str">
        <f>INDEX(DbaseIndices!F:F,$B1001)</f>
        <v>1 Energy</v>
      </c>
      <c r="D1001" s="221" t="str">
        <f>INDEX(DbaseIndices!G:G,$B1001)</f>
        <v>1A Fuel Combustion Activities</v>
      </c>
      <c r="E1001" s="221" t="str">
        <f>INDEX(DbaseIndices!H:H,$B1001)</f>
        <v>1A4 Other Sectors</v>
      </c>
      <c r="F1001" s="221" t="str">
        <f>INDEX(DbaseIndices!I:I,$B1001)</f>
        <v>1A4b Residential</v>
      </c>
      <c r="G1001" s="221" t="str">
        <f>INDEX(DbaseIndices!D:D,$B1001)</f>
        <v>Residual Fuel Oil (HFO)</v>
      </c>
      <c r="H1001" s="221" t="str">
        <f>INDEX(DbaseIndices!E:E,$B1001)</f>
        <v>CH4</v>
      </c>
      <c r="I1001" s="221">
        <f>IF(I1000=DbaseIndices!$N$3,DbaseIndices!$N$2,I1000+1)</f>
        <v>2015</v>
      </c>
      <c r="J1001" s="318">
        <f ca="1">OFFSET(INDIRECT(INDEX(DbaseIndices!J:J,B1001)),0,I1001-2000+1)</f>
        <v>3.9740999999999998E-5</v>
      </c>
    </row>
    <row r="1002" spans="1:10" x14ac:dyDescent="0.25">
      <c r="A1002" s="221">
        <f>IF(I1001=DbaseIndices!$N$3,A1001+1,A1001)</f>
        <v>167</v>
      </c>
      <c r="B1002" s="221">
        <f>MATCH(A1002,DbaseIndices!A:A,0)</f>
        <v>229</v>
      </c>
      <c r="C1002" s="221" t="str">
        <f>INDEX(DbaseIndices!F:F,$B1002)</f>
        <v>1 Energy</v>
      </c>
      <c r="D1002" s="221" t="str">
        <f>INDEX(DbaseIndices!G:G,$B1002)</f>
        <v>1A Fuel Combustion Activities</v>
      </c>
      <c r="E1002" s="221" t="str">
        <f>INDEX(DbaseIndices!H:H,$B1002)</f>
        <v>1A4 Other Sectors</v>
      </c>
      <c r="F1002" s="221" t="str">
        <f>INDEX(DbaseIndices!I:I,$B1002)</f>
        <v>1A4b Residential</v>
      </c>
      <c r="G1002" s="221" t="str">
        <f>INDEX(DbaseIndices!D:D,$B1002)</f>
        <v>Residual Fuel Oil (HFO)</v>
      </c>
      <c r="H1002" s="221" t="str">
        <f>INDEX(DbaseIndices!E:E,$B1002)</f>
        <v>CH4</v>
      </c>
      <c r="I1002" s="221">
        <f>IF(I1001=DbaseIndices!$N$3,DbaseIndices!$N$2,I1001+1)</f>
        <v>2016</v>
      </c>
      <c r="J1002" s="318">
        <f ca="1">OFFSET(INDIRECT(INDEX(DbaseIndices!J:J,B1002)),0,I1002-2000+1)</f>
        <v>3.8999999999999999E-5</v>
      </c>
    </row>
    <row r="1003" spans="1:10" x14ac:dyDescent="0.25">
      <c r="A1003" s="221">
        <f>IF(I1002=DbaseIndices!$N$3,A1002+1,A1002)</f>
        <v>167</v>
      </c>
      <c r="B1003" s="221">
        <f>MATCH(A1003,DbaseIndices!A:A,0)</f>
        <v>229</v>
      </c>
      <c r="C1003" s="221" t="str">
        <f>INDEX(DbaseIndices!F:F,$B1003)</f>
        <v>1 Energy</v>
      </c>
      <c r="D1003" s="221" t="str">
        <f>INDEX(DbaseIndices!G:G,$B1003)</f>
        <v>1A Fuel Combustion Activities</v>
      </c>
      <c r="E1003" s="221" t="str">
        <f>INDEX(DbaseIndices!H:H,$B1003)</f>
        <v>1A4 Other Sectors</v>
      </c>
      <c r="F1003" s="221" t="str">
        <f>INDEX(DbaseIndices!I:I,$B1003)</f>
        <v>1A4b Residential</v>
      </c>
      <c r="G1003" s="221" t="str">
        <f>INDEX(DbaseIndices!D:D,$B1003)</f>
        <v>Residual Fuel Oil (HFO)</v>
      </c>
      <c r="H1003" s="221" t="str">
        <f>INDEX(DbaseIndices!E:E,$B1003)</f>
        <v>CH4</v>
      </c>
      <c r="I1003" s="221">
        <f>IF(I1002=DbaseIndices!$N$3,DbaseIndices!$N$2,I1002+1)</f>
        <v>2017</v>
      </c>
      <c r="J1003" s="318">
        <f ca="1">OFFSET(INDIRECT(INDEX(DbaseIndices!J:J,B1003)),0,I1003-2000+1)</f>
        <v>3.8999999999999999E-5</v>
      </c>
    </row>
    <row r="1004" spans="1:10" x14ac:dyDescent="0.25">
      <c r="A1004" s="221">
        <f>IF(I1003=DbaseIndices!$N$3,A1003+1,A1003)</f>
        <v>168</v>
      </c>
      <c r="B1004" s="221">
        <f>MATCH(A1004,DbaseIndices!A:A,0)</f>
        <v>230</v>
      </c>
      <c r="C1004" s="221" t="str">
        <f>INDEX(DbaseIndices!F:F,$B1004)</f>
        <v>1 Energy</v>
      </c>
      <c r="D1004" s="221" t="str">
        <f>INDEX(DbaseIndices!G:G,$B1004)</f>
        <v>1A Fuel Combustion Activities</v>
      </c>
      <c r="E1004" s="221" t="str">
        <f>INDEX(DbaseIndices!H:H,$B1004)</f>
        <v>1A4 Other Sectors</v>
      </c>
      <c r="F1004" s="221" t="str">
        <f>INDEX(DbaseIndices!I:I,$B1004)</f>
        <v>1A4b Residential</v>
      </c>
      <c r="G1004" s="221" t="str">
        <f>INDEX(DbaseIndices!D:D,$B1004)</f>
        <v>LPG</v>
      </c>
      <c r="H1004" s="221" t="str">
        <f>INDEX(DbaseIndices!E:E,$B1004)</f>
        <v>CH4</v>
      </c>
      <c r="I1004" s="221">
        <f>IF(I1003=DbaseIndices!$N$3,DbaseIndices!$N$2,I1003+1)</f>
        <v>2012</v>
      </c>
      <c r="J1004" s="318">
        <f ca="1">OFFSET(INDIRECT(INDEX(DbaseIndices!J:J,B1004)),0,I1004-2000+1)</f>
        <v>1.74976848E-2</v>
      </c>
    </row>
    <row r="1005" spans="1:10" x14ac:dyDescent="0.25">
      <c r="A1005" s="221">
        <f>IF(I1004=DbaseIndices!$N$3,A1004+1,A1004)</f>
        <v>168</v>
      </c>
      <c r="B1005" s="221">
        <f>MATCH(A1005,DbaseIndices!A:A,0)</f>
        <v>230</v>
      </c>
      <c r="C1005" s="221" t="str">
        <f>INDEX(DbaseIndices!F:F,$B1005)</f>
        <v>1 Energy</v>
      </c>
      <c r="D1005" s="221" t="str">
        <f>INDEX(DbaseIndices!G:G,$B1005)</f>
        <v>1A Fuel Combustion Activities</v>
      </c>
      <c r="E1005" s="221" t="str">
        <f>INDEX(DbaseIndices!H:H,$B1005)</f>
        <v>1A4 Other Sectors</v>
      </c>
      <c r="F1005" s="221" t="str">
        <f>INDEX(DbaseIndices!I:I,$B1005)</f>
        <v>1A4b Residential</v>
      </c>
      <c r="G1005" s="221" t="str">
        <f>INDEX(DbaseIndices!D:D,$B1005)</f>
        <v>LPG</v>
      </c>
      <c r="H1005" s="221" t="str">
        <f>INDEX(DbaseIndices!E:E,$B1005)</f>
        <v>CH4</v>
      </c>
      <c r="I1005" s="221">
        <f>IF(I1004=DbaseIndices!$N$3,DbaseIndices!$N$2,I1004+1)</f>
        <v>2013</v>
      </c>
      <c r="J1005" s="318">
        <f ca="1">OFFSET(INDIRECT(INDEX(DbaseIndices!J:J,B1005)),0,I1005-2000+1)</f>
        <v>1.72432E-2</v>
      </c>
    </row>
    <row r="1006" spans="1:10" x14ac:dyDescent="0.25">
      <c r="A1006" s="221">
        <f>IF(I1005=DbaseIndices!$N$3,A1005+1,A1005)</f>
        <v>168</v>
      </c>
      <c r="B1006" s="221">
        <f>MATCH(A1006,DbaseIndices!A:A,0)</f>
        <v>230</v>
      </c>
      <c r="C1006" s="221" t="str">
        <f>INDEX(DbaseIndices!F:F,$B1006)</f>
        <v>1 Energy</v>
      </c>
      <c r="D1006" s="221" t="str">
        <f>INDEX(DbaseIndices!G:G,$B1006)</f>
        <v>1A Fuel Combustion Activities</v>
      </c>
      <c r="E1006" s="221" t="str">
        <f>INDEX(DbaseIndices!H:H,$B1006)</f>
        <v>1A4 Other Sectors</v>
      </c>
      <c r="F1006" s="221" t="str">
        <f>INDEX(DbaseIndices!I:I,$B1006)</f>
        <v>1A4b Residential</v>
      </c>
      <c r="G1006" s="221" t="str">
        <f>INDEX(DbaseIndices!D:D,$B1006)</f>
        <v>LPG</v>
      </c>
      <c r="H1006" s="221" t="str">
        <f>INDEX(DbaseIndices!E:E,$B1006)</f>
        <v>CH4</v>
      </c>
      <c r="I1006" s="221">
        <f>IF(I1005=DbaseIndices!$N$3,DbaseIndices!$N$2,I1005+1)</f>
        <v>2014</v>
      </c>
      <c r="J1006" s="318">
        <f ca="1">OFFSET(INDIRECT(INDEX(DbaseIndices!J:J,B1006)),0,I1006-2000+1)</f>
        <v>1.7427000000000002E-2</v>
      </c>
    </row>
    <row r="1007" spans="1:10" x14ac:dyDescent="0.25">
      <c r="A1007" s="221">
        <f>IF(I1006=DbaseIndices!$N$3,A1006+1,A1006)</f>
        <v>168</v>
      </c>
      <c r="B1007" s="221">
        <f>MATCH(A1007,DbaseIndices!A:A,0)</f>
        <v>230</v>
      </c>
      <c r="C1007" s="221" t="str">
        <f>INDEX(DbaseIndices!F:F,$B1007)</f>
        <v>1 Energy</v>
      </c>
      <c r="D1007" s="221" t="str">
        <f>INDEX(DbaseIndices!G:G,$B1007)</f>
        <v>1A Fuel Combustion Activities</v>
      </c>
      <c r="E1007" s="221" t="str">
        <f>INDEX(DbaseIndices!H:H,$B1007)</f>
        <v>1A4 Other Sectors</v>
      </c>
      <c r="F1007" s="221" t="str">
        <f>INDEX(DbaseIndices!I:I,$B1007)</f>
        <v>1A4b Residential</v>
      </c>
      <c r="G1007" s="221" t="str">
        <f>INDEX(DbaseIndices!D:D,$B1007)</f>
        <v>LPG</v>
      </c>
      <c r="H1007" s="221" t="str">
        <f>INDEX(DbaseIndices!E:E,$B1007)</f>
        <v>CH4</v>
      </c>
      <c r="I1007" s="221">
        <f>IF(I1006=DbaseIndices!$N$3,DbaseIndices!$N$2,I1006+1)</f>
        <v>2015</v>
      </c>
      <c r="J1007" s="318">
        <f ca="1">OFFSET(INDIRECT(INDEX(DbaseIndices!J:J,B1007)),0,I1007-2000+1)</f>
        <v>1.7610799999999999E-2</v>
      </c>
    </row>
    <row r="1008" spans="1:10" x14ac:dyDescent="0.25">
      <c r="A1008" s="221">
        <f>IF(I1007=DbaseIndices!$N$3,A1007+1,A1007)</f>
        <v>168</v>
      </c>
      <c r="B1008" s="221">
        <f>MATCH(A1008,DbaseIndices!A:A,0)</f>
        <v>230</v>
      </c>
      <c r="C1008" s="221" t="str">
        <f>INDEX(DbaseIndices!F:F,$B1008)</f>
        <v>1 Energy</v>
      </c>
      <c r="D1008" s="221" t="str">
        <f>INDEX(DbaseIndices!G:G,$B1008)</f>
        <v>1A Fuel Combustion Activities</v>
      </c>
      <c r="E1008" s="221" t="str">
        <f>INDEX(DbaseIndices!H:H,$B1008)</f>
        <v>1A4 Other Sectors</v>
      </c>
      <c r="F1008" s="221" t="str">
        <f>INDEX(DbaseIndices!I:I,$B1008)</f>
        <v>1A4b Residential</v>
      </c>
      <c r="G1008" s="221" t="str">
        <f>INDEX(DbaseIndices!D:D,$B1008)</f>
        <v>LPG</v>
      </c>
      <c r="H1008" s="221" t="str">
        <f>INDEX(DbaseIndices!E:E,$B1008)</f>
        <v>CH4</v>
      </c>
      <c r="I1008" s="221">
        <f>IF(I1007=DbaseIndices!$N$3,DbaseIndices!$N$2,I1007+1)</f>
        <v>2016</v>
      </c>
      <c r="J1008" s="318">
        <f ca="1">OFFSET(INDIRECT(INDEX(DbaseIndices!J:J,B1008)),0,I1008-2000+1)</f>
        <v>1.7794999999999998E-2</v>
      </c>
    </row>
    <row r="1009" spans="1:10" x14ac:dyDescent="0.25">
      <c r="A1009" s="221">
        <f>IF(I1008=DbaseIndices!$N$3,A1008+1,A1008)</f>
        <v>168</v>
      </c>
      <c r="B1009" s="221">
        <f>MATCH(A1009,DbaseIndices!A:A,0)</f>
        <v>230</v>
      </c>
      <c r="C1009" s="221" t="str">
        <f>INDEX(DbaseIndices!F:F,$B1009)</f>
        <v>1 Energy</v>
      </c>
      <c r="D1009" s="221" t="str">
        <f>INDEX(DbaseIndices!G:G,$B1009)</f>
        <v>1A Fuel Combustion Activities</v>
      </c>
      <c r="E1009" s="221" t="str">
        <f>INDEX(DbaseIndices!H:H,$B1009)</f>
        <v>1A4 Other Sectors</v>
      </c>
      <c r="F1009" s="221" t="str">
        <f>INDEX(DbaseIndices!I:I,$B1009)</f>
        <v>1A4b Residential</v>
      </c>
      <c r="G1009" s="221" t="str">
        <f>INDEX(DbaseIndices!D:D,$B1009)</f>
        <v>LPG</v>
      </c>
      <c r="H1009" s="221" t="str">
        <f>INDEX(DbaseIndices!E:E,$B1009)</f>
        <v>CH4</v>
      </c>
      <c r="I1009" s="221">
        <f>IF(I1008=DbaseIndices!$N$3,DbaseIndices!$N$2,I1008+1)</f>
        <v>2017</v>
      </c>
      <c r="J1009" s="318">
        <f ca="1">OFFSET(INDIRECT(INDEX(DbaseIndices!J:J,B1009)),0,I1009-2000+1)</f>
        <v>1.7978000000000001E-2</v>
      </c>
    </row>
    <row r="1010" spans="1:10" x14ac:dyDescent="0.25">
      <c r="A1010" s="221">
        <f>IF(I1009=DbaseIndices!$N$3,A1009+1,A1009)</f>
        <v>169</v>
      </c>
      <c r="B1010" s="221">
        <f>MATCH(A1010,DbaseIndices!A:A,0)</f>
        <v>231</v>
      </c>
      <c r="C1010" s="221" t="str">
        <f>INDEX(DbaseIndices!F:F,$B1010)</f>
        <v>1 Energy</v>
      </c>
      <c r="D1010" s="221" t="str">
        <f>INDEX(DbaseIndices!G:G,$B1010)</f>
        <v>1A Fuel Combustion Activities</v>
      </c>
      <c r="E1010" s="221" t="str">
        <f>INDEX(DbaseIndices!H:H,$B1010)</f>
        <v>1A4 Other Sectors</v>
      </c>
      <c r="F1010" s="221" t="str">
        <f>INDEX(DbaseIndices!I:I,$B1010)</f>
        <v>1A4b Residential</v>
      </c>
      <c r="G1010" s="221" t="str">
        <f>INDEX(DbaseIndices!D:D,$B1010)</f>
        <v>Coal</v>
      </c>
      <c r="H1010" s="221" t="str">
        <f>INDEX(DbaseIndices!E:E,$B1010)</f>
        <v>CH4</v>
      </c>
      <c r="I1010" s="221">
        <f>IF(I1009=DbaseIndices!$N$3,DbaseIndices!$N$2,I1009+1)</f>
        <v>2012</v>
      </c>
      <c r="J1010" s="318">
        <f ca="1">OFFSET(INDIRECT(INDEX(DbaseIndices!J:J,B1010)),0,I1010-2000+1)</f>
        <v>0.19181194899999998</v>
      </c>
    </row>
    <row r="1011" spans="1:10" x14ac:dyDescent="0.25">
      <c r="A1011" s="221">
        <f>IF(I1010=DbaseIndices!$N$3,A1010+1,A1010)</f>
        <v>169</v>
      </c>
      <c r="B1011" s="221">
        <f>MATCH(A1011,DbaseIndices!A:A,0)</f>
        <v>231</v>
      </c>
      <c r="C1011" s="221" t="str">
        <f>INDEX(DbaseIndices!F:F,$B1011)</f>
        <v>1 Energy</v>
      </c>
      <c r="D1011" s="221" t="str">
        <f>INDEX(DbaseIndices!G:G,$B1011)</f>
        <v>1A Fuel Combustion Activities</v>
      </c>
      <c r="E1011" s="221" t="str">
        <f>INDEX(DbaseIndices!H:H,$B1011)</f>
        <v>1A4 Other Sectors</v>
      </c>
      <c r="F1011" s="221" t="str">
        <f>INDEX(DbaseIndices!I:I,$B1011)</f>
        <v>1A4b Residential</v>
      </c>
      <c r="G1011" s="221" t="str">
        <f>INDEX(DbaseIndices!D:D,$B1011)</f>
        <v>Coal</v>
      </c>
      <c r="H1011" s="221" t="str">
        <f>INDEX(DbaseIndices!E:E,$B1011)</f>
        <v>CH4</v>
      </c>
      <c r="I1011" s="221">
        <f>IF(I1010=DbaseIndices!$N$3,DbaseIndices!$N$2,I1010+1)</f>
        <v>2013</v>
      </c>
      <c r="J1011" s="318">
        <f ca="1">OFFSET(INDIRECT(INDEX(DbaseIndices!J:J,B1011)),0,I1011-2000+1)</f>
        <v>0.23595099999999999</v>
      </c>
    </row>
    <row r="1012" spans="1:10" x14ac:dyDescent="0.25">
      <c r="A1012" s="221">
        <f>IF(I1011=DbaseIndices!$N$3,A1011+1,A1011)</f>
        <v>169</v>
      </c>
      <c r="B1012" s="221">
        <f>MATCH(A1012,DbaseIndices!A:A,0)</f>
        <v>231</v>
      </c>
      <c r="C1012" s="221" t="str">
        <f>INDEX(DbaseIndices!F:F,$B1012)</f>
        <v>1 Energy</v>
      </c>
      <c r="D1012" s="221" t="str">
        <f>INDEX(DbaseIndices!G:G,$B1012)</f>
        <v>1A Fuel Combustion Activities</v>
      </c>
      <c r="E1012" s="221" t="str">
        <f>INDEX(DbaseIndices!H:H,$B1012)</f>
        <v>1A4 Other Sectors</v>
      </c>
      <c r="F1012" s="221" t="str">
        <f>INDEX(DbaseIndices!I:I,$B1012)</f>
        <v>1A4b Residential</v>
      </c>
      <c r="G1012" s="221" t="str">
        <f>INDEX(DbaseIndices!D:D,$B1012)</f>
        <v>Coal</v>
      </c>
      <c r="H1012" s="221" t="str">
        <f>INDEX(DbaseIndices!E:E,$B1012)</f>
        <v>CH4</v>
      </c>
      <c r="I1012" s="221">
        <f>IF(I1011=DbaseIndices!$N$3,DbaseIndices!$N$2,I1011+1)</f>
        <v>2014</v>
      </c>
      <c r="J1012" s="318">
        <f ca="1">OFFSET(INDIRECT(INDEX(DbaseIndices!J:J,B1012)),0,I1012-2000+1)</f>
        <v>0.248137</v>
      </c>
    </row>
    <row r="1013" spans="1:10" x14ac:dyDescent="0.25">
      <c r="A1013" s="221">
        <f>IF(I1012=DbaseIndices!$N$3,A1012+1,A1012)</f>
        <v>169</v>
      </c>
      <c r="B1013" s="221">
        <f>MATCH(A1013,DbaseIndices!A:A,0)</f>
        <v>231</v>
      </c>
      <c r="C1013" s="221" t="str">
        <f>INDEX(DbaseIndices!F:F,$B1013)</f>
        <v>1 Energy</v>
      </c>
      <c r="D1013" s="221" t="str">
        <f>INDEX(DbaseIndices!G:G,$B1013)</f>
        <v>1A Fuel Combustion Activities</v>
      </c>
      <c r="E1013" s="221" t="str">
        <f>INDEX(DbaseIndices!H:H,$B1013)</f>
        <v>1A4 Other Sectors</v>
      </c>
      <c r="F1013" s="221" t="str">
        <f>INDEX(DbaseIndices!I:I,$B1013)</f>
        <v>1A4b Residential</v>
      </c>
      <c r="G1013" s="221" t="str">
        <f>INDEX(DbaseIndices!D:D,$B1013)</f>
        <v>Coal</v>
      </c>
      <c r="H1013" s="221" t="str">
        <f>INDEX(DbaseIndices!E:E,$B1013)</f>
        <v>CH4</v>
      </c>
      <c r="I1013" s="221">
        <f>IF(I1012=DbaseIndices!$N$3,DbaseIndices!$N$2,I1012+1)</f>
        <v>2015</v>
      </c>
      <c r="J1013" s="318">
        <f ca="1">OFFSET(INDIRECT(INDEX(DbaseIndices!J:J,B1013)),0,I1013-2000+1)</f>
        <v>0.248137</v>
      </c>
    </row>
    <row r="1014" spans="1:10" x14ac:dyDescent="0.25">
      <c r="A1014" s="221">
        <f>IF(I1013=DbaseIndices!$N$3,A1013+1,A1013)</f>
        <v>169</v>
      </c>
      <c r="B1014" s="221">
        <f>MATCH(A1014,DbaseIndices!A:A,0)</f>
        <v>231</v>
      </c>
      <c r="C1014" s="221" t="str">
        <f>INDEX(DbaseIndices!F:F,$B1014)</f>
        <v>1 Energy</v>
      </c>
      <c r="D1014" s="221" t="str">
        <f>INDEX(DbaseIndices!G:G,$B1014)</f>
        <v>1A Fuel Combustion Activities</v>
      </c>
      <c r="E1014" s="221" t="str">
        <f>INDEX(DbaseIndices!H:H,$B1014)</f>
        <v>1A4 Other Sectors</v>
      </c>
      <c r="F1014" s="221" t="str">
        <f>INDEX(DbaseIndices!I:I,$B1014)</f>
        <v>1A4b Residential</v>
      </c>
      <c r="G1014" s="221" t="str">
        <f>INDEX(DbaseIndices!D:D,$B1014)</f>
        <v>Coal</v>
      </c>
      <c r="H1014" s="221" t="str">
        <f>INDEX(DbaseIndices!E:E,$B1014)</f>
        <v>CH4</v>
      </c>
      <c r="I1014" s="221">
        <f>IF(I1013=DbaseIndices!$N$3,DbaseIndices!$N$2,I1013+1)</f>
        <v>2016</v>
      </c>
      <c r="J1014" s="318">
        <f ca="1">OFFSET(INDIRECT(INDEX(DbaseIndices!J:J,B1014)),0,I1014-2000+1)</f>
        <v>0.27629900000000002</v>
      </c>
    </row>
    <row r="1015" spans="1:10" x14ac:dyDescent="0.25">
      <c r="A1015" s="221">
        <f>IF(I1014=DbaseIndices!$N$3,A1014+1,A1014)</f>
        <v>169</v>
      </c>
      <c r="B1015" s="221">
        <f>MATCH(A1015,DbaseIndices!A:A,0)</f>
        <v>231</v>
      </c>
      <c r="C1015" s="221" t="str">
        <f>INDEX(DbaseIndices!F:F,$B1015)</f>
        <v>1 Energy</v>
      </c>
      <c r="D1015" s="221" t="str">
        <f>INDEX(DbaseIndices!G:G,$B1015)</f>
        <v>1A Fuel Combustion Activities</v>
      </c>
      <c r="E1015" s="221" t="str">
        <f>INDEX(DbaseIndices!H:H,$B1015)</f>
        <v>1A4 Other Sectors</v>
      </c>
      <c r="F1015" s="221" t="str">
        <f>INDEX(DbaseIndices!I:I,$B1015)</f>
        <v>1A4b Residential</v>
      </c>
      <c r="G1015" s="221" t="str">
        <f>INDEX(DbaseIndices!D:D,$B1015)</f>
        <v>Coal</v>
      </c>
      <c r="H1015" s="221" t="str">
        <f>INDEX(DbaseIndices!E:E,$B1015)</f>
        <v>CH4</v>
      </c>
      <c r="I1015" s="221">
        <f>IF(I1014=DbaseIndices!$N$3,DbaseIndices!$N$2,I1014+1)</f>
        <v>2017</v>
      </c>
      <c r="J1015" s="318">
        <f ca="1">OFFSET(INDIRECT(INDEX(DbaseIndices!J:J,B1015)),0,I1015-2000+1)</f>
        <v>0.29441499999999998</v>
      </c>
    </row>
    <row r="1016" spans="1:10" x14ac:dyDescent="0.25">
      <c r="A1016" s="221">
        <f>IF(I1015=DbaseIndices!$N$3,A1015+1,A1015)</f>
        <v>170</v>
      </c>
      <c r="B1016" s="221">
        <f>MATCH(A1016,DbaseIndices!A:A,0)</f>
        <v>232</v>
      </c>
      <c r="C1016" s="221" t="str">
        <f>INDEX(DbaseIndices!F:F,$B1016)</f>
        <v>1 Energy</v>
      </c>
      <c r="D1016" s="221" t="str">
        <f>INDEX(DbaseIndices!G:G,$B1016)</f>
        <v>1A Fuel Combustion Activities</v>
      </c>
      <c r="E1016" s="221" t="str">
        <f>INDEX(DbaseIndices!H:H,$B1016)</f>
        <v>1A4 Other Sectors</v>
      </c>
      <c r="F1016" s="221" t="str">
        <f>INDEX(DbaseIndices!I:I,$B1016)</f>
        <v>1A4b Residential</v>
      </c>
      <c r="G1016" s="221" t="str">
        <f>INDEX(DbaseIndices!D:D,$B1016)</f>
        <v>Wood/Wood Waste</v>
      </c>
      <c r="H1016" s="221" t="str">
        <f>INDEX(DbaseIndices!E:E,$B1016)</f>
        <v>CH4</v>
      </c>
      <c r="I1016" s="221">
        <f>IF(I1015=DbaseIndices!$N$3,DbaseIndices!$N$2,I1015+1)</f>
        <v>2012</v>
      </c>
      <c r="J1016" s="318">
        <f ca="1">OFFSET(INDIRECT(INDEX(DbaseIndices!J:J,B1016)),0,I1016-2000+1)</f>
        <v>3.6496531889999995</v>
      </c>
    </row>
    <row r="1017" spans="1:10" x14ac:dyDescent="0.25">
      <c r="A1017" s="221">
        <f>IF(I1016=DbaseIndices!$N$3,A1016+1,A1016)</f>
        <v>170</v>
      </c>
      <c r="B1017" s="221">
        <f>MATCH(A1017,DbaseIndices!A:A,0)</f>
        <v>232</v>
      </c>
      <c r="C1017" s="221" t="str">
        <f>INDEX(DbaseIndices!F:F,$B1017)</f>
        <v>1 Energy</v>
      </c>
      <c r="D1017" s="221" t="str">
        <f>INDEX(DbaseIndices!G:G,$B1017)</f>
        <v>1A Fuel Combustion Activities</v>
      </c>
      <c r="E1017" s="221" t="str">
        <f>INDEX(DbaseIndices!H:H,$B1017)</f>
        <v>1A4 Other Sectors</v>
      </c>
      <c r="F1017" s="221" t="str">
        <f>INDEX(DbaseIndices!I:I,$B1017)</f>
        <v>1A4b Residential</v>
      </c>
      <c r="G1017" s="221" t="str">
        <f>INDEX(DbaseIndices!D:D,$B1017)</f>
        <v>Wood/Wood Waste</v>
      </c>
      <c r="H1017" s="221" t="str">
        <f>INDEX(DbaseIndices!E:E,$B1017)</f>
        <v>CH4</v>
      </c>
      <c r="I1017" s="221">
        <f>IF(I1016=DbaseIndices!$N$3,DbaseIndices!$N$2,I1016+1)</f>
        <v>2013</v>
      </c>
      <c r="J1017" s="318">
        <f ca="1">OFFSET(INDIRECT(INDEX(DbaseIndices!J:J,B1017)),0,I1017-2000+1)</f>
        <v>2.8314300000000001</v>
      </c>
    </row>
    <row r="1018" spans="1:10" x14ac:dyDescent="0.25">
      <c r="A1018" s="221">
        <f>IF(I1017=DbaseIndices!$N$3,A1017+1,A1017)</f>
        <v>170</v>
      </c>
      <c r="B1018" s="221">
        <f>MATCH(A1018,DbaseIndices!A:A,0)</f>
        <v>232</v>
      </c>
      <c r="C1018" s="221" t="str">
        <f>INDEX(DbaseIndices!F:F,$B1018)</f>
        <v>1 Energy</v>
      </c>
      <c r="D1018" s="221" t="str">
        <f>INDEX(DbaseIndices!G:G,$B1018)</f>
        <v>1A Fuel Combustion Activities</v>
      </c>
      <c r="E1018" s="221" t="str">
        <f>INDEX(DbaseIndices!H:H,$B1018)</f>
        <v>1A4 Other Sectors</v>
      </c>
      <c r="F1018" s="221" t="str">
        <f>INDEX(DbaseIndices!I:I,$B1018)</f>
        <v>1A4b Residential</v>
      </c>
      <c r="G1018" s="221" t="str">
        <f>INDEX(DbaseIndices!D:D,$B1018)</f>
        <v>Wood/Wood Waste</v>
      </c>
      <c r="H1018" s="221" t="str">
        <f>INDEX(DbaseIndices!E:E,$B1018)</f>
        <v>CH4</v>
      </c>
      <c r="I1018" s="221">
        <f>IF(I1017=DbaseIndices!$N$3,DbaseIndices!$N$2,I1017+1)</f>
        <v>2014</v>
      </c>
      <c r="J1018" s="318">
        <f ca="1">OFFSET(INDIRECT(INDEX(DbaseIndices!J:J,B1018)),0,I1018-2000+1)</f>
        <v>2.72925</v>
      </c>
    </row>
    <row r="1019" spans="1:10" x14ac:dyDescent="0.25">
      <c r="A1019" s="221">
        <f>IF(I1018=DbaseIndices!$N$3,A1018+1,A1018)</f>
        <v>170</v>
      </c>
      <c r="B1019" s="221">
        <f>MATCH(A1019,DbaseIndices!A:A,0)</f>
        <v>232</v>
      </c>
      <c r="C1019" s="221" t="str">
        <f>INDEX(DbaseIndices!F:F,$B1019)</f>
        <v>1 Energy</v>
      </c>
      <c r="D1019" s="221" t="str">
        <f>INDEX(DbaseIndices!G:G,$B1019)</f>
        <v>1A Fuel Combustion Activities</v>
      </c>
      <c r="E1019" s="221" t="str">
        <f>INDEX(DbaseIndices!H:H,$B1019)</f>
        <v>1A4 Other Sectors</v>
      </c>
      <c r="F1019" s="221" t="str">
        <f>INDEX(DbaseIndices!I:I,$B1019)</f>
        <v>1A4b Residential</v>
      </c>
      <c r="G1019" s="221" t="str">
        <f>INDEX(DbaseIndices!D:D,$B1019)</f>
        <v>Wood/Wood Waste</v>
      </c>
      <c r="H1019" s="221" t="str">
        <f>INDEX(DbaseIndices!E:E,$B1019)</f>
        <v>CH4</v>
      </c>
      <c r="I1019" s="221">
        <f>IF(I1018=DbaseIndices!$N$3,DbaseIndices!$N$2,I1018+1)</f>
        <v>2015</v>
      </c>
      <c r="J1019" s="318">
        <f ca="1">OFFSET(INDIRECT(INDEX(DbaseIndices!J:J,B1019)),0,I1019-2000+1)</f>
        <v>2.6763300000000001</v>
      </c>
    </row>
    <row r="1020" spans="1:10" x14ac:dyDescent="0.25">
      <c r="A1020" s="221">
        <f>IF(I1019=DbaseIndices!$N$3,A1019+1,A1019)</f>
        <v>170</v>
      </c>
      <c r="B1020" s="221">
        <f>MATCH(A1020,DbaseIndices!A:A,0)</f>
        <v>232</v>
      </c>
      <c r="C1020" s="221" t="str">
        <f>INDEX(DbaseIndices!F:F,$B1020)</f>
        <v>1 Energy</v>
      </c>
      <c r="D1020" s="221" t="str">
        <f>INDEX(DbaseIndices!G:G,$B1020)</f>
        <v>1A Fuel Combustion Activities</v>
      </c>
      <c r="E1020" s="221" t="str">
        <f>INDEX(DbaseIndices!H:H,$B1020)</f>
        <v>1A4 Other Sectors</v>
      </c>
      <c r="F1020" s="221" t="str">
        <f>INDEX(DbaseIndices!I:I,$B1020)</f>
        <v>1A4b Residential</v>
      </c>
      <c r="G1020" s="221" t="str">
        <f>INDEX(DbaseIndices!D:D,$B1020)</f>
        <v>Wood/Wood Waste</v>
      </c>
      <c r="H1020" s="221" t="str">
        <f>INDEX(DbaseIndices!E:E,$B1020)</f>
        <v>CH4</v>
      </c>
      <c r="I1020" s="221">
        <f>IF(I1019=DbaseIndices!$N$3,DbaseIndices!$N$2,I1019+1)</f>
        <v>2016</v>
      </c>
      <c r="J1020" s="318">
        <f ca="1">OFFSET(INDIRECT(INDEX(DbaseIndices!J:J,B1020)),0,I1020-2000+1)</f>
        <v>2.59056</v>
      </c>
    </row>
    <row r="1021" spans="1:10" x14ac:dyDescent="0.25">
      <c r="A1021" s="221">
        <f>IF(I1020=DbaseIndices!$N$3,A1020+1,A1020)</f>
        <v>170</v>
      </c>
      <c r="B1021" s="221">
        <f>MATCH(A1021,DbaseIndices!A:A,0)</f>
        <v>232</v>
      </c>
      <c r="C1021" s="221" t="str">
        <f>INDEX(DbaseIndices!F:F,$B1021)</f>
        <v>1 Energy</v>
      </c>
      <c r="D1021" s="221" t="str">
        <f>INDEX(DbaseIndices!G:G,$B1021)</f>
        <v>1A Fuel Combustion Activities</v>
      </c>
      <c r="E1021" s="221" t="str">
        <f>INDEX(DbaseIndices!H:H,$B1021)</f>
        <v>1A4 Other Sectors</v>
      </c>
      <c r="F1021" s="221" t="str">
        <f>INDEX(DbaseIndices!I:I,$B1021)</f>
        <v>1A4b Residential</v>
      </c>
      <c r="G1021" s="221" t="str">
        <f>INDEX(DbaseIndices!D:D,$B1021)</f>
        <v>Wood/Wood Waste</v>
      </c>
      <c r="H1021" s="221" t="str">
        <f>INDEX(DbaseIndices!E:E,$B1021)</f>
        <v>CH4</v>
      </c>
      <c r="I1021" s="221">
        <f>IF(I1020=DbaseIndices!$N$3,DbaseIndices!$N$2,I1020+1)</f>
        <v>2017</v>
      </c>
      <c r="J1021" s="318">
        <f ca="1">OFFSET(INDIRECT(INDEX(DbaseIndices!J:J,B1021)),0,I1021-2000+1)</f>
        <v>2.51301</v>
      </c>
    </row>
    <row r="1022" spans="1:10" x14ac:dyDescent="0.25">
      <c r="A1022" s="221">
        <f>IF(I1021=DbaseIndices!$N$3,A1021+1,A1021)</f>
        <v>171</v>
      </c>
      <c r="B1022" s="221">
        <f>MATCH(A1022,DbaseIndices!A:A,0)</f>
        <v>233</v>
      </c>
      <c r="C1022" s="221" t="str">
        <f>INDEX(DbaseIndices!F:F,$B1022)</f>
        <v>1 Energy</v>
      </c>
      <c r="D1022" s="221" t="str">
        <f>INDEX(DbaseIndices!G:G,$B1022)</f>
        <v>1A Fuel Combustion Activities</v>
      </c>
      <c r="E1022" s="221" t="str">
        <f>INDEX(DbaseIndices!H:H,$B1022)</f>
        <v>1A4 Other Sectors</v>
      </c>
      <c r="F1022" s="221" t="str">
        <f>INDEX(DbaseIndices!I:I,$B1022)</f>
        <v>1A4b Residential</v>
      </c>
      <c r="G1022" s="221" t="str">
        <f>INDEX(DbaseIndices!D:D,$B1022)</f>
        <v>Other primary solid biomass</v>
      </c>
      <c r="H1022" s="221" t="str">
        <f>INDEX(DbaseIndices!E:E,$B1022)</f>
        <v>CH4</v>
      </c>
      <c r="I1022" s="221">
        <f>IF(I1021=DbaseIndices!$N$3,DbaseIndices!$N$2,I1021+1)</f>
        <v>2012</v>
      </c>
      <c r="J1022" s="318">
        <f ca="1">OFFSET(INDIRECT(INDEX(DbaseIndices!J:J,B1022)),0,I1022-2000+1)</f>
        <v>0</v>
      </c>
    </row>
    <row r="1023" spans="1:10" x14ac:dyDescent="0.25">
      <c r="A1023" s="221">
        <f>IF(I1022=DbaseIndices!$N$3,A1022+1,A1022)</f>
        <v>171</v>
      </c>
      <c r="B1023" s="221">
        <f>MATCH(A1023,DbaseIndices!A:A,0)</f>
        <v>233</v>
      </c>
      <c r="C1023" s="221" t="str">
        <f>INDEX(DbaseIndices!F:F,$B1023)</f>
        <v>1 Energy</v>
      </c>
      <c r="D1023" s="221" t="str">
        <f>INDEX(DbaseIndices!G:G,$B1023)</f>
        <v>1A Fuel Combustion Activities</v>
      </c>
      <c r="E1023" s="221" t="str">
        <f>INDEX(DbaseIndices!H:H,$B1023)</f>
        <v>1A4 Other Sectors</v>
      </c>
      <c r="F1023" s="221" t="str">
        <f>INDEX(DbaseIndices!I:I,$B1023)</f>
        <v>1A4b Residential</v>
      </c>
      <c r="G1023" s="221" t="str">
        <f>INDEX(DbaseIndices!D:D,$B1023)</f>
        <v>Other primary solid biomass</v>
      </c>
      <c r="H1023" s="221" t="str">
        <f>INDEX(DbaseIndices!E:E,$B1023)</f>
        <v>CH4</v>
      </c>
      <c r="I1023" s="221">
        <f>IF(I1022=DbaseIndices!$N$3,DbaseIndices!$N$2,I1022+1)</f>
        <v>2013</v>
      </c>
      <c r="J1023" s="318">
        <f ca="1">OFFSET(INDIRECT(INDEX(DbaseIndices!J:J,B1023)),0,I1023-2000+1)</f>
        <v>0</v>
      </c>
    </row>
    <row r="1024" spans="1:10" x14ac:dyDescent="0.25">
      <c r="A1024" s="221">
        <f>IF(I1023=DbaseIndices!$N$3,A1023+1,A1023)</f>
        <v>171</v>
      </c>
      <c r="B1024" s="221">
        <f>MATCH(A1024,DbaseIndices!A:A,0)</f>
        <v>233</v>
      </c>
      <c r="C1024" s="221" t="str">
        <f>INDEX(DbaseIndices!F:F,$B1024)</f>
        <v>1 Energy</v>
      </c>
      <c r="D1024" s="221" t="str">
        <f>INDEX(DbaseIndices!G:G,$B1024)</f>
        <v>1A Fuel Combustion Activities</v>
      </c>
      <c r="E1024" s="221" t="str">
        <f>INDEX(DbaseIndices!H:H,$B1024)</f>
        <v>1A4 Other Sectors</v>
      </c>
      <c r="F1024" s="221" t="str">
        <f>INDEX(DbaseIndices!I:I,$B1024)</f>
        <v>1A4b Residential</v>
      </c>
      <c r="G1024" s="221" t="str">
        <f>INDEX(DbaseIndices!D:D,$B1024)</f>
        <v>Other primary solid biomass</v>
      </c>
      <c r="H1024" s="221" t="str">
        <f>INDEX(DbaseIndices!E:E,$B1024)</f>
        <v>CH4</v>
      </c>
      <c r="I1024" s="221">
        <f>IF(I1023=DbaseIndices!$N$3,DbaseIndices!$N$2,I1023+1)</f>
        <v>2014</v>
      </c>
      <c r="J1024" s="318">
        <f ca="1">OFFSET(INDIRECT(INDEX(DbaseIndices!J:J,B1024)),0,I1024-2000+1)</f>
        <v>0</v>
      </c>
    </row>
    <row r="1025" spans="1:10" x14ac:dyDescent="0.25">
      <c r="A1025" s="221">
        <f>IF(I1024=DbaseIndices!$N$3,A1024+1,A1024)</f>
        <v>171</v>
      </c>
      <c r="B1025" s="221">
        <f>MATCH(A1025,DbaseIndices!A:A,0)</f>
        <v>233</v>
      </c>
      <c r="C1025" s="221" t="str">
        <f>INDEX(DbaseIndices!F:F,$B1025)</f>
        <v>1 Energy</v>
      </c>
      <c r="D1025" s="221" t="str">
        <f>INDEX(DbaseIndices!G:G,$B1025)</f>
        <v>1A Fuel Combustion Activities</v>
      </c>
      <c r="E1025" s="221" t="str">
        <f>INDEX(DbaseIndices!H:H,$B1025)</f>
        <v>1A4 Other Sectors</v>
      </c>
      <c r="F1025" s="221" t="str">
        <f>INDEX(DbaseIndices!I:I,$B1025)</f>
        <v>1A4b Residential</v>
      </c>
      <c r="G1025" s="221" t="str">
        <f>INDEX(DbaseIndices!D:D,$B1025)</f>
        <v>Other primary solid biomass</v>
      </c>
      <c r="H1025" s="221" t="str">
        <f>INDEX(DbaseIndices!E:E,$B1025)</f>
        <v>CH4</v>
      </c>
      <c r="I1025" s="221">
        <f>IF(I1024=DbaseIndices!$N$3,DbaseIndices!$N$2,I1024+1)</f>
        <v>2015</v>
      </c>
      <c r="J1025" s="318">
        <f ca="1">OFFSET(INDIRECT(INDEX(DbaseIndices!J:J,B1025)),0,I1025-2000+1)</f>
        <v>0</v>
      </c>
    </row>
    <row r="1026" spans="1:10" x14ac:dyDescent="0.25">
      <c r="A1026" s="221">
        <f>IF(I1025=DbaseIndices!$N$3,A1025+1,A1025)</f>
        <v>171</v>
      </c>
      <c r="B1026" s="221">
        <f>MATCH(A1026,DbaseIndices!A:A,0)</f>
        <v>233</v>
      </c>
      <c r="C1026" s="221" t="str">
        <f>INDEX(DbaseIndices!F:F,$B1026)</f>
        <v>1 Energy</v>
      </c>
      <c r="D1026" s="221" t="str">
        <f>INDEX(DbaseIndices!G:G,$B1026)</f>
        <v>1A Fuel Combustion Activities</v>
      </c>
      <c r="E1026" s="221" t="str">
        <f>INDEX(DbaseIndices!H:H,$B1026)</f>
        <v>1A4 Other Sectors</v>
      </c>
      <c r="F1026" s="221" t="str">
        <f>INDEX(DbaseIndices!I:I,$B1026)</f>
        <v>1A4b Residential</v>
      </c>
      <c r="G1026" s="221" t="str">
        <f>INDEX(DbaseIndices!D:D,$B1026)</f>
        <v>Other primary solid biomass</v>
      </c>
      <c r="H1026" s="221" t="str">
        <f>INDEX(DbaseIndices!E:E,$B1026)</f>
        <v>CH4</v>
      </c>
      <c r="I1026" s="221">
        <f>IF(I1025=DbaseIndices!$N$3,DbaseIndices!$N$2,I1025+1)</f>
        <v>2016</v>
      </c>
      <c r="J1026" s="318">
        <f ca="1">OFFSET(INDIRECT(INDEX(DbaseIndices!J:J,B1026)),0,I1026-2000+1)</f>
        <v>0</v>
      </c>
    </row>
    <row r="1027" spans="1:10" x14ac:dyDescent="0.25">
      <c r="A1027" s="221">
        <f>IF(I1026=DbaseIndices!$N$3,A1026+1,A1026)</f>
        <v>171</v>
      </c>
      <c r="B1027" s="221">
        <f>MATCH(A1027,DbaseIndices!A:A,0)</f>
        <v>233</v>
      </c>
      <c r="C1027" s="221" t="str">
        <f>INDEX(DbaseIndices!F:F,$B1027)</f>
        <v>1 Energy</v>
      </c>
      <c r="D1027" s="221" t="str">
        <f>INDEX(DbaseIndices!G:G,$B1027)</f>
        <v>1A Fuel Combustion Activities</v>
      </c>
      <c r="E1027" s="221" t="str">
        <f>INDEX(DbaseIndices!H:H,$B1027)</f>
        <v>1A4 Other Sectors</v>
      </c>
      <c r="F1027" s="221" t="str">
        <f>INDEX(DbaseIndices!I:I,$B1027)</f>
        <v>1A4b Residential</v>
      </c>
      <c r="G1027" s="221" t="str">
        <f>INDEX(DbaseIndices!D:D,$B1027)</f>
        <v>Other primary solid biomass</v>
      </c>
      <c r="H1027" s="221" t="str">
        <f>INDEX(DbaseIndices!E:E,$B1027)</f>
        <v>CH4</v>
      </c>
      <c r="I1027" s="221">
        <f>IF(I1026=DbaseIndices!$N$3,DbaseIndices!$N$2,I1026+1)</f>
        <v>2017</v>
      </c>
      <c r="J1027" s="318">
        <f ca="1">OFFSET(INDIRECT(INDEX(DbaseIndices!J:J,B1027)),0,I1027-2000+1)</f>
        <v>0</v>
      </c>
    </row>
    <row r="1028" spans="1:10" x14ac:dyDescent="0.25">
      <c r="A1028" s="221">
        <f>IF(I1027=DbaseIndices!$N$3,A1027+1,A1027)</f>
        <v>172</v>
      </c>
      <c r="B1028" s="221">
        <f>MATCH(A1028,DbaseIndices!A:A,0)</f>
        <v>234</v>
      </c>
      <c r="C1028" s="221" t="str">
        <f>INDEX(DbaseIndices!F:F,$B1028)</f>
        <v>1 Energy</v>
      </c>
      <c r="D1028" s="221" t="str">
        <f>INDEX(DbaseIndices!G:G,$B1028)</f>
        <v>1A Fuel Combustion Activities</v>
      </c>
      <c r="E1028" s="221" t="str">
        <f>INDEX(DbaseIndices!H:H,$B1028)</f>
        <v>1A4 Other Sectors</v>
      </c>
      <c r="F1028" s="221" t="str">
        <f>INDEX(DbaseIndices!I:I,$B1028)</f>
        <v>1A4b Residential</v>
      </c>
      <c r="G1028" s="221" t="str">
        <f>INDEX(DbaseIndices!D:D,$B1028)</f>
        <v>Wood/Wood Waste</v>
      </c>
      <c r="H1028" s="221" t="str">
        <f>INDEX(DbaseIndices!E:E,$B1028)</f>
        <v>CH4</v>
      </c>
      <c r="I1028" s="221">
        <f>IF(I1027=DbaseIndices!$N$3,DbaseIndices!$N$2,I1027+1)</f>
        <v>2012</v>
      </c>
      <c r="J1028" s="318">
        <f ca="1">OFFSET(INDIRECT(INDEX(DbaseIndices!J:J,B1028)),0,I1028-2000+1)</f>
        <v>7.981725000000002E-2</v>
      </c>
    </row>
    <row r="1029" spans="1:10" x14ac:dyDescent="0.25">
      <c r="A1029" s="221">
        <f>IF(I1028=DbaseIndices!$N$3,A1028+1,A1028)</f>
        <v>172</v>
      </c>
      <c r="B1029" s="221">
        <f>MATCH(A1029,DbaseIndices!A:A,0)</f>
        <v>234</v>
      </c>
      <c r="C1029" s="221" t="str">
        <f>INDEX(DbaseIndices!F:F,$B1029)</f>
        <v>1 Energy</v>
      </c>
      <c r="D1029" s="221" t="str">
        <f>INDEX(DbaseIndices!G:G,$B1029)</f>
        <v>1A Fuel Combustion Activities</v>
      </c>
      <c r="E1029" s="221" t="str">
        <f>INDEX(DbaseIndices!H:H,$B1029)</f>
        <v>1A4 Other Sectors</v>
      </c>
      <c r="F1029" s="221" t="str">
        <f>INDEX(DbaseIndices!I:I,$B1029)</f>
        <v>1A4b Residential</v>
      </c>
      <c r="G1029" s="221" t="str">
        <f>INDEX(DbaseIndices!D:D,$B1029)</f>
        <v>Wood/Wood Waste</v>
      </c>
      <c r="H1029" s="221" t="str">
        <f>INDEX(DbaseIndices!E:E,$B1029)</f>
        <v>CH4</v>
      </c>
      <c r="I1029" s="221">
        <f>IF(I1028=DbaseIndices!$N$3,DbaseIndices!$N$2,I1028+1)</f>
        <v>2013</v>
      </c>
      <c r="J1029" s="318">
        <f ca="1">OFFSET(INDIRECT(INDEX(DbaseIndices!J:J,B1029)),0,I1029-2000+1)</f>
        <v>8.1654000000000018E-2</v>
      </c>
    </row>
    <row r="1030" spans="1:10" x14ac:dyDescent="0.25">
      <c r="A1030" s="221">
        <f>IF(I1029=DbaseIndices!$N$3,A1029+1,A1029)</f>
        <v>172</v>
      </c>
      <c r="B1030" s="221">
        <f>MATCH(A1030,DbaseIndices!A:A,0)</f>
        <v>234</v>
      </c>
      <c r="C1030" s="221" t="str">
        <f>INDEX(DbaseIndices!F:F,$B1030)</f>
        <v>1 Energy</v>
      </c>
      <c r="D1030" s="221" t="str">
        <f>INDEX(DbaseIndices!G:G,$B1030)</f>
        <v>1A Fuel Combustion Activities</v>
      </c>
      <c r="E1030" s="221" t="str">
        <f>INDEX(DbaseIndices!H:H,$B1030)</f>
        <v>1A4 Other Sectors</v>
      </c>
      <c r="F1030" s="221" t="str">
        <f>INDEX(DbaseIndices!I:I,$B1030)</f>
        <v>1A4b Residential</v>
      </c>
      <c r="G1030" s="221" t="str">
        <f>INDEX(DbaseIndices!D:D,$B1030)</f>
        <v>Wood/Wood Waste</v>
      </c>
      <c r="H1030" s="221" t="str">
        <f>INDEX(DbaseIndices!E:E,$B1030)</f>
        <v>CH4</v>
      </c>
      <c r="I1030" s="221">
        <f>IF(I1029=DbaseIndices!$N$3,DbaseIndices!$N$2,I1029+1)</f>
        <v>2014</v>
      </c>
      <c r="J1030" s="318">
        <f ca="1">OFFSET(INDIRECT(INDEX(DbaseIndices!J:J,B1030)),0,I1030-2000+1)</f>
        <v>8.3490750000000016E-2</v>
      </c>
    </row>
    <row r="1031" spans="1:10" x14ac:dyDescent="0.25">
      <c r="A1031" s="221">
        <f>IF(I1030=DbaseIndices!$N$3,A1030+1,A1030)</f>
        <v>172</v>
      </c>
      <c r="B1031" s="221">
        <f>MATCH(A1031,DbaseIndices!A:A,0)</f>
        <v>234</v>
      </c>
      <c r="C1031" s="221" t="str">
        <f>INDEX(DbaseIndices!F:F,$B1031)</f>
        <v>1 Energy</v>
      </c>
      <c r="D1031" s="221" t="str">
        <f>INDEX(DbaseIndices!G:G,$B1031)</f>
        <v>1A Fuel Combustion Activities</v>
      </c>
      <c r="E1031" s="221" t="str">
        <f>INDEX(DbaseIndices!H:H,$B1031)</f>
        <v>1A4 Other Sectors</v>
      </c>
      <c r="F1031" s="221" t="str">
        <f>INDEX(DbaseIndices!I:I,$B1031)</f>
        <v>1A4b Residential</v>
      </c>
      <c r="G1031" s="221" t="str">
        <f>INDEX(DbaseIndices!D:D,$B1031)</f>
        <v>Wood/Wood Waste</v>
      </c>
      <c r="H1031" s="221" t="str">
        <f>INDEX(DbaseIndices!E:E,$B1031)</f>
        <v>CH4</v>
      </c>
      <c r="I1031" s="221">
        <f>IF(I1030=DbaseIndices!$N$3,DbaseIndices!$N$2,I1030+1)</f>
        <v>2015</v>
      </c>
      <c r="J1031" s="318">
        <f ca="1">OFFSET(INDIRECT(INDEX(DbaseIndices!J:J,B1031)),0,I1031-2000+1)</f>
        <v>8.5327500000000028E-2</v>
      </c>
    </row>
    <row r="1032" spans="1:10" x14ac:dyDescent="0.25">
      <c r="A1032" s="221">
        <f>IF(I1031=DbaseIndices!$N$3,A1031+1,A1031)</f>
        <v>172</v>
      </c>
      <c r="B1032" s="221">
        <f>MATCH(A1032,DbaseIndices!A:A,0)</f>
        <v>234</v>
      </c>
      <c r="C1032" s="221" t="str">
        <f>INDEX(DbaseIndices!F:F,$B1032)</f>
        <v>1 Energy</v>
      </c>
      <c r="D1032" s="221" t="str">
        <f>INDEX(DbaseIndices!G:G,$B1032)</f>
        <v>1A Fuel Combustion Activities</v>
      </c>
      <c r="E1032" s="221" t="str">
        <f>INDEX(DbaseIndices!H:H,$B1032)</f>
        <v>1A4 Other Sectors</v>
      </c>
      <c r="F1032" s="221" t="str">
        <f>INDEX(DbaseIndices!I:I,$B1032)</f>
        <v>1A4b Residential</v>
      </c>
      <c r="G1032" s="221" t="str">
        <f>INDEX(DbaseIndices!D:D,$B1032)</f>
        <v>Wood/Wood Waste</v>
      </c>
      <c r="H1032" s="221" t="str">
        <f>INDEX(DbaseIndices!E:E,$B1032)</f>
        <v>CH4</v>
      </c>
      <c r="I1032" s="221">
        <f>IF(I1031=DbaseIndices!$N$3,DbaseIndices!$N$2,I1031+1)</f>
        <v>2016</v>
      </c>
      <c r="J1032" s="318">
        <f ca="1">OFFSET(INDIRECT(INDEX(DbaseIndices!J:J,B1032)),0,I1032-2000+1)</f>
        <v>8.716425000000004E-2</v>
      </c>
    </row>
    <row r="1033" spans="1:10" x14ac:dyDescent="0.25">
      <c r="A1033" s="221">
        <f>IF(I1032=DbaseIndices!$N$3,A1032+1,A1032)</f>
        <v>172</v>
      </c>
      <c r="B1033" s="221">
        <f>MATCH(A1033,DbaseIndices!A:A,0)</f>
        <v>234</v>
      </c>
      <c r="C1033" s="221" t="str">
        <f>INDEX(DbaseIndices!F:F,$B1033)</f>
        <v>1 Energy</v>
      </c>
      <c r="D1033" s="221" t="str">
        <f>INDEX(DbaseIndices!G:G,$B1033)</f>
        <v>1A Fuel Combustion Activities</v>
      </c>
      <c r="E1033" s="221" t="str">
        <f>INDEX(DbaseIndices!H:H,$B1033)</f>
        <v>1A4 Other Sectors</v>
      </c>
      <c r="F1033" s="221" t="str">
        <f>INDEX(DbaseIndices!I:I,$B1033)</f>
        <v>1A4b Residential</v>
      </c>
      <c r="G1033" s="221" t="str">
        <f>INDEX(DbaseIndices!D:D,$B1033)</f>
        <v>Wood/Wood Waste</v>
      </c>
      <c r="H1033" s="221" t="str">
        <f>INDEX(DbaseIndices!E:E,$B1033)</f>
        <v>CH4</v>
      </c>
      <c r="I1033" s="221">
        <f>IF(I1032=DbaseIndices!$N$3,DbaseIndices!$N$2,I1032+1)</f>
        <v>2017</v>
      </c>
      <c r="J1033" s="318">
        <f ca="1">OFFSET(INDIRECT(INDEX(DbaseIndices!J:J,B1033)),0,I1033-2000+1)</f>
        <v>8.9001000000000025E-2</v>
      </c>
    </row>
    <row r="1034" spans="1:10" x14ac:dyDescent="0.25">
      <c r="A1034" s="221">
        <f>IF(I1033=DbaseIndices!$N$3,A1033+1,A1033)</f>
        <v>173</v>
      </c>
      <c r="B1034" s="221">
        <f>MATCH(A1034,DbaseIndices!A:A,0)</f>
        <v>236</v>
      </c>
      <c r="C1034" s="221" t="str">
        <f>INDEX(DbaseIndices!F:F,$B1034)</f>
        <v>1 Energy</v>
      </c>
      <c r="D1034" s="221" t="str">
        <f>INDEX(DbaseIndices!G:G,$B1034)</f>
        <v>1A Fuel Combustion Activities</v>
      </c>
      <c r="E1034" s="221" t="str">
        <f>INDEX(DbaseIndices!H:H,$B1034)</f>
        <v>1A4 Other Sectors</v>
      </c>
      <c r="F1034" s="221" t="str">
        <f>INDEX(DbaseIndices!I:I,$B1034)</f>
        <v>1A4c Agriculture/Forestry/Fishing/Fish Farms</v>
      </c>
      <c r="G1034" s="221" t="str">
        <f>INDEX(DbaseIndices!D:D,$B1034)</f>
        <v>Motor gasoline</v>
      </c>
      <c r="H1034" s="221" t="str">
        <f>INDEX(DbaseIndices!E:E,$B1034)</f>
        <v>CH4</v>
      </c>
      <c r="I1034" s="221">
        <f>IF(I1033=DbaseIndices!$N$3,DbaseIndices!$N$2,I1033+1)</f>
        <v>2012</v>
      </c>
      <c r="J1034" s="318">
        <f ca="1">OFFSET(INDIRECT(INDEX(DbaseIndices!J:J,B1034)),0,I1034-2000+1)</f>
        <v>1.2018564000000001E-2</v>
      </c>
    </row>
    <row r="1035" spans="1:10" x14ac:dyDescent="0.25">
      <c r="A1035" s="221">
        <f>IF(I1034=DbaseIndices!$N$3,A1034+1,A1034)</f>
        <v>173</v>
      </c>
      <c r="B1035" s="221">
        <f>MATCH(A1035,DbaseIndices!A:A,0)</f>
        <v>236</v>
      </c>
      <c r="C1035" s="221" t="str">
        <f>INDEX(DbaseIndices!F:F,$B1035)</f>
        <v>1 Energy</v>
      </c>
      <c r="D1035" s="221" t="str">
        <f>INDEX(DbaseIndices!G:G,$B1035)</f>
        <v>1A Fuel Combustion Activities</v>
      </c>
      <c r="E1035" s="221" t="str">
        <f>INDEX(DbaseIndices!H:H,$B1035)</f>
        <v>1A4 Other Sectors</v>
      </c>
      <c r="F1035" s="221" t="str">
        <f>INDEX(DbaseIndices!I:I,$B1035)</f>
        <v>1A4c Agriculture/Forestry/Fishing/Fish Farms</v>
      </c>
      <c r="G1035" s="221" t="str">
        <f>INDEX(DbaseIndices!D:D,$B1035)</f>
        <v>Motor gasoline</v>
      </c>
      <c r="H1035" s="221" t="str">
        <f>INDEX(DbaseIndices!E:E,$B1035)</f>
        <v>CH4</v>
      </c>
      <c r="I1035" s="221">
        <f>IF(I1034=DbaseIndices!$N$3,DbaseIndices!$N$2,I1034+1)</f>
        <v>2013</v>
      </c>
      <c r="J1035" s="318">
        <f ca="1">OFFSET(INDIRECT(INDEX(DbaseIndices!J:J,B1035)),0,I1035-2000+1)</f>
        <v>1.1442000000000001E-2</v>
      </c>
    </row>
    <row r="1036" spans="1:10" x14ac:dyDescent="0.25">
      <c r="A1036" s="221">
        <f>IF(I1035=DbaseIndices!$N$3,A1035+1,A1035)</f>
        <v>173</v>
      </c>
      <c r="B1036" s="221">
        <f>MATCH(A1036,DbaseIndices!A:A,0)</f>
        <v>236</v>
      </c>
      <c r="C1036" s="221" t="str">
        <f>INDEX(DbaseIndices!F:F,$B1036)</f>
        <v>1 Energy</v>
      </c>
      <c r="D1036" s="221" t="str">
        <f>INDEX(DbaseIndices!G:G,$B1036)</f>
        <v>1A Fuel Combustion Activities</v>
      </c>
      <c r="E1036" s="221" t="str">
        <f>INDEX(DbaseIndices!H:H,$B1036)</f>
        <v>1A4 Other Sectors</v>
      </c>
      <c r="F1036" s="221" t="str">
        <f>INDEX(DbaseIndices!I:I,$B1036)</f>
        <v>1A4c Agriculture/Forestry/Fishing/Fish Farms</v>
      </c>
      <c r="G1036" s="221" t="str">
        <f>INDEX(DbaseIndices!D:D,$B1036)</f>
        <v>Motor gasoline</v>
      </c>
      <c r="H1036" s="221" t="str">
        <f>INDEX(DbaseIndices!E:E,$B1036)</f>
        <v>CH4</v>
      </c>
      <c r="I1036" s="221">
        <f>IF(I1035=DbaseIndices!$N$3,DbaseIndices!$N$2,I1035+1)</f>
        <v>2014</v>
      </c>
      <c r="J1036" s="318">
        <f ca="1">OFFSET(INDIRECT(INDEX(DbaseIndices!J:J,B1036)),0,I1036-2000+1)</f>
        <v>1.1639999999999999E-2</v>
      </c>
    </row>
    <row r="1037" spans="1:10" x14ac:dyDescent="0.25">
      <c r="A1037" s="221">
        <f>IF(I1036=DbaseIndices!$N$3,A1036+1,A1036)</f>
        <v>173</v>
      </c>
      <c r="B1037" s="221">
        <f>MATCH(A1037,DbaseIndices!A:A,0)</f>
        <v>236</v>
      </c>
      <c r="C1037" s="221" t="str">
        <f>INDEX(DbaseIndices!F:F,$B1037)</f>
        <v>1 Energy</v>
      </c>
      <c r="D1037" s="221" t="str">
        <f>INDEX(DbaseIndices!G:G,$B1037)</f>
        <v>1A Fuel Combustion Activities</v>
      </c>
      <c r="E1037" s="221" t="str">
        <f>INDEX(DbaseIndices!H:H,$B1037)</f>
        <v>1A4 Other Sectors</v>
      </c>
      <c r="F1037" s="221" t="str">
        <f>INDEX(DbaseIndices!I:I,$B1037)</f>
        <v>1A4c Agriculture/Forestry/Fishing/Fish Farms</v>
      </c>
      <c r="G1037" s="221" t="str">
        <f>INDEX(DbaseIndices!D:D,$B1037)</f>
        <v>Motor gasoline</v>
      </c>
      <c r="H1037" s="221" t="str">
        <f>INDEX(DbaseIndices!E:E,$B1037)</f>
        <v>CH4</v>
      </c>
      <c r="I1037" s="221">
        <f>IF(I1036=DbaseIndices!$N$3,DbaseIndices!$N$2,I1036+1)</f>
        <v>2015</v>
      </c>
      <c r="J1037" s="318">
        <f ca="1">OFFSET(INDIRECT(INDEX(DbaseIndices!J:J,B1037)),0,I1037-2000+1)</f>
        <v>1.2387E-2</v>
      </c>
    </row>
    <row r="1038" spans="1:10" x14ac:dyDescent="0.25">
      <c r="A1038" s="221">
        <f>IF(I1037=DbaseIndices!$N$3,A1037+1,A1037)</f>
        <v>173</v>
      </c>
      <c r="B1038" s="221">
        <f>MATCH(A1038,DbaseIndices!A:A,0)</f>
        <v>236</v>
      </c>
      <c r="C1038" s="221" t="str">
        <f>INDEX(DbaseIndices!F:F,$B1038)</f>
        <v>1 Energy</v>
      </c>
      <c r="D1038" s="221" t="str">
        <f>INDEX(DbaseIndices!G:G,$B1038)</f>
        <v>1A Fuel Combustion Activities</v>
      </c>
      <c r="E1038" s="221" t="str">
        <f>INDEX(DbaseIndices!H:H,$B1038)</f>
        <v>1A4 Other Sectors</v>
      </c>
      <c r="F1038" s="221" t="str">
        <f>INDEX(DbaseIndices!I:I,$B1038)</f>
        <v>1A4c Agriculture/Forestry/Fishing/Fish Farms</v>
      </c>
      <c r="G1038" s="221" t="str">
        <f>INDEX(DbaseIndices!D:D,$B1038)</f>
        <v>Motor gasoline</v>
      </c>
      <c r="H1038" s="221" t="str">
        <f>INDEX(DbaseIndices!E:E,$B1038)</f>
        <v>CH4</v>
      </c>
      <c r="I1038" s="221">
        <f>IF(I1037=DbaseIndices!$N$3,DbaseIndices!$N$2,I1037+1)</f>
        <v>2016</v>
      </c>
      <c r="J1038" s="318">
        <f ca="1">OFFSET(INDIRECT(INDEX(DbaseIndices!J:J,B1038)),0,I1038-2000+1)</f>
        <v>1.2744E-2</v>
      </c>
    </row>
    <row r="1039" spans="1:10" x14ac:dyDescent="0.25">
      <c r="A1039" s="221">
        <f>IF(I1038=DbaseIndices!$N$3,A1038+1,A1038)</f>
        <v>173</v>
      </c>
      <c r="B1039" s="221">
        <f>MATCH(A1039,DbaseIndices!A:A,0)</f>
        <v>236</v>
      </c>
      <c r="C1039" s="221" t="str">
        <f>INDEX(DbaseIndices!F:F,$B1039)</f>
        <v>1 Energy</v>
      </c>
      <c r="D1039" s="221" t="str">
        <f>INDEX(DbaseIndices!G:G,$B1039)</f>
        <v>1A Fuel Combustion Activities</v>
      </c>
      <c r="E1039" s="221" t="str">
        <f>INDEX(DbaseIndices!H:H,$B1039)</f>
        <v>1A4 Other Sectors</v>
      </c>
      <c r="F1039" s="221" t="str">
        <f>INDEX(DbaseIndices!I:I,$B1039)</f>
        <v>1A4c Agriculture/Forestry/Fishing/Fish Farms</v>
      </c>
      <c r="G1039" s="221" t="str">
        <f>INDEX(DbaseIndices!D:D,$B1039)</f>
        <v>Motor gasoline</v>
      </c>
      <c r="H1039" s="221" t="str">
        <f>INDEX(DbaseIndices!E:E,$B1039)</f>
        <v>CH4</v>
      </c>
      <c r="I1039" s="221">
        <f>IF(I1038=DbaseIndices!$N$3,DbaseIndices!$N$2,I1038+1)</f>
        <v>2017</v>
      </c>
      <c r="J1039" s="318">
        <f ca="1">OFFSET(INDIRECT(INDEX(DbaseIndices!J:J,B1039)),0,I1039-2000+1)</f>
        <v>1.3485E-2</v>
      </c>
    </row>
    <row r="1040" spans="1:10" x14ac:dyDescent="0.25">
      <c r="A1040" s="221">
        <f>IF(I1039=DbaseIndices!$N$3,A1039+1,A1039)</f>
        <v>174</v>
      </c>
      <c r="B1040" s="221">
        <f>MATCH(A1040,DbaseIndices!A:A,0)</f>
        <v>237</v>
      </c>
      <c r="C1040" s="221" t="str">
        <f>INDEX(DbaseIndices!F:F,$B1040)</f>
        <v>1 Energy</v>
      </c>
      <c r="D1040" s="221" t="str">
        <f>INDEX(DbaseIndices!G:G,$B1040)</f>
        <v>1A Fuel Combustion Activities</v>
      </c>
      <c r="E1040" s="221" t="str">
        <f>INDEX(DbaseIndices!H:H,$B1040)</f>
        <v>1A4 Other Sectors</v>
      </c>
      <c r="F1040" s="221" t="str">
        <f>INDEX(DbaseIndices!I:I,$B1040)</f>
        <v>1A4c Agriculture/Forestry/Fishing/Fish Farms</v>
      </c>
      <c r="G1040" s="221" t="str">
        <f>INDEX(DbaseIndices!D:D,$B1040)</f>
        <v>Kerosene</v>
      </c>
      <c r="H1040" s="221" t="str">
        <f>INDEX(DbaseIndices!E:E,$B1040)</f>
        <v>CH4</v>
      </c>
      <c r="I1040" s="221">
        <f>IF(I1039=DbaseIndices!$N$3,DbaseIndices!$N$2,I1039+1)</f>
        <v>2012</v>
      </c>
      <c r="J1040" s="318">
        <f ca="1">OFFSET(INDIRECT(INDEX(DbaseIndices!J:J,B1040)),0,I1040-2000+1)</f>
        <v>4.7996399999999991E-3</v>
      </c>
    </row>
    <row r="1041" spans="1:10" x14ac:dyDescent="0.25">
      <c r="A1041" s="221">
        <f>IF(I1040=DbaseIndices!$N$3,A1040+1,A1040)</f>
        <v>174</v>
      </c>
      <c r="B1041" s="221">
        <f>MATCH(A1041,DbaseIndices!A:A,0)</f>
        <v>237</v>
      </c>
      <c r="C1041" s="221" t="str">
        <f>INDEX(DbaseIndices!F:F,$B1041)</f>
        <v>1 Energy</v>
      </c>
      <c r="D1041" s="221" t="str">
        <f>INDEX(DbaseIndices!G:G,$B1041)</f>
        <v>1A Fuel Combustion Activities</v>
      </c>
      <c r="E1041" s="221" t="str">
        <f>INDEX(DbaseIndices!H:H,$B1041)</f>
        <v>1A4 Other Sectors</v>
      </c>
      <c r="F1041" s="221" t="str">
        <f>INDEX(DbaseIndices!I:I,$B1041)</f>
        <v>1A4c Agriculture/Forestry/Fishing/Fish Farms</v>
      </c>
      <c r="G1041" s="221" t="str">
        <f>INDEX(DbaseIndices!D:D,$B1041)</f>
        <v>Kerosene</v>
      </c>
      <c r="H1041" s="221" t="str">
        <f>INDEX(DbaseIndices!E:E,$B1041)</f>
        <v>CH4</v>
      </c>
      <c r="I1041" s="221">
        <f>IF(I1040=DbaseIndices!$N$3,DbaseIndices!$N$2,I1040+1)</f>
        <v>2013</v>
      </c>
      <c r="J1041" s="318">
        <f ca="1">OFFSET(INDIRECT(INDEX(DbaseIndices!J:J,B1041)),0,I1041-2000+1)</f>
        <v>1.0284E-2</v>
      </c>
    </row>
    <row r="1042" spans="1:10" x14ac:dyDescent="0.25">
      <c r="A1042" s="221">
        <f>IF(I1041=DbaseIndices!$N$3,A1041+1,A1041)</f>
        <v>174</v>
      </c>
      <c r="B1042" s="221">
        <f>MATCH(A1042,DbaseIndices!A:A,0)</f>
        <v>237</v>
      </c>
      <c r="C1042" s="221" t="str">
        <f>INDEX(DbaseIndices!F:F,$B1042)</f>
        <v>1 Energy</v>
      </c>
      <c r="D1042" s="221" t="str">
        <f>INDEX(DbaseIndices!G:G,$B1042)</f>
        <v>1A Fuel Combustion Activities</v>
      </c>
      <c r="E1042" s="221" t="str">
        <f>INDEX(DbaseIndices!H:H,$B1042)</f>
        <v>1A4 Other Sectors</v>
      </c>
      <c r="F1042" s="221" t="str">
        <f>INDEX(DbaseIndices!I:I,$B1042)</f>
        <v>1A4c Agriculture/Forestry/Fishing/Fish Farms</v>
      </c>
      <c r="G1042" s="221" t="str">
        <f>INDEX(DbaseIndices!D:D,$B1042)</f>
        <v>Kerosene</v>
      </c>
      <c r="H1042" s="221" t="str">
        <f>INDEX(DbaseIndices!E:E,$B1042)</f>
        <v>CH4</v>
      </c>
      <c r="I1042" s="221">
        <f>IF(I1041=DbaseIndices!$N$3,DbaseIndices!$N$2,I1041+1)</f>
        <v>2014</v>
      </c>
      <c r="J1042" s="318">
        <f ca="1">OFFSET(INDIRECT(INDEX(DbaseIndices!J:J,B1042)),0,I1042-2000+1)</f>
        <v>1.299252E-2</v>
      </c>
    </row>
    <row r="1043" spans="1:10" x14ac:dyDescent="0.25">
      <c r="A1043" s="221">
        <f>IF(I1042=DbaseIndices!$N$3,A1042+1,A1042)</f>
        <v>174</v>
      </c>
      <c r="B1043" s="221">
        <f>MATCH(A1043,DbaseIndices!A:A,0)</f>
        <v>237</v>
      </c>
      <c r="C1043" s="221" t="str">
        <f>INDEX(DbaseIndices!F:F,$B1043)</f>
        <v>1 Energy</v>
      </c>
      <c r="D1043" s="221" t="str">
        <f>INDEX(DbaseIndices!G:G,$B1043)</f>
        <v>1A Fuel Combustion Activities</v>
      </c>
      <c r="E1043" s="221" t="str">
        <f>INDEX(DbaseIndices!H:H,$B1043)</f>
        <v>1A4 Other Sectors</v>
      </c>
      <c r="F1043" s="221" t="str">
        <f>INDEX(DbaseIndices!I:I,$B1043)</f>
        <v>1A4c Agriculture/Forestry/Fishing/Fish Farms</v>
      </c>
      <c r="G1043" s="221" t="str">
        <f>INDEX(DbaseIndices!D:D,$B1043)</f>
        <v>Kerosene</v>
      </c>
      <c r="H1043" s="221" t="str">
        <f>INDEX(DbaseIndices!E:E,$B1043)</f>
        <v>CH4</v>
      </c>
      <c r="I1043" s="221">
        <f>IF(I1042=DbaseIndices!$N$3,DbaseIndices!$N$2,I1042+1)</f>
        <v>2015</v>
      </c>
      <c r="J1043" s="318">
        <f ca="1">OFFSET(INDIRECT(INDEX(DbaseIndices!J:J,B1043)),0,I1043-2000+1)</f>
        <v>1.7110949999999996E-2</v>
      </c>
    </row>
    <row r="1044" spans="1:10" x14ac:dyDescent="0.25">
      <c r="A1044" s="221">
        <f>IF(I1043=DbaseIndices!$N$3,A1043+1,A1043)</f>
        <v>174</v>
      </c>
      <c r="B1044" s="221">
        <f>MATCH(A1044,DbaseIndices!A:A,0)</f>
        <v>237</v>
      </c>
      <c r="C1044" s="221" t="str">
        <f>INDEX(DbaseIndices!F:F,$B1044)</f>
        <v>1 Energy</v>
      </c>
      <c r="D1044" s="221" t="str">
        <f>INDEX(DbaseIndices!G:G,$B1044)</f>
        <v>1A Fuel Combustion Activities</v>
      </c>
      <c r="E1044" s="221" t="str">
        <f>INDEX(DbaseIndices!H:H,$B1044)</f>
        <v>1A4 Other Sectors</v>
      </c>
      <c r="F1044" s="221" t="str">
        <f>INDEX(DbaseIndices!I:I,$B1044)</f>
        <v>1A4c Agriculture/Forestry/Fishing/Fish Farms</v>
      </c>
      <c r="G1044" s="221" t="str">
        <f>INDEX(DbaseIndices!D:D,$B1044)</f>
        <v>Kerosene</v>
      </c>
      <c r="H1044" s="221" t="str">
        <f>INDEX(DbaseIndices!E:E,$B1044)</f>
        <v>CH4</v>
      </c>
      <c r="I1044" s="221">
        <f>IF(I1043=DbaseIndices!$N$3,DbaseIndices!$N$2,I1043+1)</f>
        <v>2016</v>
      </c>
      <c r="J1044" s="318">
        <f ca="1">OFFSET(INDIRECT(INDEX(DbaseIndices!J:J,B1044)),0,I1044-2000+1)</f>
        <v>8.8229999999999992E-3</v>
      </c>
    </row>
    <row r="1045" spans="1:10" x14ac:dyDescent="0.25">
      <c r="A1045" s="221">
        <f>IF(I1044=DbaseIndices!$N$3,A1044+1,A1044)</f>
        <v>174</v>
      </c>
      <c r="B1045" s="221">
        <f>MATCH(A1045,DbaseIndices!A:A,0)</f>
        <v>237</v>
      </c>
      <c r="C1045" s="221" t="str">
        <f>INDEX(DbaseIndices!F:F,$B1045)</f>
        <v>1 Energy</v>
      </c>
      <c r="D1045" s="221" t="str">
        <f>INDEX(DbaseIndices!G:G,$B1045)</f>
        <v>1A Fuel Combustion Activities</v>
      </c>
      <c r="E1045" s="221" t="str">
        <f>INDEX(DbaseIndices!H:H,$B1045)</f>
        <v>1A4 Other Sectors</v>
      </c>
      <c r="F1045" s="221" t="str">
        <f>INDEX(DbaseIndices!I:I,$B1045)</f>
        <v>1A4c Agriculture/Forestry/Fishing/Fish Farms</v>
      </c>
      <c r="G1045" s="221" t="str">
        <f>INDEX(DbaseIndices!D:D,$B1045)</f>
        <v>Kerosene</v>
      </c>
      <c r="H1045" s="221" t="str">
        <f>INDEX(DbaseIndices!E:E,$B1045)</f>
        <v>CH4</v>
      </c>
      <c r="I1045" s="221">
        <f>IF(I1044=DbaseIndices!$N$3,DbaseIndices!$N$2,I1044+1)</f>
        <v>2017</v>
      </c>
      <c r="J1045" s="318">
        <f ca="1">OFFSET(INDIRECT(INDEX(DbaseIndices!J:J,B1045)),0,I1045-2000+1)</f>
        <v>9.4859999999999996E-3</v>
      </c>
    </row>
    <row r="1046" spans="1:10" x14ac:dyDescent="0.25">
      <c r="A1046" s="221">
        <f>IF(I1045=DbaseIndices!$N$3,A1045+1,A1045)</f>
        <v>175</v>
      </c>
      <c r="B1046" s="221">
        <f>MATCH(A1046,DbaseIndices!A:A,0)</f>
        <v>238</v>
      </c>
      <c r="C1046" s="221" t="str">
        <f>INDEX(DbaseIndices!F:F,$B1046)</f>
        <v>1 Energy</v>
      </c>
      <c r="D1046" s="221" t="str">
        <f>INDEX(DbaseIndices!G:G,$B1046)</f>
        <v>1A Fuel Combustion Activities</v>
      </c>
      <c r="E1046" s="221" t="str">
        <f>INDEX(DbaseIndices!H:H,$B1046)</f>
        <v>1A4 Other Sectors</v>
      </c>
      <c r="F1046" s="221" t="str">
        <f>INDEX(DbaseIndices!I:I,$B1046)</f>
        <v>1A4c Agriculture/Forestry/Fishing/Fish Farms</v>
      </c>
      <c r="G1046" s="221" t="str">
        <f>INDEX(DbaseIndices!D:D,$B1046)</f>
        <v>Diesel</v>
      </c>
      <c r="H1046" s="221" t="str">
        <f>INDEX(DbaseIndices!E:E,$B1046)</f>
        <v>CH4</v>
      </c>
      <c r="I1046" s="221">
        <f>IF(I1045=DbaseIndices!$N$3,DbaseIndices!$N$2,I1045+1)</f>
        <v>2012</v>
      </c>
      <c r="J1046" s="318">
        <f ca="1">OFFSET(INDIRECT(INDEX(DbaseIndices!J:J,B1046)),0,I1046-2000+1)</f>
        <v>0.11585219400000001</v>
      </c>
    </row>
    <row r="1047" spans="1:10" x14ac:dyDescent="0.25">
      <c r="A1047" s="221">
        <f>IF(I1046=DbaseIndices!$N$3,A1046+1,A1046)</f>
        <v>175</v>
      </c>
      <c r="B1047" s="221">
        <f>MATCH(A1047,DbaseIndices!A:A,0)</f>
        <v>238</v>
      </c>
      <c r="C1047" s="221" t="str">
        <f>INDEX(DbaseIndices!F:F,$B1047)</f>
        <v>1 Energy</v>
      </c>
      <c r="D1047" s="221" t="str">
        <f>INDEX(DbaseIndices!G:G,$B1047)</f>
        <v>1A Fuel Combustion Activities</v>
      </c>
      <c r="E1047" s="221" t="str">
        <f>INDEX(DbaseIndices!H:H,$B1047)</f>
        <v>1A4 Other Sectors</v>
      </c>
      <c r="F1047" s="221" t="str">
        <f>INDEX(DbaseIndices!I:I,$B1047)</f>
        <v>1A4c Agriculture/Forestry/Fishing/Fish Farms</v>
      </c>
      <c r="G1047" s="221" t="str">
        <f>INDEX(DbaseIndices!D:D,$B1047)</f>
        <v>Diesel</v>
      </c>
      <c r="H1047" s="221" t="str">
        <f>INDEX(DbaseIndices!E:E,$B1047)</f>
        <v>CH4</v>
      </c>
      <c r="I1047" s="221">
        <f>IF(I1046=DbaseIndices!$N$3,DbaseIndices!$N$2,I1046+1)</f>
        <v>2013</v>
      </c>
      <c r="J1047" s="318">
        <f ca="1">OFFSET(INDIRECT(INDEX(DbaseIndices!J:J,B1047)),0,I1047-2000+1)</f>
        <v>0.12395100000000001</v>
      </c>
    </row>
    <row r="1048" spans="1:10" x14ac:dyDescent="0.25">
      <c r="A1048" s="221">
        <f>IF(I1047=DbaseIndices!$N$3,A1047+1,A1047)</f>
        <v>175</v>
      </c>
      <c r="B1048" s="221">
        <f>MATCH(A1048,DbaseIndices!A:A,0)</f>
        <v>238</v>
      </c>
      <c r="C1048" s="221" t="str">
        <f>INDEX(DbaseIndices!F:F,$B1048)</f>
        <v>1 Energy</v>
      </c>
      <c r="D1048" s="221" t="str">
        <f>INDEX(DbaseIndices!G:G,$B1048)</f>
        <v>1A Fuel Combustion Activities</v>
      </c>
      <c r="E1048" s="221" t="str">
        <f>INDEX(DbaseIndices!H:H,$B1048)</f>
        <v>1A4 Other Sectors</v>
      </c>
      <c r="F1048" s="221" t="str">
        <f>INDEX(DbaseIndices!I:I,$B1048)</f>
        <v>1A4c Agriculture/Forestry/Fishing/Fish Farms</v>
      </c>
      <c r="G1048" s="221" t="str">
        <f>INDEX(DbaseIndices!D:D,$B1048)</f>
        <v>Diesel</v>
      </c>
      <c r="H1048" s="221" t="str">
        <f>INDEX(DbaseIndices!E:E,$B1048)</f>
        <v>CH4</v>
      </c>
      <c r="I1048" s="221">
        <f>IF(I1047=DbaseIndices!$N$3,DbaseIndices!$N$2,I1047+1)</f>
        <v>2014</v>
      </c>
      <c r="J1048" s="318">
        <f ca="1">OFFSET(INDIRECT(INDEX(DbaseIndices!J:J,B1048)),0,I1048-2000+1)</f>
        <v>0.12487259999999999</v>
      </c>
    </row>
    <row r="1049" spans="1:10" x14ac:dyDescent="0.25">
      <c r="A1049" s="221">
        <f>IF(I1048=DbaseIndices!$N$3,A1048+1,A1048)</f>
        <v>175</v>
      </c>
      <c r="B1049" s="221">
        <f>MATCH(A1049,DbaseIndices!A:A,0)</f>
        <v>238</v>
      </c>
      <c r="C1049" s="221" t="str">
        <f>INDEX(DbaseIndices!F:F,$B1049)</f>
        <v>1 Energy</v>
      </c>
      <c r="D1049" s="221" t="str">
        <f>INDEX(DbaseIndices!G:G,$B1049)</f>
        <v>1A Fuel Combustion Activities</v>
      </c>
      <c r="E1049" s="221" t="str">
        <f>INDEX(DbaseIndices!H:H,$B1049)</f>
        <v>1A4 Other Sectors</v>
      </c>
      <c r="F1049" s="221" t="str">
        <f>INDEX(DbaseIndices!I:I,$B1049)</f>
        <v>1A4c Agriculture/Forestry/Fishing/Fish Farms</v>
      </c>
      <c r="G1049" s="221" t="str">
        <f>INDEX(DbaseIndices!D:D,$B1049)</f>
        <v>Diesel</v>
      </c>
      <c r="H1049" s="221" t="str">
        <f>INDEX(DbaseIndices!E:E,$B1049)</f>
        <v>CH4</v>
      </c>
      <c r="I1049" s="221">
        <f>IF(I1048=DbaseIndices!$N$3,DbaseIndices!$N$2,I1048+1)</f>
        <v>2015</v>
      </c>
      <c r="J1049" s="318">
        <f ca="1">OFFSET(INDIRECT(INDEX(DbaseIndices!J:J,B1049)),0,I1049-2000+1)</f>
        <v>0.12270038999999998</v>
      </c>
    </row>
    <row r="1050" spans="1:10" x14ac:dyDescent="0.25">
      <c r="A1050" s="221">
        <f>IF(I1049=DbaseIndices!$N$3,A1049+1,A1049)</f>
        <v>175</v>
      </c>
      <c r="B1050" s="221">
        <f>MATCH(A1050,DbaseIndices!A:A,0)</f>
        <v>238</v>
      </c>
      <c r="C1050" s="221" t="str">
        <f>INDEX(DbaseIndices!F:F,$B1050)</f>
        <v>1 Energy</v>
      </c>
      <c r="D1050" s="221" t="str">
        <f>INDEX(DbaseIndices!G:G,$B1050)</f>
        <v>1A Fuel Combustion Activities</v>
      </c>
      <c r="E1050" s="221" t="str">
        <f>INDEX(DbaseIndices!H:H,$B1050)</f>
        <v>1A4 Other Sectors</v>
      </c>
      <c r="F1050" s="221" t="str">
        <f>INDEX(DbaseIndices!I:I,$B1050)</f>
        <v>1A4c Agriculture/Forestry/Fishing/Fish Farms</v>
      </c>
      <c r="G1050" s="221" t="str">
        <f>INDEX(DbaseIndices!D:D,$B1050)</f>
        <v>Diesel</v>
      </c>
      <c r="H1050" s="221" t="str">
        <f>INDEX(DbaseIndices!E:E,$B1050)</f>
        <v>CH4</v>
      </c>
      <c r="I1050" s="221">
        <f>IF(I1049=DbaseIndices!$N$3,DbaseIndices!$N$2,I1049+1)</f>
        <v>2016</v>
      </c>
      <c r="J1050" s="318">
        <f ca="1">OFFSET(INDIRECT(INDEX(DbaseIndices!J:J,B1050)),0,I1050-2000+1)</f>
        <v>0.13389899999999999</v>
      </c>
    </row>
    <row r="1051" spans="1:10" x14ac:dyDescent="0.25">
      <c r="A1051" s="221">
        <f>IF(I1050=DbaseIndices!$N$3,A1050+1,A1050)</f>
        <v>175</v>
      </c>
      <c r="B1051" s="221">
        <f>MATCH(A1051,DbaseIndices!A:A,0)</f>
        <v>238</v>
      </c>
      <c r="C1051" s="221" t="str">
        <f>INDEX(DbaseIndices!F:F,$B1051)</f>
        <v>1 Energy</v>
      </c>
      <c r="D1051" s="221" t="str">
        <f>INDEX(DbaseIndices!G:G,$B1051)</f>
        <v>1A Fuel Combustion Activities</v>
      </c>
      <c r="E1051" s="221" t="str">
        <f>INDEX(DbaseIndices!H:H,$B1051)</f>
        <v>1A4 Other Sectors</v>
      </c>
      <c r="F1051" s="221" t="str">
        <f>INDEX(DbaseIndices!I:I,$B1051)</f>
        <v>1A4c Agriculture/Forestry/Fishing/Fish Farms</v>
      </c>
      <c r="G1051" s="221" t="str">
        <f>INDEX(DbaseIndices!D:D,$B1051)</f>
        <v>Diesel</v>
      </c>
      <c r="H1051" s="221" t="str">
        <f>INDEX(DbaseIndices!E:E,$B1051)</f>
        <v>CH4</v>
      </c>
      <c r="I1051" s="221">
        <f>IF(I1050=DbaseIndices!$N$3,DbaseIndices!$N$2,I1050+1)</f>
        <v>2017</v>
      </c>
      <c r="J1051" s="318">
        <f ca="1">OFFSET(INDIRECT(INDEX(DbaseIndices!J:J,B1051)),0,I1051-2000+1)</f>
        <v>0.138321</v>
      </c>
    </row>
    <row r="1052" spans="1:10" x14ac:dyDescent="0.25">
      <c r="A1052" s="221">
        <f>IF(I1051=DbaseIndices!$N$3,A1051+1,A1051)</f>
        <v>176</v>
      </c>
      <c r="B1052" s="221">
        <f>MATCH(A1052,DbaseIndices!A:A,0)</f>
        <v>239</v>
      </c>
      <c r="C1052" s="221" t="str">
        <f>INDEX(DbaseIndices!F:F,$B1052)</f>
        <v>1 Energy</v>
      </c>
      <c r="D1052" s="221" t="str">
        <f>INDEX(DbaseIndices!G:G,$B1052)</f>
        <v>1A Fuel Combustion Activities</v>
      </c>
      <c r="E1052" s="221" t="str">
        <f>INDEX(DbaseIndices!H:H,$B1052)</f>
        <v>1A4 Other Sectors</v>
      </c>
      <c r="F1052" s="221" t="str">
        <f>INDEX(DbaseIndices!I:I,$B1052)</f>
        <v>1A4c Agriculture/Forestry/Fishing/Fish Farms</v>
      </c>
      <c r="G1052" s="221" t="str">
        <f>INDEX(DbaseIndices!D:D,$B1052)</f>
        <v>Residual Fuel Oil (HFO)</v>
      </c>
      <c r="H1052" s="221" t="str">
        <f>INDEX(DbaseIndices!E:E,$B1052)</f>
        <v>CH4</v>
      </c>
      <c r="I1052" s="221">
        <f>IF(I1051=DbaseIndices!$N$3,DbaseIndices!$N$2,I1051+1)</f>
        <v>2012</v>
      </c>
      <c r="J1052" s="318">
        <f ca="1">OFFSET(INDIRECT(INDEX(DbaseIndices!J:J,B1052)),0,I1052-2000+1)</f>
        <v>6.3159782399999998E-3</v>
      </c>
    </row>
    <row r="1053" spans="1:10" x14ac:dyDescent="0.25">
      <c r="A1053" s="221">
        <f>IF(I1052=DbaseIndices!$N$3,A1052+1,A1052)</f>
        <v>176</v>
      </c>
      <c r="B1053" s="221">
        <f>MATCH(A1053,DbaseIndices!A:A,0)</f>
        <v>239</v>
      </c>
      <c r="C1053" s="221" t="str">
        <f>INDEX(DbaseIndices!F:F,$B1053)</f>
        <v>1 Energy</v>
      </c>
      <c r="D1053" s="221" t="str">
        <f>INDEX(DbaseIndices!G:G,$B1053)</f>
        <v>1A Fuel Combustion Activities</v>
      </c>
      <c r="E1053" s="221" t="str">
        <f>INDEX(DbaseIndices!H:H,$B1053)</f>
        <v>1A4 Other Sectors</v>
      </c>
      <c r="F1053" s="221" t="str">
        <f>INDEX(DbaseIndices!I:I,$B1053)</f>
        <v>1A4c Agriculture/Forestry/Fishing/Fish Farms</v>
      </c>
      <c r="G1053" s="221" t="str">
        <f>INDEX(DbaseIndices!D:D,$B1053)</f>
        <v>Residual Fuel Oil (HFO)</v>
      </c>
      <c r="H1053" s="221" t="str">
        <f>INDEX(DbaseIndices!E:E,$B1053)</f>
        <v>CH4</v>
      </c>
      <c r="I1053" s="221">
        <f>IF(I1052=DbaseIndices!$N$3,DbaseIndices!$N$2,I1052+1)</f>
        <v>2013</v>
      </c>
      <c r="J1053" s="318">
        <f ca="1">OFFSET(INDIRECT(INDEX(DbaseIndices!J:J,B1053)),0,I1053-2000+1)</f>
        <v>6.5603723999999993E-3</v>
      </c>
    </row>
    <row r="1054" spans="1:10" x14ac:dyDescent="0.25">
      <c r="A1054" s="221">
        <f>IF(I1053=DbaseIndices!$N$3,A1053+1,A1053)</f>
        <v>176</v>
      </c>
      <c r="B1054" s="221">
        <f>MATCH(A1054,DbaseIndices!A:A,0)</f>
        <v>239</v>
      </c>
      <c r="C1054" s="221" t="str">
        <f>INDEX(DbaseIndices!F:F,$B1054)</f>
        <v>1 Energy</v>
      </c>
      <c r="D1054" s="221" t="str">
        <f>INDEX(DbaseIndices!G:G,$B1054)</f>
        <v>1A Fuel Combustion Activities</v>
      </c>
      <c r="E1054" s="221" t="str">
        <f>INDEX(DbaseIndices!H:H,$B1054)</f>
        <v>1A4 Other Sectors</v>
      </c>
      <c r="F1054" s="221" t="str">
        <f>INDEX(DbaseIndices!I:I,$B1054)</f>
        <v>1A4c Agriculture/Forestry/Fishing/Fish Farms</v>
      </c>
      <c r="G1054" s="221" t="str">
        <f>INDEX(DbaseIndices!D:D,$B1054)</f>
        <v>Residual Fuel Oil (HFO)</v>
      </c>
      <c r="H1054" s="221" t="str">
        <f>INDEX(DbaseIndices!E:E,$B1054)</f>
        <v>CH4</v>
      </c>
      <c r="I1054" s="221">
        <f>IF(I1053=DbaseIndices!$N$3,DbaseIndices!$N$2,I1053+1)</f>
        <v>2014</v>
      </c>
      <c r="J1054" s="318">
        <f ca="1">OFFSET(INDIRECT(INDEX(DbaseIndices!J:J,B1054)),0,I1054-2000+1)</f>
        <v>6.8336400000000002E-3</v>
      </c>
    </row>
    <row r="1055" spans="1:10" x14ac:dyDescent="0.25">
      <c r="A1055" s="221">
        <f>IF(I1054=DbaseIndices!$N$3,A1054+1,A1054)</f>
        <v>176</v>
      </c>
      <c r="B1055" s="221">
        <f>MATCH(A1055,DbaseIndices!A:A,0)</f>
        <v>239</v>
      </c>
      <c r="C1055" s="221" t="str">
        <f>INDEX(DbaseIndices!F:F,$B1055)</f>
        <v>1 Energy</v>
      </c>
      <c r="D1055" s="221" t="str">
        <f>INDEX(DbaseIndices!G:G,$B1055)</f>
        <v>1A Fuel Combustion Activities</v>
      </c>
      <c r="E1055" s="221" t="str">
        <f>INDEX(DbaseIndices!H:H,$B1055)</f>
        <v>1A4 Other Sectors</v>
      </c>
      <c r="F1055" s="221" t="str">
        <f>INDEX(DbaseIndices!I:I,$B1055)</f>
        <v>1A4c Agriculture/Forestry/Fishing/Fish Farms</v>
      </c>
      <c r="G1055" s="221" t="str">
        <f>INDEX(DbaseIndices!D:D,$B1055)</f>
        <v>Residual Fuel Oil (HFO)</v>
      </c>
      <c r="H1055" s="221" t="str">
        <f>INDEX(DbaseIndices!E:E,$B1055)</f>
        <v>CH4</v>
      </c>
      <c r="I1055" s="221">
        <f>IF(I1054=DbaseIndices!$N$3,DbaseIndices!$N$2,I1054+1)</f>
        <v>2015</v>
      </c>
      <c r="J1055" s="318">
        <f ca="1">OFFSET(INDIRECT(INDEX(DbaseIndices!J:J,B1055)),0,I1055-2000+1)</f>
        <v>7.1430864E-3</v>
      </c>
    </row>
    <row r="1056" spans="1:10" x14ac:dyDescent="0.25">
      <c r="A1056" s="221">
        <f>IF(I1055=DbaseIndices!$N$3,A1055+1,A1055)</f>
        <v>176</v>
      </c>
      <c r="B1056" s="221">
        <f>MATCH(A1056,DbaseIndices!A:A,0)</f>
        <v>239</v>
      </c>
      <c r="C1056" s="221" t="str">
        <f>INDEX(DbaseIndices!F:F,$B1056)</f>
        <v>1 Energy</v>
      </c>
      <c r="D1056" s="221" t="str">
        <f>INDEX(DbaseIndices!G:G,$B1056)</f>
        <v>1A Fuel Combustion Activities</v>
      </c>
      <c r="E1056" s="221" t="str">
        <f>INDEX(DbaseIndices!H:H,$B1056)</f>
        <v>1A4 Other Sectors</v>
      </c>
      <c r="F1056" s="221" t="str">
        <f>INDEX(DbaseIndices!I:I,$B1056)</f>
        <v>1A4c Agriculture/Forestry/Fishing/Fish Farms</v>
      </c>
      <c r="G1056" s="221" t="str">
        <f>INDEX(DbaseIndices!D:D,$B1056)</f>
        <v>Residual Fuel Oil (HFO)</v>
      </c>
      <c r="H1056" s="221" t="str">
        <f>INDEX(DbaseIndices!E:E,$B1056)</f>
        <v>CH4</v>
      </c>
      <c r="I1056" s="221">
        <f>IF(I1055=DbaseIndices!$N$3,DbaseIndices!$N$2,I1055+1)</f>
        <v>2016</v>
      </c>
      <c r="J1056" s="318">
        <f ca="1">OFFSET(INDIRECT(INDEX(DbaseIndices!J:J,B1056)),0,I1056-2000+1)</f>
        <v>7.4879999999999999E-3</v>
      </c>
    </row>
    <row r="1057" spans="1:10" x14ac:dyDescent="0.25">
      <c r="A1057" s="221">
        <f>IF(I1056=DbaseIndices!$N$3,A1056+1,A1056)</f>
        <v>176</v>
      </c>
      <c r="B1057" s="221">
        <f>MATCH(A1057,DbaseIndices!A:A,0)</f>
        <v>239</v>
      </c>
      <c r="C1057" s="221" t="str">
        <f>INDEX(DbaseIndices!F:F,$B1057)</f>
        <v>1 Energy</v>
      </c>
      <c r="D1057" s="221" t="str">
        <f>INDEX(DbaseIndices!G:G,$B1057)</f>
        <v>1A Fuel Combustion Activities</v>
      </c>
      <c r="E1057" s="221" t="str">
        <f>INDEX(DbaseIndices!H:H,$B1057)</f>
        <v>1A4 Other Sectors</v>
      </c>
      <c r="F1057" s="221" t="str">
        <f>INDEX(DbaseIndices!I:I,$B1057)</f>
        <v>1A4c Agriculture/Forestry/Fishing/Fish Farms</v>
      </c>
      <c r="G1057" s="221" t="str">
        <f>INDEX(DbaseIndices!D:D,$B1057)</f>
        <v>Residual Fuel Oil (HFO)</v>
      </c>
      <c r="H1057" s="221" t="str">
        <f>INDEX(DbaseIndices!E:E,$B1057)</f>
        <v>CH4</v>
      </c>
      <c r="I1057" s="221">
        <f>IF(I1056=DbaseIndices!$N$3,DbaseIndices!$N$2,I1056+1)</f>
        <v>2017</v>
      </c>
      <c r="J1057" s="318">
        <f ca="1">OFFSET(INDIRECT(INDEX(DbaseIndices!J:J,B1057)),0,I1057-2000+1)</f>
        <v>7.8720000000000005E-3</v>
      </c>
    </row>
    <row r="1058" spans="1:10" x14ac:dyDescent="0.25">
      <c r="A1058" s="221">
        <f>IF(I1057=DbaseIndices!$N$3,A1057+1,A1057)</f>
        <v>177</v>
      </c>
      <c r="B1058" s="221">
        <f>MATCH(A1058,DbaseIndices!A:A,0)</f>
        <v>240</v>
      </c>
      <c r="C1058" s="221" t="str">
        <f>INDEX(DbaseIndices!F:F,$B1058)</f>
        <v>1 Energy</v>
      </c>
      <c r="D1058" s="221" t="str">
        <f>INDEX(DbaseIndices!G:G,$B1058)</f>
        <v>1A Fuel Combustion Activities</v>
      </c>
      <c r="E1058" s="221" t="str">
        <f>INDEX(DbaseIndices!H:H,$B1058)</f>
        <v>1A4 Other Sectors</v>
      </c>
      <c r="F1058" s="221" t="str">
        <f>INDEX(DbaseIndices!I:I,$B1058)</f>
        <v>1A4c Agriculture/Forestry/Fishing/Fish Farms</v>
      </c>
      <c r="G1058" s="221" t="str">
        <f>INDEX(DbaseIndices!D:D,$B1058)</f>
        <v>LPG</v>
      </c>
      <c r="H1058" s="221" t="str">
        <f>INDEX(DbaseIndices!E:E,$B1058)</f>
        <v>CH4</v>
      </c>
      <c r="I1058" s="221">
        <f>IF(I1057=DbaseIndices!$N$3,DbaseIndices!$N$2,I1057+1)</f>
        <v>2012</v>
      </c>
      <c r="J1058" s="318">
        <f ca="1">OFFSET(INDIRECT(INDEX(DbaseIndices!J:J,B1058)),0,I1058-2000+1)</f>
        <v>5.0794080000000001E-5</v>
      </c>
    </row>
    <row r="1059" spans="1:10" x14ac:dyDescent="0.25">
      <c r="A1059" s="221">
        <f>IF(I1058=DbaseIndices!$N$3,A1058+1,A1058)</f>
        <v>177</v>
      </c>
      <c r="B1059" s="221">
        <f>MATCH(A1059,DbaseIndices!A:A,0)</f>
        <v>240</v>
      </c>
      <c r="C1059" s="221" t="str">
        <f>INDEX(DbaseIndices!F:F,$B1059)</f>
        <v>1 Energy</v>
      </c>
      <c r="D1059" s="221" t="str">
        <f>INDEX(DbaseIndices!G:G,$B1059)</f>
        <v>1A Fuel Combustion Activities</v>
      </c>
      <c r="E1059" s="221" t="str">
        <f>INDEX(DbaseIndices!H:H,$B1059)</f>
        <v>1A4 Other Sectors</v>
      </c>
      <c r="F1059" s="221" t="str">
        <f>INDEX(DbaseIndices!I:I,$B1059)</f>
        <v>1A4c Agriculture/Forestry/Fishing/Fish Farms</v>
      </c>
      <c r="G1059" s="221" t="str">
        <f>INDEX(DbaseIndices!D:D,$B1059)</f>
        <v>LPG</v>
      </c>
      <c r="H1059" s="221" t="str">
        <f>INDEX(DbaseIndices!E:E,$B1059)</f>
        <v>CH4</v>
      </c>
      <c r="I1059" s="221">
        <f>IF(I1058=DbaseIndices!$N$3,DbaseIndices!$N$2,I1058+1)</f>
        <v>2013</v>
      </c>
      <c r="J1059" s="318">
        <f ca="1">OFFSET(INDIRECT(INDEX(DbaseIndices!J:J,B1059)),0,I1059-2000+1)</f>
        <v>4.0000000000000003E-5</v>
      </c>
    </row>
    <row r="1060" spans="1:10" x14ac:dyDescent="0.25">
      <c r="A1060" s="221">
        <f>IF(I1059=DbaseIndices!$N$3,A1059+1,A1059)</f>
        <v>177</v>
      </c>
      <c r="B1060" s="221">
        <f>MATCH(A1060,DbaseIndices!A:A,0)</f>
        <v>240</v>
      </c>
      <c r="C1060" s="221" t="str">
        <f>INDEX(DbaseIndices!F:F,$B1060)</f>
        <v>1 Energy</v>
      </c>
      <c r="D1060" s="221" t="str">
        <f>INDEX(DbaseIndices!G:G,$B1060)</f>
        <v>1A Fuel Combustion Activities</v>
      </c>
      <c r="E1060" s="221" t="str">
        <f>INDEX(DbaseIndices!H:H,$B1060)</f>
        <v>1A4 Other Sectors</v>
      </c>
      <c r="F1060" s="221" t="str">
        <f>INDEX(DbaseIndices!I:I,$B1060)</f>
        <v>1A4c Agriculture/Forestry/Fishing/Fish Farms</v>
      </c>
      <c r="G1060" s="221" t="str">
        <f>INDEX(DbaseIndices!D:D,$B1060)</f>
        <v>LPG</v>
      </c>
      <c r="H1060" s="221" t="str">
        <f>INDEX(DbaseIndices!E:E,$B1060)</f>
        <v>CH4</v>
      </c>
      <c r="I1060" s="221">
        <f>IF(I1059=DbaseIndices!$N$3,DbaseIndices!$N$2,I1059+1)</f>
        <v>2014</v>
      </c>
      <c r="J1060" s="318">
        <f ca="1">OFFSET(INDIRECT(INDEX(DbaseIndices!J:J,B1060)),0,I1060-2000+1)</f>
        <v>3.6999999999999998E-5</v>
      </c>
    </row>
    <row r="1061" spans="1:10" x14ac:dyDescent="0.25">
      <c r="A1061" s="221">
        <f>IF(I1060=DbaseIndices!$N$3,A1060+1,A1060)</f>
        <v>177</v>
      </c>
      <c r="B1061" s="221">
        <f>MATCH(A1061,DbaseIndices!A:A,0)</f>
        <v>240</v>
      </c>
      <c r="C1061" s="221" t="str">
        <f>INDEX(DbaseIndices!F:F,$B1061)</f>
        <v>1 Energy</v>
      </c>
      <c r="D1061" s="221" t="str">
        <f>INDEX(DbaseIndices!G:G,$B1061)</f>
        <v>1A Fuel Combustion Activities</v>
      </c>
      <c r="E1061" s="221" t="str">
        <f>INDEX(DbaseIndices!H:H,$B1061)</f>
        <v>1A4 Other Sectors</v>
      </c>
      <c r="F1061" s="221" t="str">
        <f>INDEX(DbaseIndices!I:I,$B1061)</f>
        <v>1A4c Agriculture/Forestry/Fishing/Fish Farms</v>
      </c>
      <c r="G1061" s="221" t="str">
        <f>INDEX(DbaseIndices!D:D,$B1061)</f>
        <v>LPG</v>
      </c>
      <c r="H1061" s="221" t="str">
        <f>INDEX(DbaseIndices!E:E,$B1061)</f>
        <v>CH4</v>
      </c>
      <c r="I1061" s="221">
        <f>IF(I1060=DbaseIndices!$N$3,DbaseIndices!$N$2,I1060+1)</f>
        <v>2015</v>
      </c>
      <c r="J1061" s="318">
        <f ca="1">OFFSET(INDIRECT(INDEX(DbaseIndices!J:J,B1061)),0,I1061-2000+1)</f>
        <v>4.5000000000000003E-5</v>
      </c>
    </row>
    <row r="1062" spans="1:10" x14ac:dyDescent="0.25">
      <c r="A1062" s="221">
        <f>IF(I1061=DbaseIndices!$N$3,A1061+1,A1061)</f>
        <v>177</v>
      </c>
      <c r="B1062" s="221">
        <f>MATCH(A1062,DbaseIndices!A:A,0)</f>
        <v>240</v>
      </c>
      <c r="C1062" s="221" t="str">
        <f>INDEX(DbaseIndices!F:F,$B1062)</f>
        <v>1 Energy</v>
      </c>
      <c r="D1062" s="221" t="str">
        <f>INDEX(DbaseIndices!G:G,$B1062)</f>
        <v>1A Fuel Combustion Activities</v>
      </c>
      <c r="E1062" s="221" t="str">
        <f>INDEX(DbaseIndices!H:H,$B1062)</f>
        <v>1A4 Other Sectors</v>
      </c>
      <c r="F1062" s="221" t="str">
        <f>INDEX(DbaseIndices!I:I,$B1062)</f>
        <v>1A4c Agriculture/Forestry/Fishing/Fish Farms</v>
      </c>
      <c r="G1062" s="221" t="str">
        <f>INDEX(DbaseIndices!D:D,$B1062)</f>
        <v>LPG</v>
      </c>
      <c r="H1062" s="221" t="str">
        <f>INDEX(DbaseIndices!E:E,$B1062)</f>
        <v>CH4</v>
      </c>
      <c r="I1062" s="221">
        <f>IF(I1061=DbaseIndices!$N$3,DbaseIndices!$N$2,I1061+1)</f>
        <v>2016</v>
      </c>
      <c r="J1062" s="318">
        <f ca="1">OFFSET(INDIRECT(INDEX(DbaseIndices!J:J,B1062)),0,I1062-2000+1)</f>
        <v>4.5000000000000003E-5</v>
      </c>
    </row>
    <row r="1063" spans="1:10" x14ac:dyDescent="0.25">
      <c r="A1063" s="221">
        <f>IF(I1062=DbaseIndices!$N$3,A1062+1,A1062)</f>
        <v>177</v>
      </c>
      <c r="B1063" s="221">
        <f>MATCH(A1063,DbaseIndices!A:A,0)</f>
        <v>240</v>
      </c>
      <c r="C1063" s="221" t="str">
        <f>INDEX(DbaseIndices!F:F,$B1063)</f>
        <v>1 Energy</v>
      </c>
      <c r="D1063" s="221" t="str">
        <f>INDEX(DbaseIndices!G:G,$B1063)</f>
        <v>1A Fuel Combustion Activities</v>
      </c>
      <c r="E1063" s="221" t="str">
        <f>INDEX(DbaseIndices!H:H,$B1063)</f>
        <v>1A4 Other Sectors</v>
      </c>
      <c r="F1063" s="221" t="str">
        <f>INDEX(DbaseIndices!I:I,$B1063)</f>
        <v>1A4c Agriculture/Forestry/Fishing/Fish Farms</v>
      </c>
      <c r="G1063" s="221" t="str">
        <f>INDEX(DbaseIndices!D:D,$B1063)</f>
        <v>LPG</v>
      </c>
      <c r="H1063" s="221" t="str">
        <f>INDEX(DbaseIndices!E:E,$B1063)</f>
        <v>CH4</v>
      </c>
      <c r="I1063" s="221">
        <f>IF(I1062=DbaseIndices!$N$3,DbaseIndices!$N$2,I1062+1)</f>
        <v>2017</v>
      </c>
      <c r="J1063" s="318">
        <f ca="1">OFFSET(INDIRECT(INDEX(DbaseIndices!J:J,B1063)),0,I1063-2000+1)</f>
        <v>4.5000000000000003E-5</v>
      </c>
    </row>
    <row r="1064" spans="1:10" x14ac:dyDescent="0.25">
      <c r="A1064" s="221">
        <f>IF(I1063=DbaseIndices!$N$3,A1063+1,A1063)</f>
        <v>178</v>
      </c>
      <c r="B1064" s="221">
        <f>MATCH(A1064,DbaseIndices!A:A,0)</f>
        <v>241</v>
      </c>
      <c r="C1064" s="221" t="str">
        <f>INDEX(DbaseIndices!F:F,$B1064)</f>
        <v>1 Energy</v>
      </c>
      <c r="D1064" s="221" t="str">
        <f>INDEX(DbaseIndices!G:G,$B1064)</f>
        <v>1A Fuel Combustion Activities</v>
      </c>
      <c r="E1064" s="221" t="str">
        <f>INDEX(DbaseIndices!H:H,$B1064)</f>
        <v>1A4 Other Sectors</v>
      </c>
      <c r="F1064" s="221" t="str">
        <f>INDEX(DbaseIndices!I:I,$B1064)</f>
        <v>1A4c Agriculture/Forestry/Fishing/Fish Farms</v>
      </c>
      <c r="G1064" s="221" t="str">
        <f>INDEX(DbaseIndices!D:D,$B1064)</f>
        <v>Coal</v>
      </c>
      <c r="H1064" s="221" t="str">
        <f>INDEX(DbaseIndices!E:E,$B1064)</f>
        <v>CH4</v>
      </c>
      <c r="I1064" s="221">
        <f>IF(I1063=DbaseIndices!$N$3,DbaseIndices!$N$2,I1063+1)</f>
        <v>2012</v>
      </c>
      <c r="J1064" s="318">
        <f ca="1">OFFSET(INDIRECT(INDEX(DbaseIndices!J:J,B1064)),0,I1064-2000+1)</f>
        <v>0</v>
      </c>
    </row>
    <row r="1065" spans="1:10" x14ac:dyDescent="0.25">
      <c r="A1065" s="221">
        <f>IF(I1064=DbaseIndices!$N$3,A1064+1,A1064)</f>
        <v>178</v>
      </c>
      <c r="B1065" s="221">
        <f>MATCH(A1065,DbaseIndices!A:A,0)</f>
        <v>241</v>
      </c>
      <c r="C1065" s="221" t="str">
        <f>INDEX(DbaseIndices!F:F,$B1065)</f>
        <v>1 Energy</v>
      </c>
      <c r="D1065" s="221" t="str">
        <f>INDEX(DbaseIndices!G:G,$B1065)</f>
        <v>1A Fuel Combustion Activities</v>
      </c>
      <c r="E1065" s="221" t="str">
        <f>INDEX(DbaseIndices!H:H,$B1065)</f>
        <v>1A4 Other Sectors</v>
      </c>
      <c r="F1065" s="221" t="str">
        <f>INDEX(DbaseIndices!I:I,$B1065)</f>
        <v>1A4c Agriculture/Forestry/Fishing/Fish Farms</v>
      </c>
      <c r="G1065" s="221" t="str">
        <f>INDEX(DbaseIndices!D:D,$B1065)</f>
        <v>Coal</v>
      </c>
      <c r="H1065" s="221" t="str">
        <f>INDEX(DbaseIndices!E:E,$B1065)</f>
        <v>CH4</v>
      </c>
      <c r="I1065" s="221">
        <f>IF(I1064=DbaseIndices!$N$3,DbaseIndices!$N$2,I1064+1)</f>
        <v>2013</v>
      </c>
      <c r="J1065" s="318">
        <f ca="1">OFFSET(INDIRECT(INDEX(DbaseIndices!J:J,B1065)),0,I1065-2000+1)</f>
        <v>4.1800000000000002E-4</v>
      </c>
    </row>
    <row r="1066" spans="1:10" x14ac:dyDescent="0.25">
      <c r="A1066" s="221">
        <f>IF(I1065=DbaseIndices!$N$3,A1065+1,A1065)</f>
        <v>178</v>
      </c>
      <c r="B1066" s="221">
        <f>MATCH(A1066,DbaseIndices!A:A,0)</f>
        <v>241</v>
      </c>
      <c r="C1066" s="221" t="str">
        <f>INDEX(DbaseIndices!F:F,$B1066)</f>
        <v>1 Energy</v>
      </c>
      <c r="D1066" s="221" t="str">
        <f>INDEX(DbaseIndices!G:G,$B1066)</f>
        <v>1A Fuel Combustion Activities</v>
      </c>
      <c r="E1066" s="221" t="str">
        <f>INDEX(DbaseIndices!H:H,$B1066)</f>
        <v>1A4 Other Sectors</v>
      </c>
      <c r="F1066" s="221" t="str">
        <f>INDEX(DbaseIndices!I:I,$B1066)</f>
        <v>1A4c Agriculture/Forestry/Fishing/Fish Farms</v>
      </c>
      <c r="G1066" s="221" t="str">
        <f>INDEX(DbaseIndices!D:D,$B1066)</f>
        <v>Coal</v>
      </c>
      <c r="H1066" s="221" t="str">
        <f>INDEX(DbaseIndices!E:E,$B1066)</f>
        <v>CH4</v>
      </c>
      <c r="I1066" s="221">
        <f>IF(I1065=DbaseIndices!$N$3,DbaseIndices!$N$2,I1065+1)</f>
        <v>2014</v>
      </c>
      <c r="J1066" s="318">
        <f ca="1">OFFSET(INDIRECT(INDEX(DbaseIndices!J:J,B1066)),0,I1066-2000+1)</f>
        <v>6.4719000000000007E-4</v>
      </c>
    </row>
    <row r="1067" spans="1:10" x14ac:dyDescent="0.25">
      <c r="A1067" s="221">
        <f>IF(I1066=DbaseIndices!$N$3,A1066+1,A1066)</f>
        <v>178</v>
      </c>
      <c r="B1067" s="221">
        <f>MATCH(A1067,DbaseIndices!A:A,0)</f>
        <v>241</v>
      </c>
      <c r="C1067" s="221" t="str">
        <f>INDEX(DbaseIndices!F:F,$B1067)</f>
        <v>1 Energy</v>
      </c>
      <c r="D1067" s="221" t="str">
        <f>INDEX(DbaseIndices!G:G,$B1067)</f>
        <v>1A Fuel Combustion Activities</v>
      </c>
      <c r="E1067" s="221" t="str">
        <f>INDEX(DbaseIndices!H:H,$B1067)</f>
        <v>1A4 Other Sectors</v>
      </c>
      <c r="F1067" s="221" t="str">
        <f>INDEX(DbaseIndices!I:I,$B1067)</f>
        <v>1A4c Agriculture/Forestry/Fishing/Fish Farms</v>
      </c>
      <c r="G1067" s="221" t="str">
        <f>INDEX(DbaseIndices!D:D,$B1067)</f>
        <v>Coal</v>
      </c>
      <c r="H1067" s="221" t="str">
        <f>INDEX(DbaseIndices!E:E,$B1067)</f>
        <v>CH4</v>
      </c>
      <c r="I1067" s="221">
        <f>IF(I1066=DbaseIndices!$N$3,DbaseIndices!$N$2,I1066+1)</f>
        <v>2015</v>
      </c>
      <c r="J1067" s="318">
        <f ca="1">OFFSET(INDIRECT(INDEX(DbaseIndices!J:J,B1067)),0,I1067-2000+1)</f>
        <v>1.4032199999999999E-3</v>
      </c>
    </row>
    <row r="1068" spans="1:10" x14ac:dyDescent="0.25">
      <c r="A1068" s="221">
        <f>IF(I1067=DbaseIndices!$N$3,A1067+1,A1067)</f>
        <v>178</v>
      </c>
      <c r="B1068" s="221">
        <f>MATCH(A1068,DbaseIndices!A:A,0)</f>
        <v>241</v>
      </c>
      <c r="C1068" s="221" t="str">
        <f>INDEX(DbaseIndices!F:F,$B1068)</f>
        <v>1 Energy</v>
      </c>
      <c r="D1068" s="221" t="str">
        <f>INDEX(DbaseIndices!G:G,$B1068)</f>
        <v>1A Fuel Combustion Activities</v>
      </c>
      <c r="E1068" s="221" t="str">
        <f>INDEX(DbaseIndices!H:H,$B1068)</f>
        <v>1A4 Other Sectors</v>
      </c>
      <c r="F1068" s="221" t="str">
        <f>INDEX(DbaseIndices!I:I,$B1068)</f>
        <v>1A4c Agriculture/Forestry/Fishing/Fish Farms</v>
      </c>
      <c r="G1068" s="221" t="str">
        <f>INDEX(DbaseIndices!D:D,$B1068)</f>
        <v>Coal</v>
      </c>
      <c r="H1068" s="221" t="str">
        <f>INDEX(DbaseIndices!E:E,$B1068)</f>
        <v>CH4</v>
      </c>
      <c r="I1068" s="221">
        <f>IF(I1067=DbaseIndices!$N$3,DbaseIndices!$N$2,I1067+1)</f>
        <v>2016</v>
      </c>
      <c r="J1068" s="318">
        <f ca="1">OFFSET(INDIRECT(INDEX(DbaseIndices!J:J,B1068)),0,I1068-2000+1)</f>
        <v>1.403E-3</v>
      </c>
    </row>
    <row r="1069" spans="1:10" x14ac:dyDescent="0.25">
      <c r="A1069" s="221">
        <f>IF(I1068=DbaseIndices!$N$3,A1068+1,A1068)</f>
        <v>178</v>
      </c>
      <c r="B1069" s="221">
        <f>MATCH(A1069,DbaseIndices!A:A,0)</f>
        <v>241</v>
      </c>
      <c r="C1069" s="221" t="str">
        <f>INDEX(DbaseIndices!F:F,$B1069)</f>
        <v>1 Energy</v>
      </c>
      <c r="D1069" s="221" t="str">
        <f>INDEX(DbaseIndices!G:G,$B1069)</f>
        <v>1A Fuel Combustion Activities</v>
      </c>
      <c r="E1069" s="221" t="str">
        <f>INDEX(DbaseIndices!H:H,$B1069)</f>
        <v>1A4 Other Sectors</v>
      </c>
      <c r="F1069" s="221" t="str">
        <f>INDEX(DbaseIndices!I:I,$B1069)</f>
        <v>1A4c Agriculture/Forestry/Fishing/Fish Farms</v>
      </c>
      <c r="G1069" s="221" t="str">
        <f>INDEX(DbaseIndices!D:D,$B1069)</f>
        <v>Coal</v>
      </c>
      <c r="H1069" s="221" t="str">
        <f>INDEX(DbaseIndices!E:E,$B1069)</f>
        <v>CH4</v>
      </c>
      <c r="I1069" s="221">
        <f>IF(I1068=DbaseIndices!$N$3,DbaseIndices!$N$2,I1068+1)</f>
        <v>2017</v>
      </c>
      <c r="J1069" s="318">
        <f ca="1">OFFSET(INDIRECT(INDEX(DbaseIndices!J:J,B1069)),0,I1069-2000+1)</f>
        <v>1.403E-3</v>
      </c>
    </row>
    <row r="1070" spans="1:10" x14ac:dyDescent="0.25">
      <c r="A1070" s="221">
        <f>IF(I1069=DbaseIndices!$N$3,A1069+1,A1069)</f>
        <v>179</v>
      </c>
      <c r="B1070" s="221">
        <f>MATCH(A1070,DbaseIndices!A:A,0)</f>
        <v>245</v>
      </c>
      <c r="C1070" s="221" t="str">
        <f>INDEX(DbaseIndices!F:F,$B1070)</f>
        <v>1 Energy</v>
      </c>
      <c r="D1070" s="221" t="str">
        <f>INDEX(DbaseIndices!G:G,$B1070)</f>
        <v>1A Fuel Combustion Activities</v>
      </c>
      <c r="E1070" s="221" t="str">
        <f>INDEX(DbaseIndices!H:H,$B1070)</f>
        <v>1A4 Other Sectors</v>
      </c>
      <c r="F1070" s="221" t="str">
        <f>INDEX(DbaseIndices!I:I,$B1070)</f>
        <v>1A4a Commercial/Institutional</v>
      </c>
      <c r="G1070" s="221" t="str">
        <f>INDEX(DbaseIndices!D:D,$B1070)</f>
        <v>Kerosene</v>
      </c>
      <c r="H1070" s="221" t="str">
        <f>INDEX(DbaseIndices!E:E,$B1070)</f>
        <v>N2O</v>
      </c>
      <c r="I1070" s="221">
        <f>IF(I1069=DbaseIndices!$N$3,DbaseIndices!$N$2,I1069+1)</f>
        <v>2012</v>
      </c>
      <c r="J1070" s="318">
        <f ca="1">OFFSET(INDIRECT(INDEX(DbaseIndices!J:J,B1070)),0,I1070-2000+1)</f>
        <v>3.8605799999999994E-4</v>
      </c>
    </row>
    <row r="1071" spans="1:10" x14ac:dyDescent="0.25">
      <c r="A1071" s="221">
        <f>IF(I1070=DbaseIndices!$N$3,A1070+1,A1070)</f>
        <v>179</v>
      </c>
      <c r="B1071" s="221">
        <f>MATCH(A1071,DbaseIndices!A:A,0)</f>
        <v>245</v>
      </c>
      <c r="C1071" s="221" t="str">
        <f>INDEX(DbaseIndices!F:F,$B1071)</f>
        <v>1 Energy</v>
      </c>
      <c r="D1071" s="221" t="str">
        <f>INDEX(DbaseIndices!G:G,$B1071)</f>
        <v>1A Fuel Combustion Activities</v>
      </c>
      <c r="E1071" s="221" t="str">
        <f>INDEX(DbaseIndices!H:H,$B1071)</f>
        <v>1A4 Other Sectors</v>
      </c>
      <c r="F1071" s="221" t="str">
        <f>INDEX(DbaseIndices!I:I,$B1071)</f>
        <v>1A4a Commercial/Institutional</v>
      </c>
      <c r="G1071" s="221" t="str">
        <f>INDEX(DbaseIndices!D:D,$B1071)</f>
        <v>Kerosene</v>
      </c>
      <c r="H1071" s="221" t="str">
        <f>INDEX(DbaseIndices!E:E,$B1071)</f>
        <v>N2O</v>
      </c>
      <c r="I1071" s="221">
        <f>IF(I1070=DbaseIndices!$N$3,DbaseIndices!$N$2,I1070+1)</f>
        <v>2013</v>
      </c>
      <c r="J1071" s="318">
        <f ca="1">OFFSET(INDIRECT(INDEX(DbaseIndices!J:J,B1071)),0,I1071-2000+1)</f>
        <v>4.1274479999999994E-4</v>
      </c>
    </row>
    <row r="1072" spans="1:10" x14ac:dyDescent="0.25">
      <c r="A1072" s="221">
        <f>IF(I1071=DbaseIndices!$N$3,A1071+1,A1071)</f>
        <v>179</v>
      </c>
      <c r="B1072" s="221">
        <f>MATCH(A1072,DbaseIndices!A:A,0)</f>
        <v>245</v>
      </c>
      <c r="C1072" s="221" t="str">
        <f>INDEX(DbaseIndices!F:F,$B1072)</f>
        <v>1 Energy</v>
      </c>
      <c r="D1072" s="221" t="str">
        <f>INDEX(DbaseIndices!G:G,$B1072)</f>
        <v>1A Fuel Combustion Activities</v>
      </c>
      <c r="E1072" s="221" t="str">
        <f>INDEX(DbaseIndices!H:H,$B1072)</f>
        <v>1A4 Other Sectors</v>
      </c>
      <c r="F1072" s="221" t="str">
        <f>INDEX(DbaseIndices!I:I,$B1072)</f>
        <v>1A4a Commercial/Institutional</v>
      </c>
      <c r="G1072" s="221" t="str">
        <f>INDEX(DbaseIndices!D:D,$B1072)</f>
        <v>Kerosene</v>
      </c>
      <c r="H1072" s="221" t="str">
        <f>INDEX(DbaseIndices!E:E,$B1072)</f>
        <v>N2O</v>
      </c>
      <c r="I1072" s="221">
        <f>IF(I1071=DbaseIndices!$N$3,DbaseIndices!$N$2,I1071+1)</f>
        <v>2014</v>
      </c>
      <c r="J1072" s="318">
        <f ca="1">OFFSET(INDIRECT(INDEX(DbaseIndices!J:J,B1072)),0,I1072-2000+1)</f>
        <v>3.8846159999999993E-4</v>
      </c>
    </row>
    <row r="1073" spans="1:10" x14ac:dyDescent="0.25">
      <c r="A1073" s="221">
        <f>IF(I1072=DbaseIndices!$N$3,A1072+1,A1072)</f>
        <v>179</v>
      </c>
      <c r="B1073" s="221">
        <f>MATCH(A1073,DbaseIndices!A:A,0)</f>
        <v>245</v>
      </c>
      <c r="C1073" s="221" t="str">
        <f>INDEX(DbaseIndices!F:F,$B1073)</f>
        <v>1 Energy</v>
      </c>
      <c r="D1073" s="221" t="str">
        <f>INDEX(DbaseIndices!G:G,$B1073)</f>
        <v>1A Fuel Combustion Activities</v>
      </c>
      <c r="E1073" s="221" t="str">
        <f>INDEX(DbaseIndices!H:H,$B1073)</f>
        <v>1A4 Other Sectors</v>
      </c>
      <c r="F1073" s="221" t="str">
        <f>INDEX(DbaseIndices!I:I,$B1073)</f>
        <v>1A4a Commercial/Institutional</v>
      </c>
      <c r="G1073" s="221" t="str">
        <f>INDEX(DbaseIndices!D:D,$B1073)</f>
        <v>Kerosene</v>
      </c>
      <c r="H1073" s="221" t="str">
        <f>INDEX(DbaseIndices!E:E,$B1073)</f>
        <v>N2O</v>
      </c>
      <c r="I1073" s="221">
        <f>IF(I1072=DbaseIndices!$N$3,DbaseIndices!$N$2,I1072+1)</f>
        <v>2015</v>
      </c>
      <c r="J1073" s="318">
        <f ca="1">OFFSET(INDIRECT(INDEX(DbaseIndices!J:J,B1073)),0,I1073-2000+1)</f>
        <v>3.6417839999999997E-4</v>
      </c>
    </row>
    <row r="1074" spans="1:10" x14ac:dyDescent="0.25">
      <c r="A1074" s="221">
        <f>IF(I1073=DbaseIndices!$N$3,A1073+1,A1073)</f>
        <v>179</v>
      </c>
      <c r="B1074" s="221">
        <f>MATCH(A1074,DbaseIndices!A:A,0)</f>
        <v>245</v>
      </c>
      <c r="C1074" s="221" t="str">
        <f>INDEX(DbaseIndices!F:F,$B1074)</f>
        <v>1 Energy</v>
      </c>
      <c r="D1074" s="221" t="str">
        <f>INDEX(DbaseIndices!G:G,$B1074)</f>
        <v>1A Fuel Combustion Activities</v>
      </c>
      <c r="E1074" s="221" t="str">
        <f>INDEX(DbaseIndices!H:H,$B1074)</f>
        <v>1A4 Other Sectors</v>
      </c>
      <c r="F1074" s="221" t="str">
        <f>INDEX(DbaseIndices!I:I,$B1074)</f>
        <v>1A4a Commercial/Institutional</v>
      </c>
      <c r="G1074" s="221" t="str">
        <f>INDEX(DbaseIndices!D:D,$B1074)</f>
        <v>Kerosene</v>
      </c>
      <c r="H1074" s="221" t="str">
        <f>INDEX(DbaseIndices!E:E,$B1074)</f>
        <v>N2O</v>
      </c>
      <c r="I1074" s="221">
        <f>IF(I1073=DbaseIndices!$N$3,DbaseIndices!$N$2,I1073+1)</f>
        <v>2016</v>
      </c>
      <c r="J1074" s="318">
        <f ca="1">OFFSET(INDIRECT(INDEX(DbaseIndices!J:J,B1074)),0,I1074-2000+1)</f>
        <v>3.3959999999999996E-4</v>
      </c>
    </row>
    <row r="1075" spans="1:10" x14ac:dyDescent="0.25">
      <c r="A1075" s="221">
        <f>IF(I1074=DbaseIndices!$N$3,A1074+1,A1074)</f>
        <v>179</v>
      </c>
      <c r="B1075" s="221">
        <f>MATCH(A1075,DbaseIndices!A:A,0)</f>
        <v>245</v>
      </c>
      <c r="C1075" s="221" t="str">
        <f>INDEX(DbaseIndices!F:F,$B1075)</f>
        <v>1 Energy</v>
      </c>
      <c r="D1075" s="221" t="str">
        <f>INDEX(DbaseIndices!G:G,$B1075)</f>
        <v>1A Fuel Combustion Activities</v>
      </c>
      <c r="E1075" s="221" t="str">
        <f>INDEX(DbaseIndices!H:H,$B1075)</f>
        <v>1A4 Other Sectors</v>
      </c>
      <c r="F1075" s="221" t="str">
        <f>INDEX(DbaseIndices!I:I,$B1075)</f>
        <v>1A4a Commercial/Institutional</v>
      </c>
      <c r="G1075" s="221" t="str">
        <f>INDEX(DbaseIndices!D:D,$B1075)</f>
        <v>Kerosene</v>
      </c>
      <c r="H1075" s="221" t="str">
        <f>INDEX(DbaseIndices!E:E,$B1075)</f>
        <v>N2O</v>
      </c>
      <c r="I1075" s="221">
        <f>IF(I1074=DbaseIndices!$N$3,DbaseIndices!$N$2,I1074+1)</f>
        <v>2017</v>
      </c>
      <c r="J1075" s="318">
        <f ca="1">OFFSET(INDIRECT(INDEX(DbaseIndices!J:J,B1075)),0,I1075-2000+1)</f>
        <v>3.1559999999999997E-4</v>
      </c>
    </row>
    <row r="1076" spans="1:10" x14ac:dyDescent="0.25">
      <c r="A1076" s="221">
        <f>IF(I1075=DbaseIndices!$N$3,A1075+1,A1075)</f>
        <v>180</v>
      </c>
      <c r="B1076" s="221">
        <f>MATCH(A1076,DbaseIndices!A:A,0)</f>
        <v>246</v>
      </c>
      <c r="C1076" s="221" t="str">
        <f>INDEX(DbaseIndices!F:F,$B1076)</f>
        <v>1 Energy</v>
      </c>
      <c r="D1076" s="221" t="str">
        <f>INDEX(DbaseIndices!G:G,$B1076)</f>
        <v>1A Fuel Combustion Activities</v>
      </c>
      <c r="E1076" s="221" t="str">
        <f>INDEX(DbaseIndices!H:H,$B1076)</f>
        <v>1A4 Other Sectors</v>
      </c>
      <c r="F1076" s="221" t="str">
        <f>INDEX(DbaseIndices!I:I,$B1076)</f>
        <v>1A4a Commercial/Institutional</v>
      </c>
      <c r="G1076" s="221" t="str">
        <f>INDEX(DbaseIndices!D:D,$B1076)</f>
        <v>Diesel</v>
      </c>
      <c r="H1076" s="221" t="str">
        <f>INDEX(DbaseIndices!E:E,$B1076)</f>
        <v>N2O</v>
      </c>
      <c r="I1076" s="221">
        <f>IF(I1075=DbaseIndices!$N$3,DbaseIndices!$N$2,I1075+1)</f>
        <v>2012</v>
      </c>
      <c r="J1076" s="318">
        <f ca="1">OFFSET(INDIRECT(INDEX(DbaseIndices!J:J,B1076)),0,I1076-2000+1)</f>
        <v>8.7532768800000008E-2</v>
      </c>
    </row>
    <row r="1077" spans="1:10" x14ac:dyDescent="0.25">
      <c r="A1077" s="221">
        <f>IF(I1076=DbaseIndices!$N$3,A1076+1,A1076)</f>
        <v>180</v>
      </c>
      <c r="B1077" s="221">
        <f>MATCH(A1077,DbaseIndices!A:A,0)</f>
        <v>246</v>
      </c>
      <c r="C1077" s="221" t="str">
        <f>INDEX(DbaseIndices!F:F,$B1077)</f>
        <v>1 Energy</v>
      </c>
      <c r="D1077" s="221" t="str">
        <f>INDEX(DbaseIndices!G:G,$B1077)</f>
        <v>1A Fuel Combustion Activities</v>
      </c>
      <c r="E1077" s="221" t="str">
        <f>INDEX(DbaseIndices!H:H,$B1077)</f>
        <v>1A4 Other Sectors</v>
      </c>
      <c r="F1077" s="221" t="str">
        <f>INDEX(DbaseIndices!I:I,$B1077)</f>
        <v>1A4a Commercial/Institutional</v>
      </c>
      <c r="G1077" s="221" t="str">
        <f>INDEX(DbaseIndices!D:D,$B1077)</f>
        <v>Diesel</v>
      </c>
      <c r="H1077" s="221" t="str">
        <f>INDEX(DbaseIndices!E:E,$B1077)</f>
        <v>N2O</v>
      </c>
      <c r="I1077" s="221">
        <f>IF(I1076=DbaseIndices!$N$3,DbaseIndices!$N$2,I1076+1)</f>
        <v>2013</v>
      </c>
      <c r="J1077" s="318">
        <f ca="1">OFFSET(INDIRECT(INDEX(DbaseIndices!J:J,B1077)),0,I1077-2000+1)</f>
        <v>0.10371107999999998</v>
      </c>
    </row>
    <row r="1078" spans="1:10" x14ac:dyDescent="0.25">
      <c r="A1078" s="221">
        <f>IF(I1077=DbaseIndices!$N$3,A1077+1,A1077)</f>
        <v>180</v>
      </c>
      <c r="B1078" s="221">
        <f>MATCH(A1078,DbaseIndices!A:A,0)</f>
        <v>246</v>
      </c>
      <c r="C1078" s="221" t="str">
        <f>INDEX(DbaseIndices!F:F,$B1078)</f>
        <v>1 Energy</v>
      </c>
      <c r="D1078" s="221" t="str">
        <f>INDEX(DbaseIndices!G:G,$B1078)</f>
        <v>1A Fuel Combustion Activities</v>
      </c>
      <c r="E1078" s="221" t="str">
        <f>INDEX(DbaseIndices!H:H,$B1078)</f>
        <v>1A4 Other Sectors</v>
      </c>
      <c r="F1078" s="221" t="str">
        <f>INDEX(DbaseIndices!I:I,$B1078)</f>
        <v>1A4a Commercial/Institutional</v>
      </c>
      <c r="G1078" s="221" t="str">
        <f>INDEX(DbaseIndices!D:D,$B1078)</f>
        <v>Diesel</v>
      </c>
      <c r="H1078" s="221" t="str">
        <f>INDEX(DbaseIndices!E:E,$B1078)</f>
        <v>N2O</v>
      </c>
      <c r="I1078" s="221">
        <f>IF(I1077=DbaseIndices!$N$3,DbaseIndices!$N$2,I1077+1)</f>
        <v>2014</v>
      </c>
      <c r="J1078" s="318">
        <f ca="1">OFFSET(INDIRECT(INDEX(DbaseIndices!J:J,B1078)),0,I1078-2000+1)</f>
        <v>0.1073064</v>
      </c>
    </row>
    <row r="1079" spans="1:10" x14ac:dyDescent="0.25">
      <c r="A1079" s="221">
        <f>IF(I1078=DbaseIndices!$N$3,A1078+1,A1078)</f>
        <v>180</v>
      </c>
      <c r="B1079" s="221">
        <f>MATCH(A1079,DbaseIndices!A:A,0)</f>
        <v>246</v>
      </c>
      <c r="C1079" s="221" t="str">
        <f>INDEX(DbaseIndices!F:F,$B1079)</f>
        <v>1 Energy</v>
      </c>
      <c r="D1079" s="221" t="str">
        <f>INDEX(DbaseIndices!G:G,$B1079)</f>
        <v>1A Fuel Combustion Activities</v>
      </c>
      <c r="E1079" s="221" t="str">
        <f>INDEX(DbaseIndices!H:H,$B1079)</f>
        <v>1A4 Other Sectors</v>
      </c>
      <c r="F1079" s="221" t="str">
        <f>INDEX(DbaseIndices!I:I,$B1079)</f>
        <v>1A4a Commercial/Institutional</v>
      </c>
      <c r="G1079" s="221" t="str">
        <f>INDEX(DbaseIndices!D:D,$B1079)</f>
        <v>Diesel</v>
      </c>
      <c r="H1079" s="221" t="str">
        <f>INDEX(DbaseIndices!E:E,$B1079)</f>
        <v>N2O</v>
      </c>
      <c r="I1079" s="221">
        <f>IF(I1078=DbaseIndices!$N$3,DbaseIndices!$N$2,I1078+1)</f>
        <v>2015</v>
      </c>
      <c r="J1079" s="318">
        <f ca="1">OFFSET(INDIRECT(INDEX(DbaseIndices!J:J,B1079)),0,I1079-2000+1)</f>
        <v>0.11090172</v>
      </c>
    </row>
    <row r="1080" spans="1:10" x14ac:dyDescent="0.25">
      <c r="A1080" s="221">
        <f>IF(I1079=DbaseIndices!$N$3,A1079+1,A1079)</f>
        <v>180</v>
      </c>
      <c r="B1080" s="221">
        <f>MATCH(A1080,DbaseIndices!A:A,0)</f>
        <v>246</v>
      </c>
      <c r="C1080" s="221" t="str">
        <f>INDEX(DbaseIndices!F:F,$B1080)</f>
        <v>1 Energy</v>
      </c>
      <c r="D1080" s="221" t="str">
        <f>INDEX(DbaseIndices!G:G,$B1080)</f>
        <v>1A Fuel Combustion Activities</v>
      </c>
      <c r="E1080" s="221" t="str">
        <f>INDEX(DbaseIndices!H:H,$B1080)</f>
        <v>1A4 Other Sectors</v>
      </c>
      <c r="F1080" s="221" t="str">
        <f>INDEX(DbaseIndices!I:I,$B1080)</f>
        <v>1A4a Commercial/Institutional</v>
      </c>
      <c r="G1080" s="221" t="str">
        <f>INDEX(DbaseIndices!D:D,$B1080)</f>
        <v>Diesel</v>
      </c>
      <c r="H1080" s="221" t="str">
        <f>INDEX(DbaseIndices!E:E,$B1080)</f>
        <v>N2O</v>
      </c>
      <c r="I1080" s="221">
        <f>IF(I1079=DbaseIndices!$N$3,DbaseIndices!$N$2,I1079+1)</f>
        <v>2016</v>
      </c>
      <c r="J1080" s="318">
        <f ca="1">OFFSET(INDIRECT(INDEX(DbaseIndices!J:J,B1080)),0,I1080-2000+1)</f>
        <v>0.11449680000000001</v>
      </c>
    </row>
    <row r="1081" spans="1:10" x14ac:dyDescent="0.25">
      <c r="A1081" s="221">
        <f>IF(I1080=DbaseIndices!$N$3,A1080+1,A1080)</f>
        <v>180</v>
      </c>
      <c r="B1081" s="221">
        <f>MATCH(A1081,DbaseIndices!A:A,0)</f>
        <v>246</v>
      </c>
      <c r="C1081" s="221" t="str">
        <f>INDEX(DbaseIndices!F:F,$B1081)</f>
        <v>1 Energy</v>
      </c>
      <c r="D1081" s="221" t="str">
        <f>INDEX(DbaseIndices!G:G,$B1081)</f>
        <v>1A Fuel Combustion Activities</v>
      </c>
      <c r="E1081" s="221" t="str">
        <f>INDEX(DbaseIndices!H:H,$B1081)</f>
        <v>1A4 Other Sectors</v>
      </c>
      <c r="F1081" s="221" t="str">
        <f>INDEX(DbaseIndices!I:I,$B1081)</f>
        <v>1A4a Commercial/Institutional</v>
      </c>
      <c r="G1081" s="221" t="str">
        <f>INDEX(DbaseIndices!D:D,$B1081)</f>
        <v>Diesel</v>
      </c>
      <c r="H1081" s="221" t="str">
        <f>INDEX(DbaseIndices!E:E,$B1081)</f>
        <v>N2O</v>
      </c>
      <c r="I1081" s="221">
        <f>IF(I1080=DbaseIndices!$N$3,DbaseIndices!$N$2,I1080+1)</f>
        <v>2017</v>
      </c>
      <c r="J1081" s="318">
        <f ca="1">OFFSET(INDIRECT(INDEX(DbaseIndices!J:J,B1081)),0,I1081-2000+1)</f>
        <v>0.11809259999999999</v>
      </c>
    </row>
    <row r="1082" spans="1:10" x14ac:dyDescent="0.25">
      <c r="A1082" s="221">
        <f>IF(I1081=DbaseIndices!$N$3,A1081+1,A1081)</f>
        <v>181</v>
      </c>
      <c r="B1082" s="221">
        <f>MATCH(A1082,DbaseIndices!A:A,0)</f>
        <v>247</v>
      </c>
      <c r="C1082" s="221" t="str">
        <f>INDEX(DbaseIndices!F:F,$B1082)</f>
        <v>1 Energy</v>
      </c>
      <c r="D1082" s="221" t="str">
        <f>INDEX(DbaseIndices!G:G,$B1082)</f>
        <v>1A Fuel Combustion Activities</v>
      </c>
      <c r="E1082" s="221" t="str">
        <f>INDEX(DbaseIndices!H:H,$B1082)</f>
        <v>1A4 Other Sectors</v>
      </c>
      <c r="F1082" s="221" t="str">
        <f>INDEX(DbaseIndices!I:I,$B1082)</f>
        <v>1A4a Commercial/Institutional</v>
      </c>
      <c r="G1082" s="221" t="str">
        <f>INDEX(DbaseIndices!D:D,$B1082)</f>
        <v>Residual Fuel Oil (HFO)</v>
      </c>
      <c r="H1082" s="221" t="str">
        <f>INDEX(DbaseIndices!E:E,$B1082)</f>
        <v>N2O</v>
      </c>
      <c r="I1082" s="221">
        <f>IF(I1081=DbaseIndices!$N$3,DbaseIndices!$N$2,I1081+1)</f>
        <v>2012</v>
      </c>
      <c r="J1082" s="318">
        <f ca="1">OFFSET(INDIRECT(INDEX(DbaseIndices!J:J,B1082)),0,I1082-2000+1)</f>
        <v>1.4177279999999999E-2</v>
      </c>
    </row>
    <row r="1083" spans="1:10" x14ac:dyDescent="0.25">
      <c r="A1083" s="221">
        <f>IF(I1082=DbaseIndices!$N$3,A1082+1,A1082)</f>
        <v>181</v>
      </c>
      <c r="B1083" s="221">
        <f>MATCH(A1083,DbaseIndices!A:A,0)</f>
        <v>247</v>
      </c>
      <c r="C1083" s="221" t="str">
        <f>INDEX(DbaseIndices!F:F,$B1083)</f>
        <v>1 Energy</v>
      </c>
      <c r="D1083" s="221" t="str">
        <f>INDEX(DbaseIndices!G:G,$B1083)</f>
        <v>1A Fuel Combustion Activities</v>
      </c>
      <c r="E1083" s="221" t="str">
        <f>INDEX(DbaseIndices!H:H,$B1083)</f>
        <v>1A4 Other Sectors</v>
      </c>
      <c r="F1083" s="221" t="str">
        <f>INDEX(DbaseIndices!I:I,$B1083)</f>
        <v>1A4a Commercial/Institutional</v>
      </c>
      <c r="G1083" s="221" t="str">
        <f>INDEX(DbaseIndices!D:D,$B1083)</f>
        <v>Residual Fuel Oil (HFO)</v>
      </c>
      <c r="H1083" s="221" t="str">
        <f>INDEX(DbaseIndices!E:E,$B1083)</f>
        <v>N2O</v>
      </c>
      <c r="I1083" s="221">
        <f>IF(I1082=DbaseIndices!$N$3,DbaseIndices!$N$2,I1082+1)</f>
        <v>2013</v>
      </c>
      <c r="J1083" s="318">
        <f ca="1">OFFSET(INDIRECT(INDEX(DbaseIndices!J:J,B1083)),0,I1083-2000+1)</f>
        <v>1.2040194915601606E-2</v>
      </c>
    </row>
    <row r="1084" spans="1:10" x14ac:dyDescent="0.25">
      <c r="A1084" s="221">
        <f>IF(I1083=DbaseIndices!$N$3,A1083+1,A1083)</f>
        <v>181</v>
      </c>
      <c r="B1084" s="221">
        <f>MATCH(A1084,DbaseIndices!A:A,0)</f>
        <v>247</v>
      </c>
      <c r="C1084" s="221" t="str">
        <f>INDEX(DbaseIndices!F:F,$B1084)</f>
        <v>1 Energy</v>
      </c>
      <c r="D1084" s="221" t="str">
        <f>INDEX(DbaseIndices!G:G,$B1084)</f>
        <v>1A Fuel Combustion Activities</v>
      </c>
      <c r="E1084" s="221" t="str">
        <f>INDEX(DbaseIndices!H:H,$B1084)</f>
        <v>1A4 Other Sectors</v>
      </c>
      <c r="F1084" s="221" t="str">
        <f>INDEX(DbaseIndices!I:I,$B1084)</f>
        <v>1A4a Commercial/Institutional</v>
      </c>
      <c r="G1084" s="221" t="str">
        <f>INDEX(DbaseIndices!D:D,$B1084)</f>
        <v>Residual Fuel Oil (HFO)</v>
      </c>
      <c r="H1084" s="221" t="str">
        <f>INDEX(DbaseIndices!E:E,$B1084)</f>
        <v>N2O</v>
      </c>
      <c r="I1084" s="221">
        <f>IF(I1083=DbaseIndices!$N$3,DbaseIndices!$N$2,I1083+1)</f>
        <v>2014</v>
      </c>
      <c r="J1084" s="318">
        <f ca="1">OFFSET(INDIRECT(INDEX(DbaseIndices!J:J,B1084)),0,I1084-2000+1)</f>
        <v>1.2038712286390498E-2</v>
      </c>
    </row>
    <row r="1085" spans="1:10" x14ac:dyDescent="0.25">
      <c r="A1085" s="221">
        <f>IF(I1084=DbaseIndices!$N$3,A1084+1,A1084)</f>
        <v>181</v>
      </c>
      <c r="B1085" s="221">
        <f>MATCH(A1085,DbaseIndices!A:A,0)</f>
        <v>247</v>
      </c>
      <c r="C1085" s="221" t="str">
        <f>INDEX(DbaseIndices!F:F,$B1085)</f>
        <v>1 Energy</v>
      </c>
      <c r="D1085" s="221" t="str">
        <f>INDEX(DbaseIndices!G:G,$B1085)</f>
        <v>1A Fuel Combustion Activities</v>
      </c>
      <c r="E1085" s="221" t="str">
        <f>INDEX(DbaseIndices!H:H,$B1085)</f>
        <v>1A4 Other Sectors</v>
      </c>
      <c r="F1085" s="221" t="str">
        <f>INDEX(DbaseIndices!I:I,$B1085)</f>
        <v>1A4a Commercial/Institutional</v>
      </c>
      <c r="G1085" s="221" t="str">
        <f>INDEX(DbaseIndices!D:D,$B1085)</f>
        <v>Residual Fuel Oil (HFO)</v>
      </c>
      <c r="H1085" s="221" t="str">
        <f>INDEX(DbaseIndices!E:E,$B1085)</f>
        <v>N2O</v>
      </c>
      <c r="I1085" s="221">
        <f>IF(I1084=DbaseIndices!$N$3,DbaseIndices!$N$2,I1084+1)</f>
        <v>2015</v>
      </c>
      <c r="J1085" s="318">
        <f ca="1">OFFSET(INDIRECT(INDEX(DbaseIndices!J:J,B1085)),0,I1085-2000+1)</f>
        <v>1.2041581822605445E-2</v>
      </c>
    </row>
    <row r="1086" spans="1:10" x14ac:dyDescent="0.25">
      <c r="A1086" s="221">
        <f>IF(I1085=DbaseIndices!$N$3,A1085+1,A1085)</f>
        <v>181</v>
      </c>
      <c r="B1086" s="221">
        <f>MATCH(A1086,DbaseIndices!A:A,0)</f>
        <v>247</v>
      </c>
      <c r="C1086" s="221" t="str">
        <f>INDEX(DbaseIndices!F:F,$B1086)</f>
        <v>1 Energy</v>
      </c>
      <c r="D1086" s="221" t="str">
        <f>INDEX(DbaseIndices!G:G,$B1086)</f>
        <v>1A Fuel Combustion Activities</v>
      </c>
      <c r="E1086" s="221" t="str">
        <f>INDEX(DbaseIndices!H:H,$B1086)</f>
        <v>1A4 Other Sectors</v>
      </c>
      <c r="F1086" s="221" t="str">
        <f>INDEX(DbaseIndices!I:I,$B1086)</f>
        <v>1A4a Commercial/Institutional</v>
      </c>
      <c r="G1086" s="221" t="str">
        <f>INDEX(DbaseIndices!D:D,$B1086)</f>
        <v>Residual Fuel Oil (HFO)</v>
      </c>
      <c r="H1086" s="221" t="str">
        <f>INDEX(DbaseIndices!E:E,$B1086)</f>
        <v>N2O</v>
      </c>
      <c r="I1086" s="221">
        <f>IF(I1085=DbaseIndices!$N$3,DbaseIndices!$N$2,I1085+1)</f>
        <v>2016</v>
      </c>
      <c r="J1086" s="318">
        <f ca="1">OFFSET(INDIRECT(INDEX(DbaseIndices!J:J,B1086)),0,I1086-2000+1)</f>
        <v>1.2042600000000001E-2</v>
      </c>
    </row>
    <row r="1087" spans="1:10" x14ac:dyDescent="0.25">
      <c r="A1087" s="221">
        <f>IF(I1086=DbaseIndices!$N$3,A1086+1,A1086)</f>
        <v>181</v>
      </c>
      <c r="B1087" s="221">
        <f>MATCH(A1087,DbaseIndices!A:A,0)</f>
        <v>247</v>
      </c>
      <c r="C1087" s="221" t="str">
        <f>INDEX(DbaseIndices!F:F,$B1087)</f>
        <v>1 Energy</v>
      </c>
      <c r="D1087" s="221" t="str">
        <f>INDEX(DbaseIndices!G:G,$B1087)</f>
        <v>1A Fuel Combustion Activities</v>
      </c>
      <c r="E1087" s="221" t="str">
        <f>INDEX(DbaseIndices!H:H,$B1087)</f>
        <v>1A4 Other Sectors</v>
      </c>
      <c r="F1087" s="221" t="str">
        <f>INDEX(DbaseIndices!I:I,$B1087)</f>
        <v>1A4a Commercial/Institutional</v>
      </c>
      <c r="G1087" s="221" t="str">
        <f>INDEX(DbaseIndices!D:D,$B1087)</f>
        <v>Residual Fuel Oil (HFO)</v>
      </c>
      <c r="H1087" s="221" t="str">
        <f>INDEX(DbaseIndices!E:E,$B1087)</f>
        <v>N2O</v>
      </c>
      <c r="I1087" s="221">
        <f>IF(I1086=DbaseIndices!$N$3,DbaseIndices!$N$2,I1086+1)</f>
        <v>2017</v>
      </c>
      <c r="J1087" s="318">
        <f ca="1">OFFSET(INDIRECT(INDEX(DbaseIndices!J:J,B1087)),0,I1087-2000+1)</f>
        <v>1.20444E-2</v>
      </c>
    </row>
    <row r="1088" spans="1:10" x14ac:dyDescent="0.25">
      <c r="A1088" s="221">
        <f>IF(I1087=DbaseIndices!$N$3,A1087+1,A1087)</f>
        <v>182</v>
      </c>
      <c r="B1088" s="221">
        <f>MATCH(A1088,DbaseIndices!A:A,0)</f>
        <v>248</v>
      </c>
      <c r="C1088" s="221" t="str">
        <f>INDEX(DbaseIndices!F:F,$B1088)</f>
        <v>1 Energy</v>
      </c>
      <c r="D1088" s="221" t="str">
        <f>INDEX(DbaseIndices!G:G,$B1088)</f>
        <v>1A Fuel Combustion Activities</v>
      </c>
      <c r="E1088" s="221" t="str">
        <f>INDEX(DbaseIndices!H:H,$B1088)</f>
        <v>1A4 Other Sectors</v>
      </c>
      <c r="F1088" s="221" t="str">
        <f>INDEX(DbaseIndices!I:I,$B1088)</f>
        <v>1A4a Commercial/Institutional</v>
      </c>
      <c r="G1088" s="221" t="str">
        <f>INDEX(DbaseIndices!D:D,$B1088)</f>
        <v>Coal</v>
      </c>
      <c r="H1088" s="221" t="str">
        <f>INDEX(DbaseIndices!E:E,$B1088)</f>
        <v>N2O</v>
      </c>
      <c r="I1088" s="221">
        <f>IF(I1087=DbaseIndices!$N$3,DbaseIndices!$N$2,I1087+1)</f>
        <v>2012</v>
      </c>
      <c r="J1088" s="318">
        <f ca="1">OFFSET(INDIRECT(INDEX(DbaseIndices!J:J,B1088)),0,I1088-2000+1)</f>
        <v>0.10705783200000001</v>
      </c>
    </row>
    <row r="1089" spans="1:10" x14ac:dyDescent="0.25">
      <c r="A1089" s="221">
        <f>IF(I1088=DbaseIndices!$N$3,A1088+1,A1088)</f>
        <v>182</v>
      </c>
      <c r="B1089" s="221">
        <f>MATCH(A1089,DbaseIndices!A:A,0)</f>
        <v>248</v>
      </c>
      <c r="C1089" s="221" t="str">
        <f>INDEX(DbaseIndices!F:F,$B1089)</f>
        <v>1 Energy</v>
      </c>
      <c r="D1089" s="221" t="str">
        <f>INDEX(DbaseIndices!G:G,$B1089)</f>
        <v>1A Fuel Combustion Activities</v>
      </c>
      <c r="E1089" s="221" t="str">
        <f>INDEX(DbaseIndices!H:H,$B1089)</f>
        <v>1A4 Other Sectors</v>
      </c>
      <c r="F1089" s="221" t="str">
        <f>INDEX(DbaseIndices!I:I,$B1089)</f>
        <v>1A4a Commercial/Institutional</v>
      </c>
      <c r="G1089" s="221" t="str">
        <f>INDEX(DbaseIndices!D:D,$B1089)</f>
        <v>Coal</v>
      </c>
      <c r="H1089" s="221" t="str">
        <f>INDEX(DbaseIndices!E:E,$B1089)</f>
        <v>N2O</v>
      </c>
      <c r="I1089" s="221">
        <f>IF(I1088=DbaseIndices!$N$3,DbaseIndices!$N$2,I1088+1)</f>
        <v>2013</v>
      </c>
      <c r="J1089" s="318">
        <f ca="1">OFFSET(INDIRECT(INDEX(DbaseIndices!J:J,B1089)),0,I1089-2000+1)</f>
        <v>0.107361</v>
      </c>
    </row>
    <row r="1090" spans="1:10" x14ac:dyDescent="0.25">
      <c r="A1090" s="221">
        <f>IF(I1089=DbaseIndices!$N$3,A1089+1,A1089)</f>
        <v>182</v>
      </c>
      <c r="B1090" s="221">
        <f>MATCH(A1090,DbaseIndices!A:A,0)</f>
        <v>248</v>
      </c>
      <c r="C1090" s="221" t="str">
        <f>INDEX(DbaseIndices!F:F,$B1090)</f>
        <v>1 Energy</v>
      </c>
      <c r="D1090" s="221" t="str">
        <f>INDEX(DbaseIndices!G:G,$B1090)</f>
        <v>1A Fuel Combustion Activities</v>
      </c>
      <c r="E1090" s="221" t="str">
        <f>INDEX(DbaseIndices!H:H,$B1090)</f>
        <v>1A4 Other Sectors</v>
      </c>
      <c r="F1090" s="221" t="str">
        <f>INDEX(DbaseIndices!I:I,$B1090)</f>
        <v>1A4a Commercial/Institutional</v>
      </c>
      <c r="G1090" s="221" t="str">
        <f>INDEX(DbaseIndices!D:D,$B1090)</f>
        <v>Coal</v>
      </c>
      <c r="H1090" s="221" t="str">
        <f>INDEX(DbaseIndices!E:E,$B1090)</f>
        <v>N2O</v>
      </c>
      <c r="I1090" s="221">
        <f>IF(I1089=DbaseIndices!$N$3,DbaseIndices!$N$2,I1089+1)</f>
        <v>2014</v>
      </c>
      <c r="J1090" s="318">
        <f ca="1">OFFSET(INDIRECT(INDEX(DbaseIndices!J:J,B1090)),0,I1090-2000+1)</f>
        <v>0.100512</v>
      </c>
    </row>
    <row r="1091" spans="1:10" x14ac:dyDescent="0.25">
      <c r="A1091" s="221">
        <f>IF(I1090=DbaseIndices!$N$3,A1090+1,A1090)</f>
        <v>182</v>
      </c>
      <c r="B1091" s="221">
        <f>MATCH(A1091,DbaseIndices!A:A,0)</f>
        <v>248</v>
      </c>
      <c r="C1091" s="221" t="str">
        <f>INDEX(DbaseIndices!F:F,$B1091)</f>
        <v>1 Energy</v>
      </c>
      <c r="D1091" s="221" t="str">
        <f>INDEX(DbaseIndices!G:G,$B1091)</f>
        <v>1A Fuel Combustion Activities</v>
      </c>
      <c r="E1091" s="221" t="str">
        <f>INDEX(DbaseIndices!H:H,$B1091)</f>
        <v>1A4 Other Sectors</v>
      </c>
      <c r="F1091" s="221" t="str">
        <f>INDEX(DbaseIndices!I:I,$B1091)</f>
        <v>1A4a Commercial/Institutional</v>
      </c>
      <c r="G1091" s="221" t="str">
        <f>INDEX(DbaseIndices!D:D,$B1091)</f>
        <v>Coal</v>
      </c>
      <c r="H1091" s="221" t="str">
        <f>INDEX(DbaseIndices!E:E,$B1091)</f>
        <v>N2O</v>
      </c>
      <c r="I1091" s="221">
        <f>IF(I1090=DbaseIndices!$N$3,DbaseIndices!$N$2,I1090+1)</f>
        <v>2015</v>
      </c>
      <c r="J1091" s="318">
        <f ca="1">OFFSET(INDIRECT(INDEX(DbaseIndices!J:J,B1091)),0,I1091-2000+1)</f>
        <v>9.3662999999999996E-2</v>
      </c>
    </row>
    <row r="1092" spans="1:10" x14ac:dyDescent="0.25">
      <c r="A1092" s="221">
        <f>IF(I1091=DbaseIndices!$N$3,A1091+1,A1091)</f>
        <v>182</v>
      </c>
      <c r="B1092" s="221">
        <f>MATCH(A1092,DbaseIndices!A:A,0)</f>
        <v>248</v>
      </c>
      <c r="C1092" s="221" t="str">
        <f>INDEX(DbaseIndices!F:F,$B1092)</f>
        <v>1 Energy</v>
      </c>
      <c r="D1092" s="221" t="str">
        <f>INDEX(DbaseIndices!G:G,$B1092)</f>
        <v>1A Fuel Combustion Activities</v>
      </c>
      <c r="E1092" s="221" t="str">
        <f>INDEX(DbaseIndices!H:H,$B1092)</f>
        <v>1A4 Other Sectors</v>
      </c>
      <c r="F1092" s="221" t="str">
        <f>INDEX(DbaseIndices!I:I,$B1092)</f>
        <v>1A4a Commercial/Institutional</v>
      </c>
      <c r="G1092" s="221" t="str">
        <f>INDEX(DbaseIndices!D:D,$B1092)</f>
        <v>Coal</v>
      </c>
      <c r="H1092" s="221" t="str">
        <f>INDEX(DbaseIndices!E:E,$B1092)</f>
        <v>N2O</v>
      </c>
      <c r="I1092" s="221">
        <f>IF(I1091=DbaseIndices!$N$3,DbaseIndices!$N$2,I1091+1)</f>
        <v>2016</v>
      </c>
      <c r="J1092" s="318">
        <f ca="1">OFFSET(INDIRECT(INDEX(DbaseIndices!J:J,B1092)),0,I1092-2000+1)</f>
        <v>8.6814000000000002E-2</v>
      </c>
    </row>
    <row r="1093" spans="1:10" x14ac:dyDescent="0.25">
      <c r="A1093" s="221">
        <f>IF(I1092=DbaseIndices!$N$3,A1092+1,A1092)</f>
        <v>182</v>
      </c>
      <c r="B1093" s="221">
        <f>MATCH(A1093,DbaseIndices!A:A,0)</f>
        <v>248</v>
      </c>
      <c r="C1093" s="221" t="str">
        <f>INDEX(DbaseIndices!F:F,$B1093)</f>
        <v>1 Energy</v>
      </c>
      <c r="D1093" s="221" t="str">
        <f>INDEX(DbaseIndices!G:G,$B1093)</f>
        <v>1A Fuel Combustion Activities</v>
      </c>
      <c r="E1093" s="221" t="str">
        <f>INDEX(DbaseIndices!H:H,$B1093)</f>
        <v>1A4 Other Sectors</v>
      </c>
      <c r="F1093" s="221" t="str">
        <f>INDEX(DbaseIndices!I:I,$B1093)</f>
        <v>1A4a Commercial/Institutional</v>
      </c>
      <c r="G1093" s="221" t="str">
        <f>INDEX(DbaseIndices!D:D,$B1093)</f>
        <v>Coal</v>
      </c>
      <c r="H1093" s="221" t="str">
        <f>INDEX(DbaseIndices!E:E,$B1093)</f>
        <v>N2O</v>
      </c>
      <c r="I1093" s="221">
        <f>IF(I1092=DbaseIndices!$N$3,DbaseIndices!$N$2,I1092+1)</f>
        <v>2017</v>
      </c>
      <c r="J1093" s="318">
        <f ca="1">OFFSET(INDIRECT(INDEX(DbaseIndices!J:J,B1093)),0,I1093-2000+1)</f>
        <v>7.9964999999999994E-2</v>
      </c>
    </row>
    <row r="1094" spans="1:10" x14ac:dyDescent="0.25">
      <c r="A1094" s="221">
        <f>IF(I1093=DbaseIndices!$N$3,A1093+1,A1093)</f>
        <v>183</v>
      </c>
      <c r="B1094" s="221">
        <f>MATCH(A1094,DbaseIndices!A:A,0)</f>
        <v>249</v>
      </c>
      <c r="C1094" s="221" t="str">
        <f>INDEX(DbaseIndices!F:F,$B1094)</f>
        <v>1 Energy</v>
      </c>
      <c r="D1094" s="221" t="str">
        <f>INDEX(DbaseIndices!G:G,$B1094)</f>
        <v>1A Fuel Combustion Activities</v>
      </c>
      <c r="E1094" s="221" t="str">
        <f>INDEX(DbaseIndices!H:H,$B1094)</f>
        <v>1A4 Other Sectors</v>
      </c>
      <c r="F1094" s="221" t="str">
        <f>INDEX(DbaseIndices!I:I,$B1094)</f>
        <v>1A4a Commercial/Institutional</v>
      </c>
      <c r="G1094" s="221" t="str">
        <f>INDEX(DbaseIndices!D:D,$B1094)</f>
        <v>Gas work gas</v>
      </c>
      <c r="H1094" s="221" t="str">
        <f>INDEX(DbaseIndices!E:E,$B1094)</f>
        <v>N2O</v>
      </c>
      <c r="I1094" s="221">
        <f>IF(I1093=DbaseIndices!$N$3,DbaseIndices!$N$2,I1093+1)</f>
        <v>2012</v>
      </c>
      <c r="J1094" s="318">
        <f ca="1">OFFSET(INDIRECT(INDEX(DbaseIndices!J:J,B1094)),0,I1094-2000+1)</f>
        <v>0</v>
      </c>
    </row>
    <row r="1095" spans="1:10" x14ac:dyDescent="0.25">
      <c r="A1095" s="221">
        <f>IF(I1094=DbaseIndices!$N$3,A1094+1,A1094)</f>
        <v>183</v>
      </c>
      <c r="B1095" s="221">
        <f>MATCH(A1095,DbaseIndices!A:A,0)</f>
        <v>249</v>
      </c>
      <c r="C1095" s="221" t="str">
        <f>INDEX(DbaseIndices!F:F,$B1095)</f>
        <v>1 Energy</v>
      </c>
      <c r="D1095" s="221" t="str">
        <f>INDEX(DbaseIndices!G:G,$B1095)</f>
        <v>1A Fuel Combustion Activities</v>
      </c>
      <c r="E1095" s="221" t="str">
        <f>INDEX(DbaseIndices!H:H,$B1095)</f>
        <v>1A4 Other Sectors</v>
      </c>
      <c r="F1095" s="221" t="str">
        <f>INDEX(DbaseIndices!I:I,$B1095)</f>
        <v>1A4a Commercial/Institutional</v>
      </c>
      <c r="G1095" s="221" t="str">
        <f>INDEX(DbaseIndices!D:D,$B1095)</f>
        <v>Gas work gas</v>
      </c>
      <c r="H1095" s="221" t="str">
        <f>INDEX(DbaseIndices!E:E,$B1095)</f>
        <v>N2O</v>
      </c>
      <c r="I1095" s="221">
        <f>IF(I1094=DbaseIndices!$N$3,DbaseIndices!$N$2,I1094+1)</f>
        <v>2013</v>
      </c>
      <c r="J1095" s="318">
        <f ca="1">OFFSET(INDIRECT(INDEX(DbaseIndices!J:J,B1095)),0,I1095-2000+1)</f>
        <v>0</v>
      </c>
    </row>
    <row r="1096" spans="1:10" x14ac:dyDescent="0.25">
      <c r="A1096" s="221">
        <f>IF(I1095=DbaseIndices!$N$3,A1095+1,A1095)</f>
        <v>183</v>
      </c>
      <c r="B1096" s="221">
        <f>MATCH(A1096,DbaseIndices!A:A,0)</f>
        <v>249</v>
      </c>
      <c r="C1096" s="221" t="str">
        <f>INDEX(DbaseIndices!F:F,$B1096)</f>
        <v>1 Energy</v>
      </c>
      <c r="D1096" s="221" t="str">
        <f>INDEX(DbaseIndices!G:G,$B1096)</f>
        <v>1A Fuel Combustion Activities</v>
      </c>
      <c r="E1096" s="221" t="str">
        <f>INDEX(DbaseIndices!H:H,$B1096)</f>
        <v>1A4 Other Sectors</v>
      </c>
      <c r="F1096" s="221" t="str">
        <f>INDEX(DbaseIndices!I:I,$B1096)</f>
        <v>1A4a Commercial/Institutional</v>
      </c>
      <c r="G1096" s="221" t="str">
        <f>INDEX(DbaseIndices!D:D,$B1096)</f>
        <v>Gas work gas</v>
      </c>
      <c r="H1096" s="221" t="str">
        <f>INDEX(DbaseIndices!E:E,$B1096)</f>
        <v>N2O</v>
      </c>
      <c r="I1096" s="221">
        <f>IF(I1095=DbaseIndices!$N$3,DbaseIndices!$N$2,I1095+1)</f>
        <v>2014</v>
      </c>
      <c r="J1096" s="318">
        <f ca="1">OFFSET(INDIRECT(INDEX(DbaseIndices!J:J,B1096)),0,I1096-2000+1)</f>
        <v>0</v>
      </c>
    </row>
    <row r="1097" spans="1:10" x14ac:dyDescent="0.25">
      <c r="A1097" s="221">
        <f>IF(I1096=DbaseIndices!$N$3,A1096+1,A1096)</f>
        <v>183</v>
      </c>
      <c r="B1097" s="221">
        <f>MATCH(A1097,DbaseIndices!A:A,0)</f>
        <v>249</v>
      </c>
      <c r="C1097" s="221" t="str">
        <f>INDEX(DbaseIndices!F:F,$B1097)</f>
        <v>1 Energy</v>
      </c>
      <c r="D1097" s="221" t="str">
        <f>INDEX(DbaseIndices!G:G,$B1097)</f>
        <v>1A Fuel Combustion Activities</v>
      </c>
      <c r="E1097" s="221" t="str">
        <f>INDEX(DbaseIndices!H:H,$B1097)</f>
        <v>1A4 Other Sectors</v>
      </c>
      <c r="F1097" s="221" t="str">
        <f>INDEX(DbaseIndices!I:I,$B1097)</f>
        <v>1A4a Commercial/Institutional</v>
      </c>
      <c r="G1097" s="221" t="str">
        <f>INDEX(DbaseIndices!D:D,$B1097)</f>
        <v>Gas work gas</v>
      </c>
      <c r="H1097" s="221" t="str">
        <f>INDEX(DbaseIndices!E:E,$B1097)</f>
        <v>N2O</v>
      </c>
      <c r="I1097" s="221">
        <f>IF(I1096=DbaseIndices!$N$3,DbaseIndices!$N$2,I1096+1)</f>
        <v>2015</v>
      </c>
      <c r="J1097" s="318">
        <f ca="1">OFFSET(INDIRECT(INDEX(DbaseIndices!J:J,B1097)),0,I1097-2000+1)</f>
        <v>0</v>
      </c>
    </row>
    <row r="1098" spans="1:10" x14ac:dyDescent="0.25">
      <c r="A1098" s="221">
        <f>IF(I1097=DbaseIndices!$N$3,A1097+1,A1097)</f>
        <v>183</v>
      </c>
      <c r="B1098" s="221">
        <f>MATCH(A1098,DbaseIndices!A:A,0)</f>
        <v>249</v>
      </c>
      <c r="C1098" s="221" t="str">
        <f>INDEX(DbaseIndices!F:F,$B1098)</f>
        <v>1 Energy</v>
      </c>
      <c r="D1098" s="221" t="str">
        <f>INDEX(DbaseIndices!G:G,$B1098)</f>
        <v>1A Fuel Combustion Activities</v>
      </c>
      <c r="E1098" s="221" t="str">
        <f>INDEX(DbaseIndices!H:H,$B1098)</f>
        <v>1A4 Other Sectors</v>
      </c>
      <c r="F1098" s="221" t="str">
        <f>INDEX(DbaseIndices!I:I,$B1098)</f>
        <v>1A4a Commercial/Institutional</v>
      </c>
      <c r="G1098" s="221" t="str">
        <f>INDEX(DbaseIndices!D:D,$B1098)</f>
        <v>Gas work gas</v>
      </c>
      <c r="H1098" s="221" t="str">
        <f>INDEX(DbaseIndices!E:E,$B1098)</f>
        <v>N2O</v>
      </c>
      <c r="I1098" s="221">
        <f>IF(I1097=DbaseIndices!$N$3,DbaseIndices!$N$2,I1097+1)</f>
        <v>2016</v>
      </c>
      <c r="J1098" s="318">
        <f ca="1">OFFSET(INDIRECT(INDEX(DbaseIndices!J:J,B1098)),0,I1098-2000+1)</f>
        <v>0</v>
      </c>
    </row>
    <row r="1099" spans="1:10" x14ac:dyDescent="0.25">
      <c r="A1099" s="221">
        <f>IF(I1098=DbaseIndices!$N$3,A1098+1,A1098)</f>
        <v>183</v>
      </c>
      <c r="B1099" s="221">
        <f>MATCH(A1099,DbaseIndices!A:A,0)</f>
        <v>249</v>
      </c>
      <c r="C1099" s="221" t="str">
        <f>INDEX(DbaseIndices!F:F,$B1099)</f>
        <v>1 Energy</v>
      </c>
      <c r="D1099" s="221" t="str">
        <f>INDEX(DbaseIndices!G:G,$B1099)</f>
        <v>1A Fuel Combustion Activities</v>
      </c>
      <c r="E1099" s="221" t="str">
        <f>INDEX(DbaseIndices!H:H,$B1099)</f>
        <v>1A4 Other Sectors</v>
      </c>
      <c r="F1099" s="221" t="str">
        <f>INDEX(DbaseIndices!I:I,$B1099)</f>
        <v>1A4a Commercial/Institutional</v>
      </c>
      <c r="G1099" s="221" t="str">
        <f>INDEX(DbaseIndices!D:D,$B1099)</f>
        <v>Gas work gas</v>
      </c>
      <c r="H1099" s="221" t="str">
        <f>INDEX(DbaseIndices!E:E,$B1099)</f>
        <v>N2O</v>
      </c>
      <c r="I1099" s="221">
        <f>IF(I1098=DbaseIndices!$N$3,DbaseIndices!$N$2,I1098+1)</f>
        <v>2017</v>
      </c>
      <c r="J1099" s="318">
        <f ca="1">OFFSET(INDIRECT(INDEX(DbaseIndices!J:J,B1099)),0,I1099-2000+1)</f>
        <v>0</v>
      </c>
    </row>
    <row r="1100" spans="1:10" x14ac:dyDescent="0.25">
      <c r="A1100" s="221">
        <f>IF(I1099=DbaseIndices!$N$3,A1099+1,A1099)</f>
        <v>184</v>
      </c>
      <c r="B1100" s="221">
        <f>MATCH(A1100,DbaseIndices!A:A,0)</f>
        <v>250</v>
      </c>
      <c r="C1100" s="221" t="str">
        <f>INDEX(DbaseIndices!F:F,$B1100)</f>
        <v>1 Energy</v>
      </c>
      <c r="D1100" s="221" t="str">
        <f>INDEX(DbaseIndices!G:G,$B1100)</f>
        <v>1A Fuel Combustion Activities</v>
      </c>
      <c r="E1100" s="221" t="str">
        <f>INDEX(DbaseIndices!H:H,$B1100)</f>
        <v>1A4 Other Sectors</v>
      </c>
      <c r="F1100" s="221" t="str">
        <f>INDEX(DbaseIndices!I:I,$B1100)</f>
        <v>1A4a Commercial/Institutional</v>
      </c>
      <c r="G1100" s="221" t="str">
        <f>INDEX(DbaseIndices!D:D,$B1100)</f>
        <v>Gas</v>
      </c>
      <c r="H1100" s="221" t="str">
        <f>INDEX(DbaseIndices!E:E,$B1100)</f>
        <v>N2O</v>
      </c>
      <c r="I1100" s="221">
        <f>IF(I1099=DbaseIndices!$N$3,DbaseIndices!$N$2,I1099+1)</f>
        <v>2012</v>
      </c>
      <c r="J1100" s="318">
        <f ca="1">OFFSET(INDIRECT(INDEX(DbaseIndices!J:J,B1100)),0,I1100-2000+1)</f>
        <v>3.1382400000000033E-5</v>
      </c>
    </row>
    <row r="1101" spans="1:10" x14ac:dyDescent="0.25">
      <c r="A1101" s="221">
        <f>IF(I1100=DbaseIndices!$N$3,A1100+1,A1100)</f>
        <v>184</v>
      </c>
      <c r="B1101" s="221">
        <f>MATCH(A1101,DbaseIndices!A:A,0)</f>
        <v>250</v>
      </c>
      <c r="C1101" s="221" t="str">
        <f>INDEX(DbaseIndices!F:F,$B1101)</f>
        <v>1 Energy</v>
      </c>
      <c r="D1101" s="221" t="str">
        <f>INDEX(DbaseIndices!G:G,$B1101)</f>
        <v>1A Fuel Combustion Activities</v>
      </c>
      <c r="E1101" s="221" t="str">
        <f>INDEX(DbaseIndices!H:H,$B1101)</f>
        <v>1A4 Other Sectors</v>
      </c>
      <c r="F1101" s="221" t="str">
        <f>INDEX(DbaseIndices!I:I,$B1101)</f>
        <v>1A4a Commercial/Institutional</v>
      </c>
      <c r="G1101" s="221" t="str">
        <f>INDEX(DbaseIndices!D:D,$B1101)</f>
        <v>Gas</v>
      </c>
      <c r="H1101" s="221" t="str">
        <f>INDEX(DbaseIndices!E:E,$B1101)</f>
        <v>N2O</v>
      </c>
      <c r="I1101" s="221">
        <f>IF(I1100=DbaseIndices!$N$3,DbaseIndices!$N$2,I1100+1)</f>
        <v>2013</v>
      </c>
      <c r="J1101" s="318">
        <f ca="1">OFFSET(INDIRECT(INDEX(DbaseIndices!J:J,B1101)),0,I1101-2000+1)</f>
        <v>4.66396E-5</v>
      </c>
    </row>
    <row r="1102" spans="1:10" x14ac:dyDescent="0.25">
      <c r="A1102" s="221">
        <f>IF(I1101=DbaseIndices!$N$3,A1101+1,A1101)</f>
        <v>184</v>
      </c>
      <c r="B1102" s="221">
        <f>MATCH(A1102,DbaseIndices!A:A,0)</f>
        <v>250</v>
      </c>
      <c r="C1102" s="221" t="str">
        <f>INDEX(DbaseIndices!F:F,$B1102)</f>
        <v>1 Energy</v>
      </c>
      <c r="D1102" s="221" t="str">
        <f>INDEX(DbaseIndices!G:G,$B1102)</f>
        <v>1A Fuel Combustion Activities</v>
      </c>
      <c r="E1102" s="221" t="str">
        <f>INDEX(DbaseIndices!H:H,$B1102)</f>
        <v>1A4 Other Sectors</v>
      </c>
      <c r="F1102" s="221" t="str">
        <f>INDEX(DbaseIndices!I:I,$B1102)</f>
        <v>1A4a Commercial/Institutional</v>
      </c>
      <c r="G1102" s="221" t="str">
        <f>INDEX(DbaseIndices!D:D,$B1102)</f>
        <v>Gas</v>
      </c>
      <c r="H1102" s="221" t="str">
        <f>INDEX(DbaseIndices!E:E,$B1102)</f>
        <v>N2O</v>
      </c>
      <c r="I1102" s="221">
        <f>IF(I1101=DbaseIndices!$N$3,DbaseIndices!$N$2,I1101+1)</f>
        <v>2014</v>
      </c>
      <c r="J1102" s="318">
        <f ca="1">OFFSET(INDIRECT(INDEX(DbaseIndices!J:J,B1102)),0,I1102-2000+1)</f>
        <v>4.8508499999999998E-5</v>
      </c>
    </row>
    <row r="1103" spans="1:10" x14ac:dyDescent="0.25">
      <c r="A1103" s="221">
        <f>IF(I1102=DbaseIndices!$N$3,A1102+1,A1102)</f>
        <v>184</v>
      </c>
      <c r="B1103" s="221">
        <f>MATCH(A1103,DbaseIndices!A:A,0)</f>
        <v>250</v>
      </c>
      <c r="C1103" s="221" t="str">
        <f>INDEX(DbaseIndices!F:F,$B1103)</f>
        <v>1 Energy</v>
      </c>
      <c r="D1103" s="221" t="str">
        <f>INDEX(DbaseIndices!G:G,$B1103)</f>
        <v>1A Fuel Combustion Activities</v>
      </c>
      <c r="E1103" s="221" t="str">
        <f>INDEX(DbaseIndices!H:H,$B1103)</f>
        <v>1A4 Other Sectors</v>
      </c>
      <c r="F1103" s="221" t="str">
        <f>INDEX(DbaseIndices!I:I,$B1103)</f>
        <v>1A4a Commercial/Institutional</v>
      </c>
      <c r="G1103" s="221" t="str">
        <f>INDEX(DbaseIndices!D:D,$B1103)</f>
        <v>Gas</v>
      </c>
      <c r="H1103" s="221" t="str">
        <f>INDEX(DbaseIndices!E:E,$B1103)</f>
        <v>N2O</v>
      </c>
      <c r="I1103" s="221">
        <f>IF(I1102=DbaseIndices!$N$3,DbaseIndices!$N$2,I1102+1)</f>
        <v>2015</v>
      </c>
      <c r="J1103" s="318">
        <f ca="1">OFFSET(INDIRECT(INDEX(DbaseIndices!J:J,B1103)),0,I1103-2000+1)</f>
        <v>5.0377400000000003E-5</v>
      </c>
    </row>
    <row r="1104" spans="1:10" x14ac:dyDescent="0.25">
      <c r="A1104" s="221">
        <f>IF(I1103=DbaseIndices!$N$3,A1103+1,A1103)</f>
        <v>184</v>
      </c>
      <c r="B1104" s="221">
        <f>MATCH(A1104,DbaseIndices!A:A,0)</f>
        <v>250</v>
      </c>
      <c r="C1104" s="221" t="str">
        <f>INDEX(DbaseIndices!F:F,$B1104)</f>
        <v>1 Energy</v>
      </c>
      <c r="D1104" s="221" t="str">
        <f>INDEX(DbaseIndices!G:G,$B1104)</f>
        <v>1A Fuel Combustion Activities</v>
      </c>
      <c r="E1104" s="221" t="str">
        <f>INDEX(DbaseIndices!H:H,$B1104)</f>
        <v>1A4 Other Sectors</v>
      </c>
      <c r="F1104" s="221" t="str">
        <f>INDEX(DbaseIndices!I:I,$B1104)</f>
        <v>1A4a Commercial/Institutional</v>
      </c>
      <c r="G1104" s="221" t="str">
        <f>INDEX(DbaseIndices!D:D,$B1104)</f>
        <v>Gas</v>
      </c>
      <c r="H1104" s="221" t="str">
        <f>INDEX(DbaseIndices!E:E,$B1104)</f>
        <v>N2O</v>
      </c>
      <c r="I1104" s="221">
        <f>IF(I1103=DbaseIndices!$N$3,DbaseIndices!$N$2,I1103+1)</f>
        <v>2016</v>
      </c>
      <c r="J1104" s="318">
        <f ca="1">OFFSET(INDIRECT(INDEX(DbaseIndices!J:J,B1104)),0,I1104-2000+1)</f>
        <v>5.2200000000000002E-5</v>
      </c>
    </row>
    <row r="1105" spans="1:10" x14ac:dyDescent="0.25">
      <c r="A1105" s="221">
        <f>IF(I1104=DbaseIndices!$N$3,A1104+1,A1104)</f>
        <v>184</v>
      </c>
      <c r="B1105" s="221">
        <f>MATCH(A1105,DbaseIndices!A:A,0)</f>
        <v>250</v>
      </c>
      <c r="C1105" s="221" t="str">
        <f>INDEX(DbaseIndices!F:F,$B1105)</f>
        <v>1 Energy</v>
      </c>
      <c r="D1105" s="221" t="str">
        <f>INDEX(DbaseIndices!G:G,$B1105)</f>
        <v>1A Fuel Combustion Activities</v>
      </c>
      <c r="E1105" s="221" t="str">
        <f>INDEX(DbaseIndices!H:H,$B1105)</f>
        <v>1A4 Other Sectors</v>
      </c>
      <c r="F1105" s="221" t="str">
        <f>INDEX(DbaseIndices!I:I,$B1105)</f>
        <v>1A4a Commercial/Institutional</v>
      </c>
      <c r="G1105" s="221" t="str">
        <f>INDEX(DbaseIndices!D:D,$B1105)</f>
        <v>Gas</v>
      </c>
      <c r="H1105" s="221" t="str">
        <f>INDEX(DbaseIndices!E:E,$B1105)</f>
        <v>N2O</v>
      </c>
      <c r="I1105" s="221">
        <f>IF(I1104=DbaseIndices!$N$3,DbaseIndices!$N$2,I1104+1)</f>
        <v>2017</v>
      </c>
      <c r="J1105" s="318">
        <f ca="1">OFFSET(INDIRECT(INDEX(DbaseIndices!J:J,B1105)),0,I1105-2000+1)</f>
        <v>5.41E-5</v>
      </c>
    </row>
    <row r="1106" spans="1:10" x14ac:dyDescent="0.25">
      <c r="A1106" s="221">
        <f>IF(I1105=DbaseIndices!$N$3,A1105+1,A1105)</f>
        <v>185</v>
      </c>
      <c r="B1106" s="221">
        <f>MATCH(A1106,DbaseIndices!A:A,0)</f>
        <v>252</v>
      </c>
      <c r="C1106" s="221" t="str">
        <f>INDEX(DbaseIndices!F:F,$B1106)</f>
        <v>1 Energy</v>
      </c>
      <c r="D1106" s="221" t="str">
        <f>INDEX(DbaseIndices!G:G,$B1106)</f>
        <v>1A Fuel Combustion Activities</v>
      </c>
      <c r="E1106" s="221" t="str">
        <f>INDEX(DbaseIndices!H:H,$B1106)</f>
        <v>1A4 Other Sectors</v>
      </c>
      <c r="F1106" s="221" t="str">
        <f>INDEX(DbaseIndices!I:I,$B1106)</f>
        <v>1A4b Residential</v>
      </c>
      <c r="G1106" s="221" t="str">
        <f>INDEX(DbaseIndices!D:D,$B1106)</f>
        <v>Kerosene</v>
      </c>
      <c r="H1106" s="221" t="str">
        <f>INDEX(DbaseIndices!E:E,$B1106)</f>
        <v>N2O</v>
      </c>
      <c r="I1106" s="221">
        <f>IF(I1105=DbaseIndices!$N$3,DbaseIndices!$N$2,I1105+1)</f>
        <v>2012</v>
      </c>
      <c r="J1106" s="318">
        <f ca="1">OFFSET(INDIRECT(INDEX(DbaseIndices!J:J,B1106)),0,I1106-2000+1)</f>
        <v>8.7572562000000007E-3</v>
      </c>
    </row>
    <row r="1107" spans="1:10" x14ac:dyDescent="0.25">
      <c r="A1107" s="221">
        <f>IF(I1106=DbaseIndices!$N$3,A1106+1,A1106)</f>
        <v>185</v>
      </c>
      <c r="B1107" s="221">
        <f>MATCH(A1107,DbaseIndices!A:A,0)</f>
        <v>252</v>
      </c>
      <c r="C1107" s="221" t="str">
        <f>INDEX(DbaseIndices!F:F,$B1107)</f>
        <v>1 Energy</v>
      </c>
      <c r="D1107" s="221" t="str">
        <f>INDEX(DbaseIndices!G:G,$B1107)</f>
        <v>1A Fuel Combustion Activities</v>
      </c>
      <c r="E1107" s="221" t="str">
        <f>INDEX(DbaseIndices!H:H,$B1107)</f>
        <v>1A4 Other Sectors</v>
      </c>
      <c r="F1107" s="221" t="str">
        <f>INDEX(DbaseIndices!I:I,$B1107)</f>
        <v>1A4b Residential</v>
      </c>
      <c r="G1107" s="221" t="str">
        <f>INDEX(DbaseIndices!D:D,$B1107)</f>
        <v>Kerosene</v>
      </c>
      <c r="H1107" s="221" t="str">
        <f>INDEX(DbaseIndices!E:E,$B1107)</f>
        <v>N2O</v>
      </c>
      <c r="I1107" s="221">
        <f>IF(I1106=DbaseIndices!$N$3,DbaseIndices!$N$2,I1106+1)</f>
        <v>2013</v>
      </c>
      <c r="J1107" s="318">
        <f ca="1">OFFSET(INDIRECT(INDEX(DbaseIndices!J:J,B1107)),0,I1107-2000+1)</f>
        <v>8.7569999999999992E-3</v>
      </c>
    </row>
    <row r="1108" spans="1:10" x14ac:dyDescent="0.25">
      <c r="A1108" s="221">
        <f>IF(I1107=DbaseIndices!$N$3,A1107+1,A1107)</f>
        <v>185</v>
      </c>
      <c r="B1108" s="221">
        <f>MATCH(A1108,DbaseIndices!A:A,0)</f>
        <v>252</v>
      </c>
      <c r="C1108" s="221" t="str">
        <f>INDEX(DbaseIndices!F:F,$B1108)</f>
        <v>1 Energy</v>
      </c>
      <c r="D1108" s="221" t="str">
        <f>INDEX(DbaseIndices!G:G,$B1108)</f>
        <v>1A Fuel Combustion Activities</v>
      </c>
      <c r="E1108" s="221" t="str">
        <f>INDEX(DbaseIndices!H:H,$B1108)</f>
        <v>1A4 Other Sectors</v>
      </c>
      <c r="F1108" s="221" t="str">
        <f>INDEX(DbaseIndices!I:I,$B1108)</f>
        <v>1A4b Residential</v>
      </c>
      <c r="G1108" s="221" t="str">
        <f>INDEX(DbaseIndices!D:D,$B1108)</f>
        <v>Kerosene</v>
      </c>
      <c r="H1108" s="221" t="str">
        <f>INDEX(DbaseIndices!E:E,$B1108)</f>
        <v>N2O</v>
      </c>
      <c r="I1108" s="221">
        <f>IF(I1107=DbaseIndices!$N$3,DbaseIndices!$N$2,I1107+1)</f>
        <v>2014</v>
      </c>
      <c r="J1108" s="318">
        <f ca="1">OFFSET(INDIRECT(INDEX(DbaseIndices!J:J,B1108)),0,I1108-2000+1)</f>
        <v>6.3971999999999996E-3</v>
      </c>
    </row>
    <row r="1109" spans="1:10" x14ac:dyDescent="0.25">
      <c r="A1109" s="221">
        <f>IF(I1108=DbaseIndices!$N$3,A1108+1,A1108)</f>
        <v>185</v>
      </c>
      <c r="B1109" s="221">
        <f>MATCH(A1109,DbaseIndices!A:A,0)</f>
        <v>252</v>
      </c>
      <c r="C1109" s="221" t="str">
        <f>INDEX(DbaseIndices!F:F,$B1109)</f>
        <v>1 Energy</v>
      </c>
      <c r="D1109" s="221" t="str">
        <f>INDEX(DbaseIndices!G:G,$B1109)</f>
        <v>1A Fuel Combustion Activities</v>
      </c>
      <c r="E1109" s="221" t="str">
        <f>INDEX(DbaseIndices!H:H,$B1109)</f>
        <v>1A4 Other Sectors</v>
      </c>
      <c r="F1109" s="221" t="str">
        <f>INDEX(DbaseIndices!I:I,$B1109)</f>
        <v>1A4b Residential</v>
      </c>
      <c r="G1109" s="221" t="str">
        <f>INDEX(DbaseIndices!D:D,$B1109)</f>
        <v>Kerosene</v>
      </c>
      <c r="H1109" s="221" t="str">
        <f>INDEX(DbaseIndices!E:E,$B1109)</f>
        <v>N2O</v>
      </c>
      <c r="I1109" s="221">
        <f>IF(I1108=DbaseIndices!$N$3,DbaseIndices!$N$2,I1108+1)</f>
        <v>2015</v>
      </c>
      <c r="J1109" s="318">
        <f ca="1">OFFSET(INDIRECT(INDEX(DbaseIndices!J:J,B1109)),0,I1109-2000+1)</f>
        <v>7.3652220000000003E-3</v>
      </c>
    </row>
    <row r="1110" spans="1:10" x14ac:dyDescent="0.25">
      <c r="A1110" s="221">
        <f>IF(I1109=DbaseIndices!$N$3,A1109+1,A1109)</f>
        <v>185</v>
      </c>
      <c r="B1110" s="221">
        <f>MATCH(A1110,DbaseIndices!A:A,0)</f>
        <v>252</v>
      </c>
      <c r="C1110" s="221" t="str">
        <f>INDEX(DbaseIndices!F:F,$B1110)</f>
        <v>1 Energy</v>
      </c>
      <c r="D1110" s="221" t="str">
        <f>INDEX(DbaseIndices!G:G,$B1110)</f>
        <v>1A Fuel Combustion Activities</v>
      </c>
      <c r="E1110" s="221" t="str">
        <f>INDEX(DbaseIndices!H:H,$B1110)</f>
        <v>1A4 Other Sectors</v>
      </c>
      <c r="F1110" s="221" t="str">
        <f>INDEX(DbaseIndices!I:I,$B1110)</f>
        <v>1A4b Residential</v>
      </c>
      <c r="G1110" s="221" t="str">
        <f>INDEX(DbaseIndices!D:D,$B1110)</f>
        <v>Kerosene</v>
      </c>
      <c r="H1110" s="221" t="str">
        <f>INDEX(DbaseIndices!E:E,$B1110)</f>
        <v>N2O</v>
      </c>
      <c r="I1110" s="221">
        <f>IF(I1109=DbaseIndices!$N$3,DbaseIndices!$N$2,I1109+1)</f>
        <v>2016</v>
      </c>
      <c r="J1110" s="318">
        <f ca="1">OFFSET(INDIRECT(INDEX(DbaseIndices!J:J,B1110)),0,I1110-2000+1)</f>
        <v>6.6521999999999996E-3</v>
      </c>
    </row>
    <row r="1111" spans="1:10" x14ac:dyDescent="0.25">
      <c r="A1111" s="221">
        <f>IF(I1110=DbaseIndices!$N$3,A1110+1,A1110)</f>
        <v>185</v>
      </c>
      <c r="B1111" s="221">
        <f>MATCH(A1111,DbaseIndices!A:A,0)</f>
        <v>252</v>
      </c>
      <c r="C1111" s="221" t="str">
        <f>INDEX(DbaseIndices!F:F,$B1111)</f>
        <v>1 Energy</v>
      </c>
      <c r="D1111" s="221" t="str">
        <f>INDEX(DbaseIndices!G:G,$B1111)</f>
        <v>1A Fuel Combustion Activities</v>
      </c>
      <c r="E1111" s="221" t="str">
        <f>INDEX(DbaseIndices!H:H,$B1111)</f>
        <v>1A4 Other Sectors</v>
      </c>
      <c r="F1111" s="221" t="str">
        <f>INDEX(DbaseIndices!I:I,$B1111)</f>
        <v>1A4b Residential</v>
      </c>
      <c r="G1111" s="221" t="str">
        <f>INDEX(DbaseIndices!D:D,$B1111)</f>
        <v>Kerosene</v>
      </c>
      <c r="H1111" s="221" t="str">
        <f>INDEX(DbaseIndices!E:E,$B1111)</f>
        <v>N2O</v>
      </c>
      <c r="I1111" s="221">
        <f>IF(I1110=DbaseIndices!$N$3,DbaseIndices!$N$2,I1110+1)</f>
        <v>2017</v>
      </c>
      <c r="J1111" s="318">
        <f ca="1">OFFSET(INDIRECT(INDEX(DbaseIndices!J:J,B1111)),0,I1111-2000+1)</f>
        <v>5.7893999999999992E-3</v>
      </c>
    </row>
    <row r="1112" spans="1:10" x14ac:dyDescent="0.25">
      <c r="A1112" s="221">
        <f>IF(I1111=DbaseIndices!$N$3,A1111+1,A1111)</f>
        <v>186</v>
      </c>
      <c r="B1112" s="221">
        <f>MATCH(A1112,DbaseIndices!A:A,0)</f>
        <v>253</v>
      </c>
      <c r="C1112" s="221" t="str">
        <f>INDEX(DbaseIndices!F:F,$B1112)</f>
        <v>1 Energy</v>
      </c>
      <c r="D1112" s="221" t="str">
        <f>INDEX(DbaseIndices!G:G,$B1112)</f>
        <v>1A Fuel Combustion Activities</v>
      </c>
      <c r="E1112" s="221" t="str">
        <f>INDEX(DbaseIndices!H:H,$B1112)</f>
        <v>1A4 Other Sectors</v>
      </c>
      <c r="F1112" s="221" t="str">
        <f>INDEX(DbaseIndices!I:I,$B1112)</f>
        <v>1A4b Residential</v>
      </c>
      <c r="G1112" s="221" t="str">
        <f>INDEX(DbaseIndices!D:D,$B1112)</f>
        <v>Residual Fuel Oil (HFO)</v>
      </c>
      <c r="H1112" s="221" t="str">
        <f>INDEX(DbaseIndices!E:E,$B1112)</f>
        <v>N2O</v>
      </c>
      <c r="I1112" s="221">
        <f>IF(I1111=DbaseIndices!$N$3,DbaseIndices!$N$2,I1111+1)</f>
        <v>2012</v>
      </c>
      <c r="J1112" s="318">
        <f ca="1">OFFSET(INDIRECT(INDEX(DbaseIndices!J:J,B1112)),0,I1112-2000+1)</f>
        <v>8.3645952000000007E-6</v>
      </c>
    </row>
    <row r="1113" spans="1:10" x14ac:dyDescent="0.25">
      <c r="A1113" s="221">
        <f>IF(I1112=DbaseIndices!$N$3,A1112+1,A1112)</f>
        <v>186</v>
      </c>
      <c r="B1113" s="221">
        <f>MATCH(A1113,DbaseIndices!A:A,0)</f>
        <v>253</v>
      </c>
      <c r="C1113" s="221" t="str">
        <f>INDEX(DbaseIndices!F:F,$B1113)</f>
        <v>1 Energy</v>
      </c>
      <c r="D1113" s="221" t="str">
        <f>INDEX(DbaseIndices!G:G,$B1113)</f>
        <v>1A Fuel Combustion Activities</v>
      </c>
      <c r="E1113" s="221" t="str">
        <f>INDEX(DbaseIndices!H:H,$B1113)</f>
        <v>1A4 Other Sectors</v>
      </c>
      <c r="F1113" s="221" t="str">
        <f>INDEX(DbaseIndices!I:I,$B1113)</f>
        <v>1A4b Residential</v>
      </c>
      <c r="G1113" s="221" t="str">
        <f>INDEX(DbaseIndices!D:D,$B1113)</f>
        <v>Residual Fuel Oil (HFO)</v>
      </c>
      <c r="H1113" s="221" t="str">
        <f>INDEX(DbaseIndices!E:E,$B1113)</f>
        <v>N2O</v>
      </c>
      <c r="I1113" s="221">
        <f>IF(I1112=DbaseIndices!$N$3,DbaseIndices!$N$2,I1112+1)</f>
        <v>2013</v>
      </c>
      <c r="J1113" s="318">
        <f ca="1">OFFSET(INDIRECT(INDEX(DbaseIndices!J:J,B1113)),0,I1113-2000+1)</f>
        <v>7.8590399999999999E-6</v>
      </c>
    </row>
    <row r="1114" spans="1:10" x14ac:dyDescent="0.25">
      <c r="A1114" s="221">
        <f>IF(I1113=DbaseIndices!$N$3,A1113+1,A1113)</f>
        <v>186</v>
      </c>
      <c r="B1114" s="221">
        <f>MATCH(A1114,DbaseIndices!A:A,0)</f>
        <v>253</v>
      </c>
      <c r="C1114" s="221" t="str">
        <f>INDEX(DbaseIndices!F:F,$B1114)</f>
        <v>1 Energy</v>
      </c>
      <c r="D1114" s="221" t="str">
        <f>INDEX(DbaseIndices!G:G,$B1114)</f>
        <v>1A Fuel Combustion Activities</v>
      </c>
      <c r="E1114" s="221" t="str">
        <f>INDEX(DbaseIndices!H:H,$B1114)</f>
        <v>1A4 Other Sectors</v>
      </c>
      <c r="F1114" s="221" t="str">
        <f>INDEX(DbaseIndices!I:I,$B1114)</f>
        <v>1A4b Residential</v>
      </c>
      <c r="G1114" s="221" t="str">
        <f>INDEX(DbaseIndices!D:D,$B1114)</f>
        <v>Residual Fuel Oil (HFO)</v>
      </c>
      <c r="H1114" s="221" t="str">
        <f>INDEX(DbaseIndices!E:E,$B1114)</f>
        <v>N2O</v>
      </c>
      <c r="I1114" s="221">
        <f>IF(I1113=DbaseIndices!$N$3,DbaseIndices!$N$2,I1113+1)</f>
        <v>2014</v>
      </c>
      <c r="J1114" s="318">
        <f ca="1">OFFSET(INDIRECT(INDEX(DbaseIndices!J:J,B1114)),0,I1114-2000+1)</f>
        <v>7.9036199999999997E-6</v>
      </c>
    </row>
    <row r="1115" spans="1:10" x14ac:dyDescent="0.25">
      <c r="A1115" s="221">
        <f>IF(I1114=DbaseIndices!$N$3,A1114+1,A1114)</f>
        <v>186</v>
      </c>
      <c r="B1115" s="221">
        <f>MATCH(A1115,DbaseIndices!A:A,0)</f>
        <v>253</v>
      </c>
      <c r="C1115" s="221" t="str">
        <f>INDEX(DbaseIndices!F:F,$B1115)</f>
        <v>1 Energy</v>
      </c>
      <c r="D1115" s="221" t="str">
        <f>INDEX(DbaseIndices!G:G,$B1115)</f>
        <v>1A Fuel Combustion Activities</v>
      </c>
      <c r="E1115" s="221" t="str">
        <f>INDEX(DbaseIndices!H:H,$B1115)</f>
        <v>1A4 Other Sectors</v>
      </c>
      <c r="F1115" s="221" t="str">
        <f>INDEX(DbaseIndices!I:I,$B1115)</f>
        <v>1A4b Residential</v>
      </c>
      <c r="G1115" s="221" t="str">
        <f>INDEX(DbaseIndices!D:D,$B1115)</f>
        <v>Residual Fuel Oil (HFO)</v>
      </c>
      <c r="H1115" s="221" t="str">
        <f>INDEX(DbaseIndices!E:E,$B1115)</f>
        <v>N2O</v>
      </c>
      <c r="I1115" s="221">
        <f>IF(I1114=DbaseIndices!$N$3,DbaseIndices!$N$2,I1114+1)</f>
        <v>2015</v>
      </c>
      <c r="J1115" s="318">
        <f ca="1">OFFSET(INDIRECT(INDEX(DbaseIndices!J:J,B1115)),0,I1115-2000+1)</f>
        <v>7.9481999999999996E-6</v>
      </c>
    </row>
    <row r="1116" spans="1:10" x14ac:dyDescent="0.25">
      <c r="A1116" s="221">
        <f>IF(I1115=DbaseIndices!$N$3,A1115+1,A1115)</f>
        <v>186</v>
      </c>
      <c r="B1116" s="221">
        <f>MATCH(A1116,DbaseIndices!A:A,0)</f>
        <v>253</v>
      </c>
      <c r="C1116" s="221" t="str">
        <f>INDEX(DbaseIndices!F:F,$B1116)</f>
        <v>1 Energy</v>
      </c>
      <c r="D1116" s="221" t="str">
        <f>INDEX(DbaseIndices!G:G,$B1116)</f>
        <v>1A Fuel Combustion Activities</v>
      </c>
      <c r="E1116" s="221" t="str">
        <f>INDEX(DbaseIndices!H:H,$B1116)</f>
        <v>1A4 Other Sectors</v>
      </c>
      <c r="F1116" s="221" t="str">
        <f>INDEX(DbaseIndices!I:I,$B1116)</f>
        <v>1A4b Residential</v>
      </c>
      <c r="G1116" s="221" t="str">
        <f>INDEX(DbaseIndices!D:D,$B1116)</f>
        <v>Residual Fuel Oil (HFO)</v>
      </c>
      <c r="H1116" s="221" t="str">
        <f>INDEX(DbaseIndices!E:E,$B1116)</f>
        <v>N2O</v>
      </c>
      <c r="I1116" s="221">
        <f>IF(I1115=DbaseIndices!$N$3,DbaseIndices!$N$2,I1115+1)</f>
        <v>2016</v>
      </c>
      <c r="J1116" s="318">
        <f ca="1">OFFSET(INDIRECT(INDEX(DbaseIndices!J:J,B1116)),0,I1116-2000+1)</f>
        <v>7.7999999999999999E-6</v>
      </c>
    </row>
    <row r="1117" spans="1:10" x14ac:dyDescent="0.25">
      <c r="A1117" s="221">
        <f>IF(I1116=DbaseIndices!$N$3,A1116+1,A1116)</f>
        <v>186</v>
      </c>
      <c r="B1117" s="221">
        <f>MATCH(A1117,DbaseIndices!A:A,0)</f>
        <v>253</v>
      </c>
      <c r="C1117" s="221" t="str">
        <f>INDEX(DbaseIndices!F:F,$B1117)</f>
        <v>1 Energy</v>
      </c>
      <c r="D1117" s="221" t="str">
        <f>INDEX(DbaseIndices!G:G,$B1117)</f>
        <v>1A Fuel Combustion Activities</v>
      </c>
      <c r="E1117" s="221" t="str">
        <f>INDEX(DbaseIndices!H:H,$B1117)</f>
        <v>1A4 Other Sectors</v>
      </c>
      <c r="F1117" s="221" t="str">
        <f>INDEX(DbaseIndices!I:I,$B1117)</f>
        <v>1A4b Residential</v>
      </c>
      <c r="G1117" s="221" t="str">
        <f>INDEX(DbaseIndices!D:D,$B1117)</f>
        <v>Residual Fuel Oil (HFO)</v>
      </c>
      <c r="H1117" s="221" t="str">
        <f>INDEX(DbaseIndices!E:E,$B1117)</f>
        <v>N2O</v>
      </c>
      <c r="I1117" s="221">
        <f>IF(I1116=DbaseIndices!$N$3,DbaseIndices!$N$2,I1116+1)</f>
        <v>2017</v>
      </c>
      <c r="J1117" s="318">
        <f ca="1">OFFSET(INDIRECT(INDEX(DbaseIndices!J:J,B1117)),0,I1117-2000+1)</f>
        <v>7.7999999999999999E-6</v>
      </c>
    </row>
    <row r="1118" spans="1:10" x14ac:dyDescent="0.25">
      <c r="A1118" s="221">
        <f>IF(I1117=DbaseIndices!$N$3,A1117+1,A1117)</f>
        <v>187</v>
      </c>
      <c r="B1118" s="221">
        <f>MATCH(A1118,DbaseIndices!A:A,0)</f>
        <v>254</v>
      </c>
      <c r="C1118" s="221" t="str">
        <f>INDEX(DbaseIndices!F:F,$B1118)</f>
        <v>1 Energy</v>
      </c>
      <c r="D1118" s="221" t="str">
        <f>INDEX(DbaseIndices!G:G,$B1118)</f>
        <v>1A Fuel Combustion Activities</v>
      </c>
      <c r="E1118" s="221" t="str">
        <f>INDEX(DbaseIndices!H:H,$B1118)</f>
        <v>1A4 Other Sectors</v>
      </c>
      <c r="F1118" s="221" t="str">
        <f>INDEX(DbaseIndices!I:I,$B1118)</f>
        <v>1A4b Residential</v>
      </c>
      <c r="G1118" s="221" t="str">
        <f>INDEX(DbaseIndices!D:D,$B1118)</f>
        <v>LPG</v>
      </c>
      <c r="H1118" s="221" t="str">
        <f>INDEX(DbaseIndices!E:E,$B1118)</f>
        <v>N2O</v>
      </c>
      <c r="I1118" s="221">
        <f>IF(I1117=DbaseIndices!$N$3,DbaseIndices!$N$2,I1117+1)</f>
        <v>2012</v>
      </c>
      <c r="J1118" s="318">
        <f ca="1">OFFSET(INDIRECT(INDEX(DbaseIndices!J:J,B1118)),0,I1118-2000+1)</f>
        <v>1.7497684799999999E-3</v>
      </c>
    </row>
    <row r="1119" spans="1:10" x14ac:dyDescent="0.25">
      <c r="A1119" s="221">
        <f>IF(I1118=DbaseIndices!$N$3,A1118+1,A1118)</f>
        <v>187</v>
      </c>
      <c r="B1119" s="221">
        <f>MATCH(A1119,DbaseIndices!A:A,0)</f>
        <v>254</v>
      </c>
      <c r="C1119" s="221" t="str">
        <f>INDEX(DbaseIndices!F:F,$B1119)</f>
        <v>1 Energy</v>
      </c>
      <c r="D1119" s="221" t="str">
        <f>INDEX(DbaseIndices!G:G,$B1119)</f>
        <v>1A Fuel Combustion Activities</v>
      </c>
      <c r="E1119" s="221" t="str">
        <f>INDEX(DbaseIndices!H:H,$B1119)</f>
        <v>1A4 Other Sectors</v>
      </c>
      <c r="F1119" s="221" t="str">
        <f>INDEX(DbaseIndices!I:I,$B1119)</f>
        <v>1A4b Residential</v>
      </c>
      <c r="G1119" s="221" t="str">
        <f>INDEX(DbaseIndices!D:D,$B1119)</f>
        <v>LPG</v>
      </c>
      <c r="H1119" s="221" t="str">
        <f>INDEX(DbaseIndices!E:E,$B1119)</f>
        <v>N2O</v>
      </c>
      <c r="I1119" s="221">
        <f>IF(I1118=DbaseIndices!$N$3,DbaseIndices!$N$2,I1118+1)</f>
        <v>2013</v>
      </c>
      <c r="J1119" s="318">
        <f ca="1">OFFSET(INDIRECT(INDEX(DbaseIndices!J:J,B1119)),0,I1119-2000+1)</f>
        <v>1.7243200000000001E-3</v>
      </c>
    </row>
    <row r="1120" spans="1:10" x14ac:dyDescent="0.25">
      <c r="A1120" s="221">
        <f>IF(I1119=DbaseIndices!$N$3,A1119+1,A1119)</f>
        <v>187</v>
      </c>
      <c r="B1120" s="221">
        <f>MATCH(A1120,DbaseIndices!A:A,0)</f>
        <v>254</v>
      </c>
      <c r="C1120" s="221" t="str">
        <f>INDEX(DbaseIndices!F:F,$B1120)</f>
        <v>1 Energy</v>
      </c>
      <c r="D1120" s="221" t="str">
        <f>INDEX(DbaseIndices!G:G,$B1120)</f>
        <v>1A Fuel Combustion Activities</v>
      </c>
      <c r="E1120" s="221" t="str">
        <f>INDEX(DbaseIndices!H:H,$B1120)</f>
        <v>1A4 Other Sectors</v>
      </c>
      <c r="F1120" s="221" t="str">
        <f>INDEX(DbaseIndices!I:I,$B1120)</f>
        <v>1A4b Residential</v>
      </c>
      <c r="G1120" s="221" t="str">
        <f>INDEX(DbaseIndices!D:D,$B1120)</f>
        <v>LPG</v>
      </c>
      <c r="H1120" s="221" t="str">
        <f>INDEX(DbaseIndices!E:E,$B1120)</f>
        <v>N2O</v>
      </c>
      <c r="I1120" s="221">
        <f>IF(I1119=DbaseIndices!$N$3,DbaseIndices!$N$2,I1119+1)</f>
        <v>2014</v>
      </c>
      <c r="J1120" s="318">
        <f ca="1">OFFSET(INDIRECT(INDEX(DbaseIndices!J:J,B1120)),0,I1120-2000+1)</f>
        <v>1.7427E-3</v>
      </c>
    </row>
    <row r="1121" spans="1:10" x14ac:dyDescent="0.25">
      <c r="A1121" s="221">
        <f>IF(I1120=DbaseIndices!$N$3,A1120+1,A1120)</f>
        <v>187</v>
      </c>
      <c r="B1121" s="221">
        <f>MATCH(A1121,DbaseIndices!A:A,0)</f>
        <v>254</v>
      </c>
      <c r="C1121" s="221" t="str">
        <f>INDEX(DbaseIndices!F:F,$B1121)</f>
        <v>1 Energy</v>
      </c>
      <c r="D1121" s="221" t="str">
        <f>INDEX(DbaseIndices!G:G,$B1121)</f>
        <v>1A Fuel Combustion Activities</v>
      </c>
      <c r="E1121" s="221" t="str">
        <f>INDEX(DbaseIndices!H:H,$B1121)</f>
        <v>1A4 Other Sectors</v>
      </c>
      <c r="F1121" s="221" t="str">
        <f>INDEX(DbaseIndices!I:I,$B1121)</f>
        <v>1A4b Residential</v>
      </c>
      <c r="G1121" s="221" t="str">
        <f>INDEX(DbaseIndices!D:D,$B1121)</f>
        <v>LPG</v>
      </c>
      <c r="H1121" s="221" t="str">
        <f>INDEX(DbaseIndices!E:E,$B1121)</f>
        <v>N2O</v>
      </c>
      <c r="I1121" s="221">
        <f>IF(I1120=DbaseIndices!$N$3,DbaseIndices!$N$2,I1120+1)</f>
        <v>2015</v>
      </c>
      <c r="J1121" s="318">
        <f ca="1">OFFSET(INDIRECT(INDEX(DbaseIndices!J:J,B1121)),0,I1121-2000+1)</f>
        <v>1.7610799999999999E-3</v>
      </c>
    </row>
    <row r="1122" spans="1:10" x14ac:dyDescent="0.25">
      <c r="A1122" s="221">
        <f>IF(I1121=DbaseIndices!$N$3,A1121+1,A1121)</f>
        <v>187</v>
      </c>
      <c r="B1122" s="221">
        <f>MATCH(A1122,DbaseIndices!A:A,0)</f>
        <v>254</v>
      </c>
      <c r="C1122" s="221" t="str">
        <f>INDEX(DbaseIndices!F:F,$B1122)</f>
        <v>1 Energy</v>
      </c>
      <c r="D1122" s="221" t="str">
        <f>INDEX(DbaseIndices!G:G,$B1122)</f>
        <v>1A Fuel Combustion Activities</v>
      </c>
      <c r="E1122" s="221" t="str">
        <f>INDEX(DbaseIndices!H:H,$B1122)</f>
        <v>1A4 Other Sectors</v>
      </c>
      <c r="F1122" s="221" t="str">
        <f>INDEX(DbaseIndices!I:I,$B1122)</f>
        <v>1A4b Residential</v>
      </c>
      <c r="G1122" s="221" t="str">
        <f>INDEX(DbaseIndices!D:D,$B1122)</f>
        <v>LPG</v>
      </c>
      <c r="H1122" s="221" t="str">
        <f>INDEX(DbaseIndices!E:E,$B1122)</f>
        <v>N2O</v>
      </c>
      <c r="I1122" s="221">
        <f>IF(I1121=DbaseIndices!$N$3,DbaseIndices!$N$2,I1121+1)</f>
        <v>2016</v>
      </c>
      <c r="J1122" s="318">
        <f ca="1">OFFSET(INDIRECT(INDEX(DbaseIndices!J:J,B1122)),0,I1122-2000+1)</f>
        <v>1.7795E-3</v>
      </c>
    </row>
    <row r="1123" spans="1:10" x14ac:dyDescent="0.25">
      <c r="A1123" s="221">
        <f>IF(I1122=DbaseIndices!$N$3,A1122+1,A1122)</f>
        <v>187</v>
      </c>
      <c r="B1123" s="221">
        <f>MATCH(A1123,DbaseIndices!A:A,0)</f>
        <v>254</v>
      </c>
      <c r="C1123" s="221" t="str">
        <f>INDEX(DbaseIndices!F:F,$B1123)</f>
        <v>1 Energy</v>
      </c>
      <c r="D1123" s="221" t="str">
        <f>INDEX(DbaseIndices!G:G,$B1123)</f>
        <v>1A Fuel Combustion Activities</v>
      </c>
      <c r="E1123" s="221" t="str">
        <f>INDEX(DbaseIndices!H:H,$B1123)</f>
        <v>1A4 Other Sectors</v>
      </c>
      <c r="F1123" s="221" t="str">
        <f>INDEX(DbaseIndices!I:I,$B1123)</f>
        <v>1A4b Residential</v>
      </c>
      <c r="G1123" s="221" t="str">
        <f>INDEX(DbaseIndices!D:D,$B1123)</f>
        <v>LPG</v>
      </c>
      <c r="H1123" s="221" t="str">
        <f>INDEX(DbaseIndices!E:E,$B1123)</f>
        <v>N2O</v>
      </c>
      <c r="I1123" s="221">
        <f>IF(I1122=DbaseIndices!$N$3,DbaseIndices!$N$2,I1122+1)</f>
        <v>2017</v>
      </c>
      <c r="J1123" s="318">
        <f ca="1">OFFSET(INDIRECT(INDEX(DbaseIndices!J:J,B1123)),0,I1123-2000+1)</f>
        <v>1.7978000000000002E-3</v>
      </c>
    </row>
    <row r="1124" spans="1:10" x14ac:dyDescent="0.25">
      <c r="A1124" s="221">
        <f>IF(I1123=DbaseIndices!$N$3,A1123+1,A1123)</f>
        <v>188</v>
      </c>
      <c r="B1124" s="221">
        <f>MATCH(A1124,DbaseIndices!A:A,0)</f>
        <v>255</v>
      </c>
      <c r="C1124" s="221" t="str">
        <f>INDEX(DbaseIndices!F:F,$B1124)</f>
        <v>1 Energy</v>
      </c>
      <c r="D1124" s="221" t="str">
        <f>INDEX(DbaseIndices!G:G,$B1124)</f>
        <v>1A Fuel Combustion Activities</v>
      </c>
      <c r="E1124" s="221" t="str">
        <f>INDEX(DbaseIndices!H:H,$B1124)</f>
        <v>1A4 Other Sectors</v>
      </c>
      <c r="F1124" s="221" t="str">
        <f>INDEX(DbaseIndices!I:I,$B1124)</f>
        <v>1A4b Residential</v>
      </c>
      <c r="G1124" s="221" t="str">
        <f>INDEX(DbaseIndices!D:D,$B1124)</f>
        <v>Coal</v>
      </c>
      <c r="H1124" s="221" t="str">
        <f>INDEX(DbaseIndices!E:E,$B1124)</f>
        <v>N2O</v>
      </c>
      <c r="I1124" s="221">
        <f>IF(I1123=DbaseIndices!$N$3,DbaseIndices!$N$2,I1123+1)</f>
        <v>2012</v>
      </c>
      <c r="J1124" s="318">
        <f ca="1">OFFSET(INDIRECT(INDEX(DbaseIndices!J:J,B1124)),0,I1124-2000+1)</f>
        <v>0.57543584699999994</v>
      </c>
    </row>
    <row r="1125" spans="1:10" x14ac:dyDescent="0.25">
      <c r="A1125" s="221">
        <f>IF(I1124=DbaseIndices!$N$3,A1124+1,A1124)</f>
        <v>188</v>
      </c>
      <c r="B1125" s="221">
        <f>MATCH(A1125,DbaseIndices!A:A,0)</f>
        <v>255</v>
      </c>
      <c r="C1125" s="221" t="str">
        <f>INDEX(DbaseIndices!F:F,$B1125)</f>
        <v>1 Energy</v>
      </c>
      <c r="D1125" s="221" t="str">
        <f>INDEX(DbaseIndices!G:G,$B1125)</f>
        <v>1A Fuel Combustion Activities</v>
      </c>
      <c r="E1125" s="221" t="str">
        <f>INDEX(DbaseIndices!H:H,$B1125)</f>
        <v>1A4 Other Sectors</v>
      </c>
      <c r="F1125" s="221" t="str">
        <f>INDEX(DbaseIndices!I:I,$B1125)</f>
        <v>1A4b Residential</v>
      </c>
      <c r="G1125" s="221" t="str">
        <f>INDEX(DbaseIndices!D:D,$B1125)</f>
        <v>Coal</v>
      </c>
      <c r="H1125" s="221" t="str">
        <f>INDEX(DbaseIndices!E:E,$B1125)</f>
        <v>N2O</v>
      </c>
      <c r="I1125" s="221">
        <f>IF(I1124=DbaseIndices!$N$3,DbaseIndices!$N$2,I1124+1)</f>
        <v>2013</v>
      </c>
      <c r="J1125" s="318">
        <f ca="1">OFFSET(INDIRECT(INDEX(DbaseIndices!J:J,B1125)),0,I1125-2000+1)</f>
        <v>0.70785299999999995</v>
      </c>
    </row>
    <row r="1126" spans="1:10" x14ac:dyDescent="0.25">
      <c r="A1126" s="221">
        <f>IF(I1125=DbaseIndices!$N$3,A1125+1,A1125)</f>
        <v>188</v>
      </c>
      <c r="B1126" s="221">
        <f>MATCH(A1126,DbaseIndices!A:A,0)</f>
        <v>255</v>
      </c>
      <c r="C1126" s="221" t="str">
        <f>INDEX(DbaseIndices!F:F,$B1126)</f>
        <v>1 Energy</v>
      </c>
      <c r="D1126" s="221" t="str">
        <f>INDEX(DbaseIndices!G:G,$B1126)</f>
        <v>1A Fuel Combustion Activities</v>
      </c>
      <c r="E1126" s="221" t="str">
        <f>INDEX(DbaseIndices!H:H,$B1126)</f>
        <v>1A4 Other Sectors</v>
      </c>
      <c r="F1126" s="221" t="str">
        <f>INDEX(DbaseIndices!I:I,$B1126)</f>
        <v>1A4b Residential</v>
      </c>
      <c r="G1126" s="221" t="str">
        <f>INDEX(DbaseIndices!D:D,$B1126)</f>
        <v>Coal</v>
      </c>
      <c r="H1126" s="221" t="str">
        <f>INDEX(DbaseIndices!E:E,$B1126)</f>
        <v>N2O</v>
      </c>
      <c r="I1126" s="221">
        <f>IF(I1125=DbaseIndices!$N$3,DbaseIndices!$N$2,I1125+1)</f>
        <v>2014</v>
      </c>
      <c r="J1126" s="318">
        <f ca="1">OFFSET(INDIRECT(INDEX(DbaseIndices!J:J,B1126)),0,I1126-2000+1)</f>
        <v>0.74441100000000004</v>
      </c>
    </row>
    <row r="1127" spans="1:10" x14ac:dyDescent="0.25">
      <c r="A1127" s="221">
        <f>IF(I1126=DbaseIndices!$N$3,A1126+1,A1126)</f>
        <v>188</v>
      </c>
      <c r="B1127" s="221">
        <f>MATCH(A1127,DbaseIndices!A:A,0)</f>
        <v>255</v>
      </c>
      <c r="C1127" s="221" t="str">
        <f>INDEX(DbaseIndices!F:F,$B1127)</f>
        <v>1 Energy</v>
      </c>
      <c r="D1127" s="221" t="str">
        <f>INDEX(DbaseIndices!G:G,$B1127)</f>
        <v>1A Fuel Combustion Activities</v>
      </c>
      <c r="E1127" s="221" t="str">
        <f>INDEX(DbaseIndices!H:H,$B1127)</f>
        <v>1A4 Other Sectors</v>
      </c>
      <c r="F1127" s="221" t="str">
        <f>INDEX(DbaseIndices!I:I,$B1127)</f>
        <v>1A4b Residential</v>
      </c>
      <c r="G1127" s="221" t="str">
        <f>INDEX(DbaseIndices!D:D,$B1127)</f>
        <v>Coal</v>
      </c>
      <c r="H1127" s="221" t="str">
        <f>INDEX(DbaseIndices!E:E,$B1127)</f>
        <v>N2O</v>
      </c>
      <c r="I1127" s="221">
        <f>IF(I1126=DbaseIndices!$N$3,DbaseIndices!$N$2,I1126+1)</f>
        <v>2015</v>
      </c>
      <c r="J1127" s="318">
        <f ca="1">OFFSET(INDIRECT(INDEX(DbaseIndices!J:J,B1127)),0,I1127-2000+1)</f>
        <v>0.74441100000000004</v>
      </c>
    </row>
    <row r="1128" spans="1:10" x14ac:dyDescent="0.25">
      <c r="A1128" s="221">
        <f>IF(I1127=DbaseIndices!$N$3,A1127+1,A1127)</f>
        <v>188</v>
      </c>
      <c r="B1128" s="221">
        <f>MATCH(A1128,DbaseIndices!A:A,0)</f>
        <v>255</v>
      </c>
      <c r="C1128" s="221" t="str">
        <f>INDEX(DbaseIndices!F:F,$B1128)</f>
        <v>1 Energy</v>
      </c>
      <c r="D1128" s="221" t="str">
        <f>INDEX(DbaseIndices!G:G,$B1128)</f>
        <v>1A Fuel Combustion Activities</v>
      </c>
      <c r="E1128" s="221" t="str">
        <f>INDEX(DbaseIndices!H:H,$B1128)</f>
        <v>1A4 Other Sectors</v>
      </c>
      <c r="F1128" s="221" t="str">
        <f>INDEX(DbaseIndices!I:I,$B1128)</f>
        <v>1A4b Residential</v>
      </c>
      <c r="G1128" s="221" t="str">
        <f>INDEX(DbaseIndices!D:D,$B1128)</f>
        <v>Coal</v>
      </c>
      <c r="H1128" s="221" t="str">
        <f>INDEX(DbaseIndices!E:E,$B1128)</f>
        <v>N2O</v>
      </c>
      <c r="I1128" s="221">
        <f>IF(I1127=DbaseIndices!$N$3,DbaseIndices!$N$2,I1127+1)</f>
        <v>2016</v>
      </c>
      <c r="J1128" s="318">
        <f ca="1">OFFSET(INDIRECT(INDEX(DbaseIndices!J:J,B1128)),0,I1128-2000+1)</f>
        <v>0.82889699999999999</v>
      </c>
    </row>
    <row r="1129" spans="1:10" x14ac:dyDescent="0.25">
      <c r="A1129" s="221">
        <f>IF(I1128=DbaseIndices!$N$3,A1128+1,A1128)</f>
        <v>188</v>
      </c>
      <c r="B1129" s="221">
        <f>MATCH(A1129,DbaseIndices!A:A,0)</f>
        <v>255</v>
      </c>
      <c r="C1129" s="221" t="str">
        <f>INDEX(DbaseIndices!F:F,$B1129)</f>
        <v>1 Energy</v>
      </c>
      <c r="D1129" s="221" t="str">
        <f>INDEX(DbaseIndices!G:G,$B1129)</f>
        <v>1A Fuel Combustion Activities</v>
      </c>
      <c r="E1129" s="221" t="str">
        <f>INDEX(DbaseIndices!H:H,$B1129)</f>
        <v>1A4 Other Sectors</v>
      </c>
      <c r="F1129" s="221" t="str">
        <f>INDEX(DbaseIndices!I:I,$B1129)</f>
        <v>1A4b Residential</v>
      </c>
      <c r="G1129" s="221" t="str">
        <f>INDEX(DbaseIndices!D:D,$B1129)</f>
        <v>Coal</v>
      </c>
      <c r="H1129" s="221" t="str">
        <f>INDEX(DbaseIndices!E:E,$B1129)</f>
        <v>N2O</v>
      </c>
      <c r="I1129" s="221">
        <f>IF(I1128=DbaseIndices!$N$3,DbaseIndices!$N$2,I1128+1)</f>
        <v>2017</v>
      </c>
      <c r="J1129" s="318">
        <f ca="1">OFFSET(INDIRECT(INDEX(DbaseIndices!J:J,B1129)),0,I1129-2000+1)</f>
        <v>0.88324499999999995</v>
      </c>
    </row>
    <row r="1130" spans="1:10" x14ac:dyDescent="0.25">
      <c r="A1130" s="221">
        <f>IF(I1129=DbaseIndices!$N$3,A1129+1,A1129)</f>
        <v>189</v>
      </c>
      <c r="B1130" s="221">
        <f>MATCH(A1130,DbaseIndices!A:A,0)</f>
        <v>256</v>
      </c>
      <c r="C1130" s="221" t="str">
        <f>INDEX(DbaseIndices!F:F,$B1130)</f>
        <v>1 Energy</v>
      </c>
      <c r="D1130" s="221" t="str">
        <f>INDEX(DbaseIndices!G:G,$B1130)</f>
        <v>1A Fuel Combustion Activities</v>
      </c>
      <c r="E1130" s="221" t="str">
        <f>INDEX(DbaseIndices!H:H,$B1130)</f>
        <v>1A4 Other Sectors</v>
      </c>
      <c r="F1130" s="221" t="str">
        <f>INDEX(DbaseIndices!I:I,$B1130)</f>
        <v>1A4b Residential</v>
      </c>
      <c r="G1130" s="221" t="str">
        <f>INDEX(DbaseIndices!D:D,$B1130)</f>
        <v>Wood/Wood Waste</v>
      </c>
      <c r="H1130" s="221" t="str">
        <f>INDEX(DbaseIndices!E:E,$B1130)</f>
        <v>N2O</v>
      </c>
      <c r="I1130" s="221">
        <f>IF(I1129=DbaseIndices!$N$3,DbaseIndices!$N$2,I1129+1)</f>
        <v>2012</v>
      </c>
      <c r="J1130" s="318">
        <f ca="1">OFFSET(INDIRECT(INDEX(DbaseIndices!J:J,B1130)),0,I1130-2000+1)</f>
        <v>0.48662042519999993</v>
      </c>
    </row>
    <row r="1131" spans="1:10" x14ac:dyDescent="0.25">
      <c r="A1131" s="221">
        <f>IF(I1130=DbaseIndices!$N$3,A1130+1,A1130)</f>
        <v>189</v>
      </c>
      <c r="B1131" s="221">
        <f>MATCH(A1131,DbaseIndices!A:A,0)</f>
        <v>256</v>
      </c>
      <c r="C1131" s="221" t="str">
        <f>INDEX(DbaseIndices!F:F,$B1131)</f>
        <v>1 Energy</v>
      </c>
      <c r="D1131" s="221" t="str">
        <f>INDEX(DbaseIndices!G:G,$B1131)</f>
        <v>1A Fuel Combustion Activities</v>
      </c>
      <c r="E1131" s="221" t="str">
        <f>INDEX(DbaseIndices!H:H,$B1131)</f>
        <v>1A4 Other Sectors</v>
      </c>
      <c r="F1131" s="221" t="str">
        <f>INDEX(DbaseIndices!I:I,$B1131)</f>
        <v>1A4b Residential</v>
      </c>
      <c r="G1131" s="221" t="str">
        <f>INDEX(DbaseIndices!D:D,$B1131)</f>
        <v>Wood/Wood Waste</v>
      </c>
      <c r="H1131" s="221" t="str">
        <f>INDEX(DbaseIndices!E:E,$B1131)</f>
        <v>N2O</v>
      </c>
      <c r="I1131" s="221">
        <f>IF(I1130=DbaseIndices!$N$3,DbaseIndices!$N$2,I1130+1)</f>
        <v>2013</v>
      </c>
      <c r="J1131" s="318">
        <f ca="1">OFFSET(INDIRECT(INDEX(DbaseIndices!J:J,B1131)),0,I1131-2000+1)</f>
        <v>0.37752400000000003</v>
      </c>
    </row>
    <row r="1132" spans="1:10" x14ac:dyDescent="0.25">
      <c r="A1132" s="221">
        <f>IF(I1131=DbaseIndices!$N$3,A1131+1,A1131)</f>
        <v>189</v>
      </c>
      <c r="B1132" s="221">
        <f>MATCH(A1132,DbaseIndices!A:A,0)</f>
        <v>256</v>
      </c>
      <c r="C1132" s="221" t="str">
        <f>INDEX(DbaseIndices!F:F,$B1132)</f>
        <v>1 Energy</v>
      </c>
      <c r="D1132" s="221" t="str">
        <f>INDEX(DbaseIndices!G:G,$B1132)</f>
        <v>1A Fuel Combustion Activities</v>
      </c>
      <c r="E1132" s="221" t="str">
        <f>INDEX(DbaseIndices!H:H,$B1132)</f>
        <v>1A4 Other Sectors</v>
      </c>
      <c r="F1132" s="221" t="str">
        <f>INDEX(DbaseIndices!I:I,$B1132)</f>
        <v>1A4b Residential</v>
      </c>
      <c r="G1132" s="221" t="str">
        <f>INDEX(DbaseIndices!D:D,$B1132)</f>
        <v>Wood/Wood Waste</v>
      </c>
      <c r="H1132" s="221" t="str">
        <f>INDEX(DbaseIndices!E:E,$B1132)</f>
        <v>N2O</v>
      </c>
      <c r="I1132" s="221">
        <f>IF(I1131=DbaseIndices!$N$3,DbaseIndices!$N$2,I1131+1)</f>
        <v>2014</v>
      </c>
      <c r="J1132" s="318">
        <f ca="1">OFFSET(INDIRECT(INDEX(DbaseIndices!J:J,B1132)),0,I1132-2000+1)</f>
        <v>0.3639</v>
      </c>
    </row>
    <row r="1133" spans="1:10" x14ac:dyDescent="0.25">
      <c r="A1133" s="221">
        <f>IF(I1132=DbaseIndices!$N$3,A1132+1,A1132)</f>
        <v>189</v>
      </c>
      <c r="B1133" s="221">
        <f>MATCH(A1133,DbaseIndices!A:A,0)</f>
        <v>256</v>
      </c>
      <c r="C1133" s="221" t="str">
        <f>INDEX(DbaseIndices!F:F,$B1133)</f>
        <v>1 Energy</v>
      </c>
      <c r="D1133" s="221" t="str">
        <f>INDEX(DbaseIndices!G:G,$B1133)</f>
        <v>1A Fuel Combustion Activities</v>
      </c>
      <c r="E1133" s="221" t="str">
        <f>INDEX(DbaseIndices!H:H,$B1133)</f>
        <v>1A4 Other Sectors</v>
      </c>
      <c r="F1133" s="221" t="str">
        <f>INDEX(DbaseIndices!I:I,$B1133)</f>
        <v>1A4b Residential</v>
      </c>
      <c r="G1133" s="221" t="str">
        <f>INDEX(DbaseIndices!D:D,$B1133)</f>
        <v>Wood/Wood Waste</v>
      </c>
      <c r="H1133" s="221" t="str">
        <f>INDEX(DbaseIndices!E:E,$B1133)</f>
        <v>N2O</v>
      </c>
      <c r="I1133" s="221">
        <f>IF(I1132=DbaseIndices!$N$3,DbaseIndices!$N$2,I1132+1)</f>
        <v>2015</v>
      </c>
      <c r="J1133" s="318">
        <f ca="1">OFFSET(INDIRECT(INDEX(DbaseIndices!J:J,B1133)),0,I1133-2000+1)</f>
        <v>0.35684399999999999</v>
      </c>
    </row>
    <row r="1134" spans="1:10" x14ac:dyDescent="0.25">
      <c r="A1134" s="221">
        <f>IF(I1133=DbaseIndices!$N$3,A1133+1,A1133)</f>
        <v>189</v>
      </c>
      <c r="B1134" s="221">
        <f>MATCH(A1134,DbaseIndices!A:A,0)</f>
        <v>256</v>
      </c>
      <c r="C1134" s="221" t="str">
        <f>INDEX(DbaseIndices!F:F,$B1134)</f>
        <v>1 Energy</v>
      </c>
      <c r="D1134" s="221" t="str">
        <f>INDEX(DbaseIndices!G:G,$B1134)</f>
        <v>1A Fuel Combustion Activities</v>
      </c>
      <c r="E1134" s="221" t="str">
        <f>INDEX(DbaseIndices!H:H,$B1134)</f>
        <v>1A4 Other Sectors</v>
      </c>
      <c r="F1134" s="221" t="str">
        <f>INDEX(DbaseIndices!I:I,$B1134)</f>
        <v>1A4b Residential</v>
      </c>
      <c r="G1134" s="221" t="str">
        <f>INDEX(DbaseIndices!D:D,$B1134)</f>
        <v>Wood/Wood Waste</v>
      </c>
      <c r="H1134" s="221" t="str">
        <f>INDEX(DbaseIndices!E:E,$B1134)</f>
        <v>N2O</v>
      </c>
      <c r="I1134" s="221">
        <f>IF(I1133=DbaseIndices!$N$3,DbaseIndices!$N$2,I1133+1)</f>
        <v>2016</v>
      </c>
      <c r="J1134" s="318">
        <f ca="1">OFFSET(INDIRECT(INDEX(DbaseIndices!J:J,B1134)),0,I1134-2000+1)</f>
        <v>0.34540799999999999</v>
      </c>
    </row>
    <row r="1135" spans="1:10" x14ac:dyDescent="0.25">
      <c r="A1135" s="221">
        <f>IF(I1134=DbaseIndices!$N$3,A1134+1,A1134)</f>
        <v>189</v>
      </c>
      <c r="B1135" s="221">
        <f>MATCH(A1135,DbaseIndices!A:A,0)</f>
        <v>256</v>
      </c>
      <c r="C1135" s="221" t="str">
        <f>INDEX(DbaseIndices!F:F,$B1135)</f>
        <v>1 Energy</v>
      </c>
      <c r="D1135" s="221" t="str">
        <f>INDEX(DbaseIndices!G:G,$B1135)</f>
        <v>1A Fuel Combustion Activities</v>
      </c>
      <c r="E1135" s="221" t="str">
        <f>INDEX(DbaseIndices!H:H,$B1135)</f>
        <v>1A4 Other Sectors</v>
      </c>
      <c r="F1135" s="221" t="str">
        <f>INDEX(DbaseIndices!I:I,$B1135)</f>
        <v>1A4b Residential</v>
      </c>
      <c r="G1135" s="221" t="str">
        <f>INDEX(DbaseIndices!D:D,$B1135)</f>
        <v>Wood/Wood Waste</v>
      </c>
      <c r="H1135" s="221" t="str">
        <f>INDEX(DbaseIndices!E:E,$B1135)</f>
        <v>N2O</v>
      </c>
      <c r="I1135" s="221">
        <f>IF(I1134=DbaseIndices!$N$3,DbaseIndices!$N$2,I1134+1)</f>
        <v>2017</v>
      </c>
      <c r="J1135" s="318">
        <f ca="1">OFFSET(INDIRECT(INDEX(DbaseIndices!J:J,B1135)),0,I1135-2000+1)</f>
        <v>0.33506799999999998</v>
      </c>
    </row>
    <row r="1136" spans="1:10" x14ac:dyDescent="0.25">
      <c r="A1136" s="221">
        <f>IF(I1135=DbaseIndices!$N$3,A1135+1,A1135)</f>
        <v>190</v>
      </c>
      <c r="B1136" s="221">
        <f>MATCH(A1136,DbaseIndices!A:A,0)</f>
        <v>257</v>
      </c>
      <c r="C1136" s="221" t="str">
        <f>INDEX(DbaseIndices!F:F,$B1136)</f>
        <v>1 Energy</v>
      </c>
      <c r="D1136" s="221" t="str">
        <f>INDEX(DbaseIndices!G:G,$B1136)</f>
        <v>1A Fuel Combustion Activities</v>
      </c>
      <c r="E1136" s="221" t="str">
        <f>INDEX(DbaseIndices!H:H,$B1136)</f>
        <v>1A4 Other Sectors</v>
      </c>
      <c r="F1136" s="221" t="str">
        <f>INDEX(DbaseIndices!I:I,$B1136)</f>
        <v>1A4b Residential</v>
      </c>
      <c r="G1136" s="221" t="str">
        <f>INDEX(DbaseIndices!D:D,$B1136)</f>
        <v>Other primary solid biomass</v>
      </c>
      <c r="H1136" s="221" t="str">
        <f>INDEX(DbaseIndices!E:E,$B1136)</f>
        <v>N2O</v>
      </c>
      <c r="I1136" s="221">
        <f>IF(I1135=DbaseIndices!$N$3,DbaseIndices!$N$2,I1135+1)</f>
        <v>2012</v>
      </c>
      <c r="J1136" s="318">
        <f ca="1">OFFSET(INDIRECT(INDEX(DbaseIndices!J:J,B1136)),0,I1136-2000+1)</f>
        <v>0</v>
      </c>
    </row>
    <row r="1137" spans="1:10" x14ac:dyDescent="0.25">
      <c r="A1137" s="221">
        <f>IF(I1136=DbaseIndices!$N$3,A1136+1,A1136)</f>
        <v>190</v>
      </c>
      <c r="B1137" s="221">
        <f>MATCH(A1137,DbaseIndices!A:A,0)</f>
        <v>257</v>
      </c>
      <c r="C1137" s="221" t="str">
        <f>INDEX(DbaseIndices!F:F,$B1137)</f>
        <v>1 Energy</v>
      </c>
      <c r="D1137" s="221" t="str">
        <f>INDEX(DbaseIndices!G:G,$B1137)</f>
        <v>1A Fuel Combustion Activities</v>
      </c>
      <c r="E1137" s="221" t="str">
        <f>INDEX(DbaseIndices!H:H,$B1137)</f>
        <v>1A4 Other Sectors</v>
      </c>
      <c r="F1137" s="221" t="str">
        <f>INDEX(DbaseIndices!I:I,$B1137)</f>
        <v>1A4b Residential</v>
      </c>
      <c r="G1137" s="221" t="str">
        <f>INDEX(DbaseIndices!D:D,$B1137)</f>
        <v>Other primary solid biomass</v>
      </c>
      <c r="H1137" s="221" t="str">
        <f>INDEX(DbaseIndices!E:E,$B1137)</f>
        <v>N2O</v>
      </c>
      <c r="I1137" s="221">
        <f>IF(I1136=DbaseIndices!$N$3,DbaseIndices!$N$2,I1136+1)</f>
        <v>2013</v>
      </c>
      <c r="J1137" s="318">
        <f ca="1">OFFSET(INDIRECT(INDEX(DbaseIndices!J:J,B1137)),0,I1137-2000+1)</f>
        <v>0</v>
      </c>
    </row>
    <row r="1138" spans="1:10" x14ac:dyDescent="0.25">
      <c r="A1138" s="221">
        <f>IF(I1137=DbaseIndices!$N$3,A1137+1,A1137)</f>
        <v>190</v>
      </c>
      <c r="B1138" s="221">
        <f>MATCH(A1138,DbaseIndices!A:A,0)</f>
        <v>257</v>
      </c>
      <c r="C1138" s="221" t="str">
        <f>INDEX(DbaseIndices!F:F,$B1138)</f>
        <v>1 Energy</v>
      </c>
      <c r="D1138" s="221" t="str">
        <f>INDEX(DbaseIndices!G:G,$B1138)</f>
        <v>1A Fuel Combustion Activities</v>
      </c>
      <c r="E1138" s="221" t="str">
        <f>INDEX(DbaseIndices!H:H,$B1138)</f>
        <v>1A4 Other Sectors</v>
      </c>
      <c r="F1138" s="221" t="str">
        <f>INDEX(DbaseIndices!I:I,$B1138)</f>
        <v>1A4b Residential</v>
      </c>
      <c r="G1138" s="221" t="str">
        <f>INDEX(DbaseIndices!D:D,$B1138)</f>
        <v>Other primary solid biomass</v>
      </c>
      <c r="H1138" s="221" t="str">
        <f>INDEX(DbaseIndices!E:E,$B1138)</f>
        <v>N2O</v>
      </c>
      <c r="I1138" s="221">
        <f>IF(I1137=DbaseIndices!$N$3,DbaseIndices!$N$2,I1137+1)</f>
        <v>2014</v>
      </c>
      <c r="J1138" s="318">
        <f ca="1">OFFSET(INDIRECT(INDEX(DbaseIndices!J:J,B1138)),0,I1138-2000+1)</f>
        <v>0</v>
      </c>
    </row>
    <row r="1139" spans="1:10" x14ac:dyDescent="0.25">
      <c r="A1139" s="221">
        <f>IF(I1138=DbaseIndices!$N$3,A1138+1,A1138)</f>
        <v>190</v>
      </c>
      <c r="B1139" s="221">
        <f>MATCH(A1139,DbaseIndices!A:A,0)</f>
        <v>257</v>
      </c>
      <c r="C1139" s="221" t="str">
        <f>INDEX(DbaseIndices!F:F,$B1139)</f>
        <v>1 Energy</v>
      </c>
      <c r="D1139" s="221" t="str">
        <f>INDEX(DbaseIndices!G:G,$B1139)</f>
        <v>1A Fuel Combustion Activities</v>
      </c>
      <c r="E1139" s="221" t="str">
        <f>INDEX(DbaseIndices!H:H,$B1139)</f>
        <v>1A4 Other Sectors</v>
      </c>
      <c r="F1139" s="221" t="str">
        <f>INDEX(DbaseIndices!I:I,$B1139)</f>
        <v>1A4b Residential</v>
      </c>
      <c r="G1139" s="221" t="str">
        <f>INDEX(DbaseIndices!D:D,$B1139)</f>
        <v>Other primary solid biomass</v>
      </c>
      <c r="H1139" s="221" t="str">
        <f>INDEX(DbaseIndices!E:E,$B1139)</f>
        <v>N2O</v>
      </c>
      <c r="I1139" s="221">
        <f>IF(I1138=DbaseIndices!$N$3,DbaseIndices!$N$2,I1138+1)</f>
        <v>2015</v>
      </c>
      <c r="J1139" s="318">
        <f ca="1">OFFSET(INDIRECT(INDEX(DbaseIndices!J:J,B1139)),0,I1139-2000+1)</f>
        <v>0</v>
      </c>
    </row>
    <row r="1140" spans="1:10" x14ac:dyDescent="0.25">
      <c r="A1140" s="221">
        <f>IF(I1139=DbaseIndices!$N$3,A1139+1,A1139)</f>
        <v>190</v>
      </c>
      <c r="B1140" s="221">
        <f>MATCH(A1140,DbaseIndices!A:A,0)</f>
        <v>257</v>
      </c>
      <c r="C1140" s="221" t="str">
        <f>INDEX(DbaseIndices!F:F,$B1140)</f>
        <v>1 Energy</v>
      </c>
      <c r="D1140" s="221" t="str">
        <f>INDEX(DbaseIndices!G:G,$B1140)</f>
        <v>1A Fuel Combustion Activities</v>
      </c>
      <c r="E1140" s="221" t="str">
        <f>INDEX(DbaseIndices!H:H,$B1140)</f>
        <v>1A4 Other Sectors</v>
      </c>
      <c r="F1140" s="221" t="str">
        <f>INDEX(DbaseIndices!I:I,$B1140)</f>
        <v>1A4b Residential</v>
      </c>
      <c r="G1140" s="221" t="str">
        <f>INDEX(DbaseIndices!D:D,$B1140)</f>
        <v>Other primary solid biomass</v>
      </c>
      <c r="H1140" s="221" t="str">
        <f>INDEX(DbaseIndices!E:E,$B1140)</f>
        <v>N2O</v>
      </c>
      <c r="I1140" s="221">
        <f>IF(I1139=DbaseIndices!$N$3,DbaseIndices!$N$2,I1139+1)</f>
        <v>2016</v>
      </c>
      <c r="J1140" s="318">
        <f ca="1">OFFSET(INDIRECT(INDEX(DbaseIndices!J:J,B1140)),0,I1140-2000+1)</f>
        <v>0</v>
      </c>
    </row>
    <row r="1141" spans="1:10" x14ac:dyDescent="0.25">
      <c r="A1141" s="221">
        <f>IF(I1140=DbaseIndices!$N$3,A1140+1,A1140)</f>
        <v>190</v>
      </c>
      <c r="B1141" s="221">
        <f>MATCH(A1141,DbaseIndices!A:A,0)</f>
        <v>257</v>
      </c>
      <c r="C1141" s="221" t="str">
        <f>INDEX(DbaseIndices!F:F,$B1141)</f>
        <v>1 Energy</v>
      </c>
      <c r="D1141" s="221" t="str">
        <f>INDEX(DbaseIndices!G:G,$B1141)</f>
        <v>1A Fuel Combustion Activities</v>
      </c>
      <c r="E1141" s="221" t="str">
        <f>INDEX(DbaseIndices!H:H,$B1141)</f>
        <v>1A4 Other Sectors</v>
      </c>
      <c r="F1141" s="221" t="str">
        <f>INDEX(DbaseIndices!I:I,$B1141)</f>
        <v>1A4b Residential</v>
      </c>
      <c r="G1141" s="221" t="str">
        <f>INDEX(DbaseIndices!D:D,$B1141)</f>
        <v>Other primary solid biomass</v>
      </c>
      <c r="H1141" s="221" t="str">
        <f>INDEX(DbaseIndices!E:E,$B1141)</f>
        <v>N2O</v>
      </c>
      <c r="I1141" s="221">
        <f>IF(I1140=DbaseIndices!$N$3,DbaseIndices!$N$2,I1140+1)</f>
        <v>2017</v>
      </c>
      <c r="J1141" s="318">
        <f ca="1">OFFSET(INDIRECT(INDEX(DbaseIndices!J:J,B1141)),0,I1141-2000+1)</f>
        <v>0</v>
      </c>
    </row>
    <row r="1142" spans="1:10" x14ac:dyDescent="0.25">
      <c r="A1142" s="221">
        <f>IF(I1141=DbaseIndices!$N$3,A1141+1,A1141)</f>
        <v>191</v>
      </c>
      <c r="B1142" s="221">
        <f>MATCH(A1142,DbaseIndices!A:A,0)</f>
        <v>258</v>
      </c>
      <c r="C1142" s="221" t="str">
        <f>INDEX(DbaseIndices!F:F,$B1142)</f>
        <v>1 Energy</v>
      </c>
      <c r="D1142" s="221" t="str">
        <f>INDEX(DbaseIndices!G:G,$B1142)</f>
        <v>1A Fuel Combustion Activities</v>
      </c>
      <c r="E1142" s="221" t="str">
        <f>INDEX(DbaseIndices!H:H,$B1142)</f>
        <v>1A4 Other Sectors</v>
      </c>
      <c r="F1142" s="221" t="str">
        <f>INDEX(DbaseIndices!I:I,$B1142)</f>
        <v>1A4b Residential</v>
      </c>
      <c r="G1142" s="221" t="str">
        <f>INDEX(DbaseIndices!D:D,$B1142)</f>
        <v>Wood/Wood Waste</v>
      </c>
      <c r="H1142" s="221" t="str">
        <f>INDEX(DbaseIndices!E:E,$B1142)</f>
        <v>N2O</v>
      </c>
      <c r="I1142" s="221">
        <f>IF(I1141=DbaseIndices!$N$3,DbaseIndices!$N$2,I1141+1)</f>
        <v>2012</v>
      </c>
      <c r="J1142" s="318">
        <f ca="1">OFFSET(INDIRECT(INDEX(DbaseIndices!J:J,B1142)),0,I1142-2000+1)</f>
        <v>1.06423E-2</v>
      </c>
    </row>
    <row r="1143" spans="1:10" x14ac:dyDescent="0.25">
      <c r="A1143" s="221">
        <f>IF(I1142=DbaseIndices!$N$3,A1142+1,A1142)</f>
        <v>191</v>
      </c>
      <c r="B1143" s="221">
        <f>MATCH(A1143,DbaseIndices!A:A,0)</f>
        <v>258</v>
      </c>
      <c r="C1143" s="221" t="str">
        <f>INDEX(DbaseIndices!F:F,$B1143)</f>
        <v>1 Energy</v>
      </c>
      <c r="D1143" s="221" t="str">
        <f>INDEX(DbaseIndices!G:G,$B1143)</f>
        <v>1A Fuel Combustion Activities</v>
      </c>
      <c r="E1143" s="221" t="str">
        <f>INDEX(DbaseIndices!H:H,$B1143)</f>
        <v>1A4 Other Sectors</v>
      </c>
      <c r="F1143" s="221" t="str">
        <f>INDEX(DbaseIndices!I:I,$B1143)</f>
        <v>1A4b Residential</v>
      </c>
      <c r="G1143" s="221" t="str">
        <f>INDEX(DbaseIndices!D:D,$B1143)</f>
        <v>Wood/Wood Waste</v>
      </c>
      <c r="H1143" s="221" t="str">
        <f>INDEX(DbaseIndices!E:E,$B1143)</f>
        <v>N2O</v>
      </c>
      <c r="I1143" s="221">
        <f>IF(I1142=DbaseIndices!$N$3,DbaseIndices!$N$2,I1142+1)</f>
        <v>2013</v>
      </c>
      <c r="J1143" s="318">
        <f ca="1">OFFSET(INDIRECT(INDEX(DbaseIndices!J:J,B1143)),0,I1143-2000+1)</f>
        <v>1.0887200000000003E-2</v>
      </c>
    </row>
    <row r="1144" spans="1:10" x14ac:dyDescent="0.25">
      <c r="A1144" s="221">
        <f>IF(I1143=DbaseIndices!$N$3,A1143+1,A1143)</f>
        <v>191</v>
      </c>
      <c r="B1144" s="221">
        <f>MATCH(A1144,DbaseIndices!A:A,0)</f>
        <v>258</v>
      </c>
      <c r="C1144" s="221" t="str">
        <f>INDEX(DbaseIndices!F:F,$B1144)</f>
        <v>1 Energy</v>
      </c>
      <c r="D1144" s="221" t="str">
        <f>INDEX(DbaseIndices!G:G,$B1144)</f>
        <v>1A Fuel Combustion Activities</v>
      </c>
      <c r="E1144" s="221" t="str">
        <f>INDEX(DbaseIndices!H:H,$B1144)</f>
        <v>1A4 Other Sectors</v>
      </c>
      <c r="F1144" s="221" t="str">
        <f>INDEX(DbaseIndices!I:I,$B1144)</f>
        <v>1A4b Residential</v>
      </c>
      <c r="G1144" s="221" t="str">
        <f>INDEX(DbaseIndices!D:D,$B1144)</f>
        <v>Wood/Wood Waste</v>
      </c>
      <c r="H1144" s="221" t="str">
        <f>INDEX(DbaseIndices!E:E,$B1144)</f>
        <v>N2O</v>
      </c>
      <c r="I1144" s="221">
        <f>IF(I1143=DbaseIndices!$N$3,DbaseIndices!$N$2,I1143+1)</f>
        <v>2014</v>
      </c>
      <c r="J1144" s="318">
        <f ca="1">OFFSET(INDIRECT(INDEX(DbaseIndices!J:J,B1144)),0,I1144-2000+1)</f>
        <v>1.1132100000000002E-2</v>
      </c>
    </row>
    <row r="1145" spans="1:10" x14ac:dyDescent="0.25">
      <c r="A1145" s="221">
        <f>IF(I1144=DbaseIndices!$N$3,A1144+1,A1144)</f>
        <v>191</v>
      </c>
      <c r="B1145" s="221">
        <f>MATCH(A1145,DbaseIndices!A:A,0)</f>
        <v>258</v>
      </c>
      <c r="C1145" s="221" t="str">
        <f>INDEX(DbaseIndices!F:F,$B1145)</f>
        <v>1 Energy</v>
      </c>
      <c r="D1145" s="221" t="str">
        <f>INDEX(DbaseIndices!G:G,$B1145)</f>
        <v>1A Fuel Combustion Activities</v>
      </c>
      <c r="E1145" s="221" t="str">
        <f>INDEX(DbaseIndices!H:H,$B1145)</f>
        <v>1A4 Other Sectors</v>
      </c>
      <c r="F1145" s="221" t="str">
        <f>INDEX(DbaseIndices!I:I,$B1145)</f>
        <v>1A4b Residential</v>
      </c>
      <c r="G1145" s="221" t="str">
        <f>INDEX(DbaseIndices!D:D,$B1145)</f>
        <v>Wood/Wood Waste</v>
      </c>
      <c r="H1145" s="221" t="str">
        <f>INDEX(DbaseIndices!E:E,$B1145)</f>
        <v>N2O</v>
      </c>
      <c r="I1145" s="221">
        <f>IF(I1144=DbaseIndices!$N$3,DbaseIndices!$N$2,I1144+1)</f>
        <v>2015</v>
      </c>
      <c r="J1145" s="318">
        <f ca="1">OFFSET(INDIRECT(INDEX(DbaseIndices!J:J,B1145)),0,I1145-2000+1)</f>
        <v>1.1377000000000003E-2</v>
      </c>
    </row>
    <row r="1146" spans="1:10" x14ac:dyDescent="0.25">
      <c r="A1146" s="221">
        <f>IF(I1145=DbaseIndices!$N$3,A1145+1,A1145)</f>
        <v>191</v>
      </c>
      <c r="B1146" s="221">
        <f>MATCH(A1146,DbaseIndices!A:A,0)</f>
        <v>258</v>
      </c>
      <c r="C1146" s="221" t="str">
        <f>INDEX(DbaseIndices!F:F,$B1146)</f>
        <v>1 Energy</v>
      </c>
      <c r="D1146" s="221" t="str">
        <f>INDEX(DbaseIndices!G:G,$B1146)</f>
        <v>1A Fuel Combustion Activities</v>
      </c>
      <c r="E1146" s="221" t="str">
        <f>INDEX(DbaseIndices!H:H,$B1146)</f>
        <v>1A4 Other Sectors</v>
      </c>
      <c r="F1146" s="221" t="str">
        <f>INDEX(DbaseIndices!I:I,$B1146)</f>
        <v>1A4b Residential</v>
      </c>
      <c r="G1146" s="221" t="str">
        <f>INDEX(DbaseIndices!D:D,$B1146)</f>
        <v>Wood/Wood Waste</v>
      </c>
      <c r="H1146" s="221" t="str">
        <f>INDEX(DbaseIndices!E:E,$B1146)</f>
        <v>N2O</v>
      </c>
      <c r="I1146" s="221">
        <f>IF(I1145=DbaseIndices!$N$3,DbaseIndices!$N$2,I1145+1)</f>
        <v>2016</v>
      </c>
      <c r="J1146" s="318">
        <f ca="1">OFFSET(INDIRECT(INDEX(DbaseIndices!J:J,B1146)),0,I1146-2000+1)</f>
        <v>1.1621900000000004E-2</v>
      </c>
    </row>
    <row r="1147" spans="1:10" x14ac:dyDescent="0.25">
      <c r="A1147" s="221">
        <f>IF(I1146=DbaseIndices!$N$3,A1146+1,A1146)</f>
        <v>191</v>
      </c>
      <c r="B1147" s="221">
        <f>MATCH(A1147,DbaseIndices!A:A,0)</f>
        <v>258</v>
      </c>
      <c r="C1147" s="221" t="str">
        <f>INDEX(DbaseIndices!F:F,$B1147)</f>
        <v>1 Energy</v>
      </c>
      <c r="D1147" s="221" t="str">
        <f>INDEX(DbaseIndices!G:G,$B1147)</f>
        <v>1A Fuel Combustion Activities</v>
      </c>
      <c r="E1147" s="221" t="str">
        <f>INDEX(DbaseIndices!H:H,$B1147)</f>
        <v>1A4 Other Sectors</v>
      </c>
      <c r="F1147" s="221" t="str">
        <f>INDEX(DbaseIndices!I:I,$B1147)</f>
        <v>1A4b Residential</v>
      </c>
      <c r="G1147" s="221" t="str">
        <f>INDEX(DbaseIndices!D:D,$B1147)</f>
        <v>Wood/Wood Waste</v>
      </c>
      <c r="H1147" s="221" t="str">
        <f>INDEX(DbaseIndices!E:E,$B1147)</f>
        <v>N2O</v>
      </c>
      <c r="I1147" s="221">
        <f>IF(I1146=DbaseIndices!$N$3,DbaseIndices!$N$2,I1146+1)</f>
        <v>2017</v>
      </c>
      <c r="J1147" s="318">
        <f ca="1">OFFSET(INDIRECT(INDEX(DbaseIndices!J:J,B1147)),0,I1147-2000+1)</f>
        <v>1.1866800000000005E-2</v>
      </c>
    </row>
    <row r="1148" spans="1:10" x14ac:dyDescent="0.25">
      <c r="A1148" s="221">
        <f>IF(I1147=DbaseIndices!$N$3,A1147+1,A1147)</f>
        <v>192</v>
      </c>
      <c r="B1148" s="221">
        <f>MATCH(A1148,DbaseIndices!A:A,0)</f>
        <v>260</v>
      </c>
      <c r="C1148" s="221" t="str">
        <f>INDEX(DbaseIndices!F:F,$B1148)</f>
        <v>1 Energy</v>
      </c>
      <c r="D1148" s="221" t="str">
        <f>INDEX(DbaseIndices!G:G,$B1148)</f>
        <v>1A Fuel Combustion Activities</v>
      </c>
      <c r="E1148" s="221" t="str">
        <f>INDEX(DbaseIndices!H:H,$B1148)</f>
        <v>1A4 Other Sectors</v>
      </c>
      <c r="F1148" s="221" t="str">
        <f>INDEX(DbaseIndices!I:I,$B1148)</f>
        <v>1A4c Agriculture/Forestry/Fishing/Fish Farms</v>
      </c>
      <c r="G1148" s="221" t="str">
        <f>INDEX(DbaseIndices!D:D,$B1148)</f>
        <v>Motor gasoline</v>
      </c>
      <c r="H1148" s="221" t="str">
        <f>INDEX(DbaseIndices!E:E,$B1148)</f>
        <v>N2O</v>
      </c>
      <c r="I1148" s="221">
        <f>IF(I1147=DbaseIndices!$N$3,DbaseIndices!$N$2,I1147+1)</f>
        <v>2012</v>
      </c>
      <c r="J1148" s="318">
        <f ca="1">OFFSET(INDIRECT(INDEX(DbaseIndices!J:J,B1148)),0,I1148-2000+1)</f>
        <v>2.4037128E-3</v>
      </c>
    </row>
    <row r="1149" spans="1:10" x14ac:dyDescent="0.25">
      <c r="A1149" s="221">
        <f>IF(I1148=DbaseIndices!$N$3,A1148+1,A1148)</f>
        <v>192</v>
      </c>
      <c r="B1149" s="221">
        <f>MATCH(A1149,DbaseIndices!A:A,0)</f>
        <v>260</v>
      </c>
      <c r="C1149" s="221" t="str">
        <f>INDEX(DbaseIndices!F:F,$B1149)</f>
        <v>1 Energy</v>
      </c>
      <c r="D1149" s="221" t="str">
        <f>INDEX(DbaseIndices!G:G,$B1149)</f>
        <v>1A Fuel Combustion Activities</v>
      </c>
      <c r="E1149" s="221" t="str">
        <f>INDEX(DbaseIndices!H:H,$B1149)</f>
        <v>1A4 Other Sectors</v>
      </c>
      <c r="F1149" s="221" t="str">
        <f>INDEX(DbaseIndices!I:I,$B1149)</f>
        <v>1A4c Agriculture/Forestry/Fishing/Fish Farms</v>
      </c>
      <c r="G1149" s="221" t="str">
        <f>INDEX(DbaseIndices!D:D,$B1149)</f>
        <v>Motor gasoline</v>
      </c>
      <c r="H1149" s="221" t="str">
        <f>INDEX(DbaseIndices!E:E,$B1149)</f>
        <v>N2O</v>
      </c>
      <c r="I1149" s="221">
        <f>IF(I1148=DbaseIndices!$N$3,DbaseIndices!$N$2,I1148+1)</f>
        <v>2013</v>
      </c>
      <c r="J1149" s="318">
        <f ca="1">OFFSET(INDIRECT(INDEX(DbaseIndices!J:J,B1149)),0,I1149-2000+1)</f>
        <v>2.2883999999999999E-3</v>
      </c>
    </row>
    <row r="1150" spans="1:10" x14ac:dyDescent="0.25">
      <c r="A1150" s="221">
        <f>IF(I1149=DbaseIndices!$N$3,A1149+1,A1149)</f>
        <v>192</v>
      </c>
      <c r="B1150" s="221">
        <f>MATCH(A1150,DbaseIndices!A:A,0)</f>
        <v>260</v>
      </c>
      <c r="C1150" s="221" t="str">
        <f>INDEX(DbaseIndices!F:F,$B1150)</f>
        <v>1 Energy</v>
      </c>
      <c r="D1150" s="221" t="str">
        <f>INDEX(DbaseIndices!G:G,$B1150)</f>
        <v>1A Fuel Combustion Activities</v>
      </c>
      <c r="E1150" s="221" t="str">
        <f>INDEX(DbaseIndices!H:H,$B1150)</f>
        <v>1A4 Other Sectors</v>
      </c>
      <c r="F1150" s="221" t="str">
        <f>INDEX(DbaseIndices!I:I,$B1150)</f>
        <v>1A4c Agriculture/Forestry/Fishing/Fish Farms</v>
      </c>
      <c r="G1150" s="221" t="str">
        <f>INDEX(DbaseIndices!D:D,$B1150)</f>
        <v>Motor gasoline</v>
      </c>
      <c r="H1150" s="221" t="str">
        <f>INDEX(DbaseIndices!E:E,$B1150)</f>
        <v>N2O</v>
      </c>
      <c r="I1150" s="221">
        <f>IF(I1149=DbaseIndices!$N$3,DbaseIndices!$N$2,I1149+1)</f>
        <v>2014</v>
      </c>
      <c r="J1150" s="318">
        <f ca="1">OFFSET(INDIRECT(INDEX(DbaseIndices!J:J,B1150)),0,I1150-2000+1)</f>
        <v>2.3280000000000002E-3</v>
      </c>
    </row>
    <row r="1151" spans="1:10" x14ac:dyDescent="0.25">
      <c r="A1151" s="221">
        <f>IF(I1150=DbaseIndices!$N$3,A1150+1,A1150)</f>
        <v>192</v>
      </c>
      <c r="B1151" s="221">
        <f>MATCH(A1151,DbaseIndices!A:A,0)</f>
        <v>260</v>
      </c>
      <c r="C1151" s="221" t="str">
        <f>INDEX(DbaseIndices!F:F,$B1151)</f>
        <v>1 Energy</v>
      </c>
      <c r="D1151" s="221" t="str">
        <f>INDEX(DbaseIndices!G:G,$B1151)</f>
        <v>1A Fuel Combustion Activities</v>
      </c>
      <c r="E1151" s="221" t="str">
        <f>INDEX(DbaseIndices!H:H,$B1151)</f>
        <v>1A4 Other Sectors</v>
      </c>
      <c r="F1151" s="221" t="str">
        <f>INDEX(DbaseIndices!I:I,$B1151)</f>
        <v>1A4c Agriculture/Forestry/Fishing/Fish Farms</v>
      </c>
      <c r="G1151" s="221" t="str">
        <f>INDEX(DbaseIndices!D:D,$B1151)</f>
        <v>Motor gasoline</v>
      </c>
      <c r="H1151" s="221" t="str">
        <f>INDEX(DbaseIndices!E:E,$B1151)</f>
        <v>N2O</v>
      </c>
      <c r="I1151" s="221">
        <f>IF(I1150=DbaseIndices!$N$3,DbaseIndices!$N$2,I1150+1)</f>
        <v>2015</v>
      </c>
      <c r="J1151" s="318">
        <f ca="1">OFFSET(INDIRECT(INDEX(DbaseIndices!J:J,B1151)),0,I1151-2000+1)</f>
        <v>2.4774000000000003E-3</v>
      </c>
    </row>
    <row r="1152" spans="1:10" x14ac:dyDescent="0.25">
      <c r="A1152" s="221">
        <f>IF(I1151=DbaseIndices!$N$3,A1151+1,A1151)</f>
        <v>192</v>
      </c>
      <c r="B1152" s="221">
        <f>MATCH(A1152,DbaseIndices!A:A,0)</f>
        <v>260</v>
      </c>
      <c r="C1152" s="221" t="str">
        <f>INDEX(DbaseIndices!F:F,$B1152)</f>
        <v>1 Energy</v>
      </c>
      <c r="D1152" s="221" t="str">
        <f>INDEX(DbaseIndices!G:G,$B1152)</f>
        <v>1A Fuel Combustion Activities</v>
      </c>
      <c r="E1152" s="221" t="str">
        <f>INDEX(DbaseIndices!H:H,$B1152)</f>
        <v>1A4 Other Sectors</v>
      </c>
      <c r="F1152" s="221" t="str">
        <f>INDEX(DbaseIndices!I:I,$B1152)</f>
        <v>1A4c Agriculture/Forestry/Fishing/Fish Farms</v>
      </c>
      <c r="G1152" s="221" t="str">
        <f>INDEX(DbaseIndices!D:D,$B1152)</f>
        <v>Motor gasoline</v>
      </c>
      <c r="H1152" s="221" t="str">
        <f>INDEX(DbaseIndices!E:E,$B1152)</f>
        <v>N2O</v>
      </c>
      <c r="I1152" s="221">
        <f>IF(I1151=DbaseIndices!$N$3,DbaseIndices!$N$2,I1151+1)</f>
        <v>2016</v>
      </c>
      <c r="J1152" s="318">
        <f ca="1">OFFSET(INDIRECT(INDEX(DbaseIndices!J:J,B1152)),0,I1152-2000+1)</f>
        <v>2.5487999999999999E-3</v>
      </c>
    </row>
    <row r="1153" spans="1:10" x14ac:dyDescent="0.25">
      <c r="A1153" s="221">
        <f>IF(I1152=DbaseIndices!$N$3,A1152+1,A1152)</f>
        <v>192</v>
      </c>
      <c r="B1153" s="221">
        <f>MATCH(A1153,DbaseIndices!A:A,0)</f>
        <v>260</v>
      </c>
      <c r="C1153" s="221" t="str">
        <f>INDEX(DbaseIndices!F:F,$B1153)</f>
        <v>1 Energy</v>
      </c>
      <c r="D1153" s="221" t="str">
        <f>INDEX(DbaseIndices!G:G,$B1153)</f>
        <v>1A Fuel Combustion Activities</v>
      </c>
      <c r="E1153" s="221" t="str">
        <f>INDEX(DbaseIndices!H:H,$B1153)</f>
        <v>1A4 Other Sectors</v>
      </c>
      <c r="F1153" s="221" t="str">
        <f>INDEX(DbaseIndices!I:I,$B1153)</f>
        <v>1A4c Agriculture/Forestry/Fishing/Fish Farms</v>
      </c>
      <c r="G1153" s="221" t="str">
        <f>INDEX(DbaseIndices!D:D,$B1153)</f>
        <v>Motor gasoline</v>
      </c>
      <c r="H1153" s="221" t="str">
        <f>INDEX(DbaseIndices!E:E,$B1153)</f>
        <v>N2O</v>
      </c>
      <c r="I1153" s="221">
        <f>IF(I1152=DbaseIndices!$N$3,DbaseIndices!$N$2,I1152+1)</f>
        <v>2017</v>
      </c>
      <c r="J1153" s="318">
        <f ca="1">OFFSET(INDIRECT(INDEX(DbaseIndices!J:J,B1153)),0,I1153-2000+1)</f>
        <v>2.6970000000000002E-3</v>
      </c>
    </row>
    <row r="1154" spans="1:10" x14ac:dyDescent="0.25">
      <c r="A1154" s="221">
        <f>IF(I1153=DbaseIndices!$N$3,A1153+1,A1153)</f>
        <v>193</v>
      </c>
      <c r="B1154" s="221">
        <f>MATCH(A1154,DbaseIndices!A:A,0)</f>
        <v>261</v>
      </c>
      <c r="C1154" s="221" t="str">
        <f>INDEX(DbaseIndices!F:F,$B1154)</f>
        <v>1 Energy</v>
      </c>
      <c r="D1154" s="221" t="str">
        <f>INDEX(DbaseIndices!G:G,$B1154)</f>
        <v>1A Fuel Combustion Activities</v>
      </c>
      <c r="E1154" s="221" t="str">
        <f>INDEX(DbaseIndices!H:H,$B1154)</f>
        <v>1A4 Other Sectors</v>
      </c>
      <c r="F1154" s="221" t="str">
        <f>INDEX(DbaseIndices!I:I,$B1154)</f>
        <v>1A4c Agriculture/Forestry/Fishing/Fish Farms</v>
      </c>
      <c r="G1154" s="221" t="str">
        <f>INDEX(DbaseIndices!D:D,$B1154)</f>
        <v>Kerosene</v>
      </c>
      <c r="H1154" s="221" t="str">
        <f>INDEX(DbaseIndices!E:E,$B1154)</f>
        <v>N2O</v>
      </c>
      <c r="I1154" s="221">
        <f>IF(I1153=DbaseIndices!$N$3,DbaseIndices!$N$2,I1153+1)</f>
        <v>2012</v>
      </c>
      <c r="J1154" s="318">
        <f ca="1">OFFSET(INDIRECT(INDEX(DbaseIndices!J:J,B1154)),0,I1154-2000+1)</f>
        <v>9.5992799999999987E-4</v>
      </c>
    </row>
    <row r="1155" spans="1:10" x14ac:dyDescent="0.25">
      <c r="A1155" s="221">
        <f>IF(I1154=DbaseIndices!$N$3,A1154+1,A1154)</f>
        <v>193</v>
      </c>
      <c r="B1155" s="221">
        <f>MATCH(A1155,DbaseIndices!A:A,0)</f>
        <v>261</v>
      </c>
      <c r="C1155" s="221" t="str">
        <f>INDEX(DbaseIndices!F:F,$B1155)</f>
        <v>1 Energy</v>
      </c>
      <c r="D1155" s="221" t="str">
        <f>INDEX(DbaseIndices!G:G,$B1155)</f>
        <v>1A Fuel Combustion Activities</v>
      </c>
      <c r="E1155" s="221" t="str">
        <f>INDEX(DbaseIndices!H:H,$B1155)</f>
        <v>1A4 Other Sectors</v>
      </c>
      <c r="F1155" s="221" t="str">
        <f>INDEX(DbaseIndices!I:I,$B1155)</f>
        <v>1A4c Agriculture/Forestry/Fishing/Fish Farms</v>
      </c>
      <c r="G1155" s="221" t="str">
        <f>INDEX(DbaseIndices!D:D,$B1155)</f>
        <v>Kerosene</v>
      </c>
      <c r="H1155" s="221" t="str">
        <f>INDEX(DbaseIndices!E:E,$B1155)</f>
        <v>N2O</v>
      </c>
      <c r="I1155" s="221">
        <f>IF(I1154=DbaseIndices!$N$3,DbaseIndices!$N$2,I1154+1)</f>
        <v>2013</v>
      </c>
      <c r="J1155" s="318">
        <f ca="1">OFFSET(INDIRECT(INDEX(DbaseIndices!J:J,B1155)),0,I1155-2000+1)</f>
        <v>2.0567999999999997E-3</v>
      </c>
    </row>
    <row r="1156" spans="1:10" x14ac:dyDescent="0.25">
      <c r="A1156" s="221">
        <f>IF(I1155=DbaseIndices!$N$3,A1155+1,A1155)</f>
        <v>193</v>
      </c>
      <c r="B1156" s="221">
        <f>MATCH(A1156,DbaseIndices!A:A,0)</f>
        <v>261</v>
      </c>
      <c r="C1156" s="221" t="str">
        <f>INDEX(DbaseIndices!F:F,$B1156)</f>
        <v>1 Energy</v>
      </c>
      <c r="D1156" s="221" t="str">
        <f>INDEX(DbaseIndices!G:G,$B1156)</f>
        <v>1A Fuel Combustion Activities</v>
      </c>
      <c r="E1156" s="221" t="str">
        <f>INDEX(DbaseIndices!H:H,$B1156)</f>
        <v>1A4 Other Sectors</v>
      </c>
      <c r="F1156" s="221" t="str">
        <f>INDEX(DbaseIndices!I:I,$B1156)</f>
        <v>1A4c Agriculture/Forestry/Fishing/Fish Farms</v>
      </c>
      <c r="G1156" s="221" t="str">
        <f>INDEX(DbaseIndices!D:D,$B1156)</f>
        <v>Kerosene</v>
      </c>
      <c r="H1156" s="221" t="str">
        <f>INDEX(DbaseIndices!E:E,$B1156)</f>
        <v>N2O</v>
      </c>
      <c r="I1156" s="221">
        <f>IF(I1155=DbaseIndices!$N$3,DbaseIndices!$N$2,I1155+1)</f>
        <v>2014</v>
      </c>
      <c r="J1156" s="318">
        <f ca="1">OFFSET(INDIRECT(INDEX(DbaseIndices!J:J,B1156)),0,I1156-2000+1)</f>
        <v>2.5985039999999997E-3</v>
      </c>
    </row>
    <row r="1157" spans="1:10" x14ac:dyDescent="0.25">
      <c r="A1157" s="221">
        <f>IF(I1156=DbaseIndices!$N$3,A1156+1,A1156)</f>
        <v>193</v>
      </c>
      <c r="B1157" s="221">
        <f>MATCH(A1157,DbaseIndices!A:A,0)</f>
        <v>261</v>
      </c>
      <c r="C1157" s="221" t="str">
        <f>INDEX(DbaseIndices!F:F,$B1157)</f>
        <v>1 Energy</v>
      </c>
      <c r="D1157" s="221" t="str">
        <f>INDEX(DbaseIndices!G:G,$B1157)</f>
        <v>1A Fuel Combustion Activities</v>
      </c>
      <c r="E1157" s="221" t="str">
        <f>INDEX(DbaseIndices!H:H,$B1157)</f>
        <v>1A4 Other Sectors</v>
      </c>
      <c r="F1157" s="221" t="str">
        <f>INDEX(DbaseIndices!I:I,$B1157)</f>
        <v>1A4c Agriculture/Forestry/Fishing/Fish Farms</v>
      </c>
      <c r="G1157" s="221" t="str">
        <f>INDEX(DbaseIndices!D:D,$B1157)</f>
        <v>Kerosene</v>
      </c>
      <c r="H1157" s="221" t="str">
        <f>INDEX(DbaseIndices!E:E,$B1157)</f>
        <v>N2O</v>
      </c>
      <c r="I1157" s="221">
        <f>IF(I1156=DbaseIndices!$N$3,DbaseIndices!$N$2,I1156+1)</f>
        <v>2015</v>
      </c>
      <c r="J1157" s="318">
        <f ca="1">OFFSET(INDIRECT(INDEX(DbaseIndices!J:J,B1157)),0,I1157-2000+1)</f>
        <v>3.4221899999999994E-3</v>
      </c>
    </row>
    <row r="1158" spans="1:10" x14ac:dyDescent="0.25">
      <c r="A1158" s="221">
        <f>IF(I1157=DbaseIndices!$N$3,A1157+1,A1157)</f>
        <v>193</v>
      </c>
      <c r="B1158" s="221">
        <f>MATCH(A1158,DbaseIndices!A:A,0)</f>
        <v>261</v>
      </c>
      <c r="C1158" s="221" t="str">
        <f>INDEX(DbaseIndices!F:F,$B1158)</f>
        <v>1 Energy</v>
      </c>
      <c r="D1158" s="221" t="str">
        <f>INDEX(DbaseIndices!G:G,$B1158)</f>
        <v>1A Fuel Combustion Activities</v>
      </c>
      <c r="E1158" s="221" t="str">
        <f>INDEX(DbaseIndices!H:H,$B1158)</f>
        <v>1A4 Other Sectors</v>
      </c>
      <c r="F1158" s="221" t="str">
        <f>INDEX(DbaseIndices!I:I,$B1158)</f>
        <v>1A4c Agriculture/Forestry/Fishing/Fish Farms</v>
      </c>
      <c r="G1158" s="221" t="str">
        <f>INDEX(DbaseIndices!D:D,$B1158)</f>
        <v>Kerosene</v>
      </c>
      <c r="H1158" s="221" t="str">
        <f>INDEX(DbaseIndices!E:E,$B1158)</f>
        <v>N2O</v>
      </c>
      <c r="I1158" s="221">
        <f>IF(I1157=DbaseIndices!$N$3,DbaseIndices!$N$2,I1157+1)</f>
        <v>2016</v>
      </c>
      <c r="J1158" s="318">
        <f ca="1">OFFSET(INDIRECT(INDEX(DbaseIndices!J:J,B1158)),0,I1158-2000+1)</f>
        <v>1.7645999999999998E-3</v>
      </c>
    </row>
    <row r="1159" spans="1:10" x14ac:dyDescent="0.25">
      <c r="A1159" s="221">
        <f>IF(I1158=DbaseIndices!$N$3,A1158+1,A1158)</f>
        <v>193</v>
      </c>
      <c r="B1159" s="221">
        <f>MATCH(A1159,DbaseIndices!A:A,0)</f>
        <v>261</v>
      </c>
      <c r="C1159" s="221" t="str">
        <f>INDEX(DbaseIndices!F:F,$B1159)</f>
        <v>1 Energy</v>
      </c>
      <c r="D1159" s="221" t="str">
        <f>INDEX(DbaseIndices!G:G,$B1159)</f>
        <v>1A Fuel Combustion Activities</v>
      </c>
      <c r="E1159" s="221" t="str">
        <f>INDEX(DbaseIndices!H:H,$B1159)</f>
        <v>1A4 Other Sectors</v>
      </c>
      <c r="F1159" s="221" t="str">
        <f>INDEX(DbaseIndices!I:I,$B1159)</f>
        <v>1A4c Agriculture/Forestry/Fishing/Fish Farms</v>
      </c>
      <c r="G1159" s="221" t="str">
        <f>INDEX(DbaseIndices!D:D,$B1159)</f>
        <v>Kerosene</v>
      </c>
      <c r="H1159" s="221" t="str">
        <f>INDEX(DbaseIndices!E:E,$B1159)</f>
        <v>N2O</v>
      </c>
      <c r="I1159" s="221">
        <f>IF(I1158=DbaseIndices!$N$3,DbaseIndices!$N$2,I1158+1)</f>
        <v>2017</v>
      </c>
      <c r="J1159" s="318">
        <f ca="1">OFFSET(INDIRECT(INDEX(DbaseIndices!J:J,B1159)),0,I1159-2000+1)</f>
        <v>1.8971999999999997E-3</v>
      </c>
    </row>
    <row r="1160" spans="1:10" x14ac:dyDescent="0.25">
      <c r="A1160" s="221">
        <f>IF(I1159=DbaseIndices!$N$3,A1159+1,A1159)</f>
        <v>194</v>
      </c>
      <c r="B1160" s="221">
        <f>MATCH(A1160,DbaseIndices!A:A,0)</f>
        <v>262</v>
      </c>
      <c r="C1160" s="221" t="str">
        <f>INDEX(DbaseIndices!F:F,$B1160)</f>
        <v>1 Energy</v>
      </c>
      <c r="D1160" s="221" t="str">
        <f>INDEX(DbaseIndices!G:G,$B1160)</f>
        <v>1A Fuel Combustion Activities</v>
      </c>
      <c r="E1160" s="221" t="str">
        <f>INDEX(DbaseIndices!H:H,$B1160)</f>
        <v>1A4 Other Sectors</v>
      </c>
      <c r="F1160" s="221" t="str">
        <f>INDEX(DbaseIndices!I:I,$B1160)</f>
        <v>1A4c Agriculture/Forestry/Fishing/Fish Farms</v>
      </c>
      <c r="G1160" s="221" t="str">
        <f>INDEX(DbaseIndices!D:D,$B1160)</f>
        <v>Diesel</v>
      </c>
      <c r="H1160" s="221" t="str">
        <f>INDEX(DbaseIndices!E:E,$B1160)</f>
        <v>N2O</v>
      </c>
      <c r="I1160" s="221">
        <f>IF(I1159=DbaseIndices!$N$3,DbaseIndices!$N$2,I1159+1)</f>
        <v>2012</v>
      </c>
      <c r="J1160" s="318">
        <f ca="1">OFFSET(INDIRECT(INDEX(DbaseIndices!J:J,B1160)),0,I1160-2000+1)</f>
        <v>2.3170438799999998E-2</v>
      </c>
    </row>
    <row r="1161" spans="1:10" x14ac:dyDescent="0.25">
      <c r="A1161" s="221">
        <f>IF(I1160=DbaseIndices!$N$3,A1160+1,A1160)</f>
        <v>194</v>
      </c>
      <c r="B1161" s="221">
        <f>MATCH(A1161,DbaseIndices!A:A,0)</f>
        <v>262</v>
      </c>
      <c r="C1161" s="221" t="str">
        <f>INDEX(DbaseIndices!F:F,$B1161)</f>
        <v>1 Energy</v>
      </c>
      <c r="D1161" s="221" t="str">
        <f>INDEX(DbaseIndices!G:G,$B1161)</f>
        <v>1A Fuel Combustion Activities</v>
      </c>
      <c r="E1161" s="221" t="str">
        <f>INDEX(DbaseIndices!H:H,$B1161)</f>
        <v>1A4 Other Sectors</v>
      </c>
      <c r="F1161" s="221" t="str">
        <f>INDEX(DbaseIndices!I:I,$B1161)</f>
        <v>1A4c Agriculture/Forestry/Fishing/Fish Farms</v>
      </c>
      <c r="G1161" s="221" t="str">
        <f>INDEX(DbaseIndices!D:D,$B1161)</f>
        <v>Diesel</v>
      </c>
      <c r="H1161" s="221" t="str">
        <f>INDEX(DbaseIndices!E:E,$B1161)</f>
        <v>N2O</v>
      </c>
      <c r="I1161" s="221">
        <f>IF(I1160=DbaseIndices!$N$3,DbaseIndices!$N$2,I1160+1)</f>
        <v>2013</v>
      </c>
      <c r="J1161" s="318">
        <f ca="1">OFFSET(INDIRECT(INDEX(DbaseIndices!J:J,B1161)),0,I1161-2000+1)</f>
        <v>2.4790200000000002E-2</v>
      </c>
    </row>
    <row r="1162" spans="1:10" x14ac:dyDescent="0.25">
      <c r="A1162" s="221">
        <f>IF(I1161=DbaseIndices!$N$3,A1161+1,A1161)</f>
        <v>194</v>
      </c>
      <c r="B1162" s="221">
        <f>MATCH(A1162,DbaseIndices!A:A,0)</f>
        <v>262</v>
      </c>
      <c r="C1162" s="221" t="str">
        <f>INDEX(DbaseIndices!F:F,$B1162)</f>
        <v>1 Energy</v>
      </c>
      <c r="D1162" s="221" t="str">
        <f>INDEX(DbaseIndices!G:G,$B1162)</f>
        <v>1A Fuel Combustion Activities</v>
      </c>
      <c r="E1162" s="221" t="str">
        <f>INDEX(DbaseIndices!H:H,$B1162)</f>
        <v>1A4 Other Sectors</v>
      </c>
      <c r="F1162" s="221" t="str">
        <f>INDEX(DbaseIndices!I:I,$B1162)</f>
        <v>1A4c Agriculture/Forestry/Fishing/Fish Farms</v>
      </c>
      <c r="G1162" s="221" t="str">
        <f>INDEX(DbaseIndices!D:D,$B1162)</f>
        <v>Diesel</v>
      </c>
      <c r="H1162" s="221" t="str">
        <f>INDEX(DbaseIndices!E:E,$B1162)</f>
        <v>N2O</v>
      </c>
      <c r="I1162" s="221">
        <f>IF(I1161=DbaseIndices!$N$3,DbaseIndices!$N$2,I1161+1)</f>
        <v>2014</v>
      </c>
      <c r="J1162" s="318">
        <f ca="1">OFFSET(INDIRECT(INDEX(DbaseIndices!J:J,B1162)),0,I1162-2000+1)</f>
        <v>2.4974519999999997E-2</v>
      </c>
    </row>
    <row r="1163" spans="1:10" x14ac:dyDescent="0.25">
      <c r="A1163" s="221">
        <f>IF(I1162=DbaseIndices!$N$3,A1162+1,A1162)</f>
        <v>194</v>
      </c>
      <c r="B1163" s="221">
        <f>MATCH(A1163,DbaseIndices!A:A,0)</f>
        <v>262</v>
      </c>
      <c r="C1163" s="221" t="str">
        <f>INDEX(DbaseIndices!F:F,$B1163)</f>
        <v>1 Energy</v>
      </c>
      <c r="D1163" s="221" t="str">
        <f>INDEX(DbaseIndices!G:G,$B1163)</f>
        <v>1A Fuel Combustion Activities</v>
      </c>
      <c r="E1163" s="221" t="str">
        <f>INDEX(DbaseIndices!H:H,$B1163)</f>
        <v>1A4 Other Sectors</v>
      </c>
      <c r="F1163" s="221" t="str">
        <f>INDEX(DbaseIndices!I:I,$B1163)</f>
        <v>1A4c Agriculture/Forestry/Fishing/Fish Farms</v>
      </c>
      <c r="G1163" s="221" t="str">
        <f>INDEX(DbaseIndices!D:D,$B1163)</f>
        <v>Diesel</v>
      </c>
      <c r="H1163" s="221" t="str">
        <f>INDEX(DbaseIndices!E:E,$B1163)</f>
        <v>N2O</v>
      </c>
      <c r="I1163" s="221">
        <f>IF(I1162=DbaseIndices!$N$3,DbaseIndices!$N$2,I1162+1)</f>
        <v>2015</v>
      </c>
      <c r="J1163" s="318">
        <f ca="1">OFFSET(INDIRECT(INDEX(DbaseIndices!J:J,B1163)),0,I1163-2000+1)</f>
        <v>2.4540077999999996E-2</v>
      </c>
    </row>
    <row r="1164" spans="1:10" x14ac:dyDescent="0.25">
      <c r="A1164" s="221">
        <f>IF(I1163=DbaseIndices!$N$3,A1163+1,A1163)</f>
        <v>194</v>
      </c>
      <c r="B1164" s="221">
        <f>MATCH(A1164,DbaseIndices!A:A,0)</f>
        <v>262</v>
      </c>
      <c r="C1164" s="221" t="str">
        <f>INDEX(DbaseIndices!F:F,$B1164)</f>
        <v>1 Energy</v>
      </c>
      <c r="D1164" s="221" t="str">
        <f>INDEX(DbaseIndices!G:G,$B1164)</f>
        <v>1A Fuel Combustion Activities</v>
      </c>
      <c r="E1164" s="221" t="str">
        <f>INDEX(DbaseIndices!H:H,$B1164)</f>
        <v>1A4 Other Sectors</v>
      </c>
      <c r="F1164" s="221" t="str">
        <f>INDEX(DbaseIndices!I:I,$B1164)</f>
        <v>1A4c Agriculture/Forestry/Fishing/Fish Farms</v>
      </c>
      <c r="G1164" s="221" t="str">
        <f>INDEX(DbaseIndices!D:D,$B1164)</f>
        <v>Diesel</v>
      </c>
      <c r="H1164" s="221" t="str">
        <f>INDEX(DbaseIndices!E:E,$B1164)</f>
        <v>N2O</v>
      </c>
      <c r="I1164" s="221">
        <f>IF(I1163=DbaseIndices!$N$3,DbaseIndices!$N$2,I1163+1)</f>
        <v>2016</v>
      </c>
      <c r="J1164" s="318">
        <f ca="1">OFFSET(INDIRECT(INDEX(DbaseIndices!J:J,B1164)),0,I1164-2000+1)</f>
        <v>2.6779799999999999E-2</v>
      </c>
    </row>
    <row r="1165" spans="1:10" x14ac:dyDescent="0.25">
      <c r="A1165" s="221">
        <f>IF(I1164=DbaseIndices!$N$3,A1164+1,A1164)</f>
        <v>194</v>
      </c>
      <c r="B1165" s="221">
        <f>MATCH(A1165,DbaseIndices!A:A,0)</f>
        <v>262</v>
      </c>
      <c r="C1165" s="221" t="str">
        <f>INDEX(DbaseIndices!F:F,$B1165)</f>
        <v>1 Energy</v>
      </c>
      <c r="D1165" s="221" t="str">
        <f>INDEX(DbaseIndices!G:G,$B1165)</f>
        <v>1A Fuel Combustion Activities</v>
      </c>
      <c r="E1165" s="221" t="str">
        <f>INDEX(DbaseIndices!H:H,$B1165)</f>
        <v>1A4 Other Sectors</v>
      </c>
      <c r="F1165" s="221" t="str">
        <f>INDEX(DbaseIndices!I:I,$B1165)</f>
        <v>1A4c Agriculture/Forestry/Fishing/Fish Farms</v>
      </c>
      <c r="G1165" s="221" t="str">
        <f>INDEX(DbaseIndices!D:D,$B1165)</f>
        <v>Diesel</v>
      </c>
      <c r="H1165" s="221" t="str">
        <f>INDEX(DbaseIndices!E:E,$B1165)</f>
        <v>N2O</v>
      </c>
      <c r="I1165" s="221">
        <f>IF(I1164=DbaseIndices!$N$3,DbaseIndices!$N$2,I1164+1)</f>
        <v>2017</v>
      </c>
      <c r="J1165" s="318">
        <f ca="1">OFFSET(INDIRECT(INDEX(DbaseIndices!J:J,B1165)),0,I1165-2000+1)</f>
        <v>2.76642E-2</v>
      </c>
    </row>
    <row r="1166" spans="1:10" x14ac:dyDescent="0.25">
      <c r="A1166" s="221">
        <f>IF(I1165=DbaseIndices!$N$3,A1165+1,A1165)</f>
        <v>195</v>
      </c>
      <c r="B1166" s="221">
        <f>MATCH(A1166,DbaseIndices!A:A,0)</f>
        <v>263</v>
      </c>
      <c r="C1166" s="221" t="str">
        <f>INDEX(DbaseIndices!F:F,$B1166)</f>
        <v>1 Energy</v>
      </c>
      <c r="D1166" s="221" t="str">
        <f>INDEX(DbaseIndices!G:G,$B1166)</f>
        <v>1A Fuel Combustion Activities</v>
      </c>
      <c r="E1166" s="221" t="str">
        <f>INDEX(DbaseIndices!H:H,$B1166)</f>
        <v>1A4 Other Sectors</v>
      </c>
      <c r="F1166" s="221" t="str">
        <f>INDEX(DbaseIndices!I:I,$B1166)</f>
        <v>1A4c Agriculture/Forestry/Fishing/Fish Farms</v>
      </c>
      <c r="G1166" s="221" t="str">
        <f>INDEX(DbaseIndices!D:D,$B1166)</f>
        <v>Residual Fuel Oil (HFO)</v>
      </c>
      <c r="H1166" s="221" t="str">
        <f>INDEX(DbaseIndices!E:E,$B1166)</f>
        <v>N2O</v>
      </c>
      <c r="I1166" s="221">
        <f>IF(I1165=DbaseIndices!$N$3,DbaseIndices!$N$2,I1165+1)</f>
        <v>2012</v>
      </c>
      <c r="J1166" s="318">
        <f ca="1">OFFSET(INDIRECT(INDEX(DbaseIndices!J:J,B1166)),0,I1166-2000+1)</f>
        <v>1.263195648E-3</v>
      </c>
    </row>
    <row r="1167" spans="1:10" x14ac:dyDescent="0.25">
      <c r="A1167" s="221">
        <f>IF(I1166=DbaseIndices!$N$3,A1166+1,A1166)</f>
        <v>195</v>
      </c>
      <c r="B1167" s="221">
        <f>MATCH(A1167,DbaseIndices!A:A,0)</f>
        <v>263</v>
      </c>
      <c r="C1167" s="221" t="str">
        <f>INDEX(DbaseIndices!F:F,$B1167)</f>
        <v>1 Energy</v>
      </c>
      <c r="D1167" s="221" t="str">
        <f>INDEX(DbaseIndices!G:G,$B1167)</f>
        <v>1A Fuel Combustion Activities</v>
      </c>
      <c r="E1167" s="221" t="str">
        <f>INDEX(DbaseIndices!H:H,$B1167)</f>
        <v>1A4 Other Sectors</v>
      </c>
      <c r="F1167" s="221" t="str">
        <f>INDEX(DbaseIndices!I:I,$B1167)</f>
        <v>1A4c Agriculture/Forestry/Fishing/Fish Farms</v>
      </c>
      <c r="G1167" s="221" t="str">
        <f>INDEX(DbaseIndices!D:D,$B1167)</f>
        <v>Residual Fuel Oil (HFO)</v>
      </c>
      <c r="H1167" s="221" t="str">
        <f>INDEX(DbaseIndices!E:E,$B1167)</f>
        <v>N2O</v>
      </c>
      <c r="I1167" s="221">
        <f>IF(I1166=DbaseIndices!$N$3,DbaseIndices!$N$2,I1166+1)</f>
        <v>2013</v>
      </c>
      <c r="J1167" s="318">
        <f ca="1">OFFSET(INDIRECT(INDEX(DbaseIndices!J:J,B1167)),0,I1167-2000+1)</f>
        <v>1.3120744799999997E-3</v>
      </c>
    </row>
    <row r="1168" spans="1:10" x14ac:dyDescent="0.25">
      <c r="A1168" s="221">
        <f>IF(I1167=DbaseIndices!$N$3,A1167+1,A1167)</f>
        <v>195</v>
      </c>
      <c r="B1168" s="221">
        <f>MATCH(A1168,DbaseIndices!A:A,0)</f>
        <v>263</v>
      </c>
      <c r="C1168" s="221" t="str">
        <f>INDEX(DbaseIndices!F:F,$B1168)</f>
        <v>1 Energy</v>
      </c>
      <c r="D1168" s="221" t="str">
        <f>INDEX(DbaseIndices!G:G,$B1168)</f>
        <v>1A Fuel Combustion Activities</v>
      </c>
      <c r="E1168" s="221" t="str">
        <f>INDEX(DbaseIndices!H:H,$B1168)</f>
        <v>1A4 Other Sectors</v>
      </c>
      <c r="F1168" s="221" t="str">
        <f>INDEX(DbaseIndices!I:I,$B1168)</f>
        <v>1A4c Agriculture/Forestry/Fishing/Fish Farms</v>
      </c>
      <c r="G1168" s="221" t="str">
        <f>INDEX(DbaseIndices!D:D,$B1168)</f>
        <v>Residual Fuel Oil (HFO)</v>
      </c>
      <c r="H1168" s="221" t="str">
        <f>INDEX(DbaseIndices!E:E,$B1168)</f>
        <v>N2O</v>
      </c>
      <c r="I1168" s="221">
        <f>IF(I1167=DbaseIndices!$N$3,DbaseIndices!$N$2,I1167+1)</f>
        <v>2014</v>
      </c>
      <c r="J1168" s="318">
        <f ca="1">OFFSET(INDIRECT(INDEX(DbaseIndices!J:J,B1168)),0,I1168-2000+1)</f>
        <v>1.366728E-3</v>
      </c>
    </row>
    <row r="1169" spans="1:10" x14ac:dyDescent="0.25">
      <c r="A1169" s="221">
        <f>IF(I1168=DbaseIndices!$N$3,A1168+1,A1168)</f>
        <v>195</v>
      </c>
      <c r="B1169" s="221">
        <f>MATCH(A1169,DbaseIndices!A:A,0)</f>
        <v>263</v>
      </c>
      <c r="C1169" s="221" t="str">
        <f>INDEX(DbaseIndices!F:F,$B1169)</f>
        <v>1 Energy</v>
      </c>
      <c r="D1169" s="221" t="str">
        <f>INDEX(DbaseIndices!G:G,$B1169)</f>
        <v>1A Fuel Combustion Activities</v>
      </c>
      <c r="E1169" s="221" t="str">
        <f>INDEX(DbaseIndices!H:H,$B1169)</f>
        <v>1A4 Other Sectors</v>
      </c>
      <c r="F1169" s="221" t="str">
        <f>INDEX(DbaseIndices!I:I,$B1169)</f>
        <v>1A4c Agriculture/Forestry/Fishing/Fish Farms</v>
      </c>
      <c r="G1169" s="221" t="str">
        <f>INDEX(DbaseIndices!D:D,$B1169)</f>
        <v>Residual Fuel Oil (HFO)</v>
      </c>
      <c r="H1169" s="221" t="str">
        <f>INDEX(DbaseIndices!E:E,$B1169)</f>
        <v>N2O</v>
      </c>
      <c r="I1169" s="221">
        <f>IF(I1168=DbaseIndices!$N$3,DbaseIndices!$N$2,I1168+1)</f>
        <v>2015</v>
      </c>
      <c r="J1169" s="318">
        <f ca="1">OFFSET(INDIRECT(INDEX(DbaseIndices!J:J,B1169)),0,I1169-2000+1)</f>
        <v>1.4286172799999998E-3</v>
      </c>
    </row>
    <row r="1170" spans="1:10" x14ac:dyDescent="0.25">
      <c r="A1170" s="221">
        <f>IF(I1169=DbaseIndices!$N$3,A1169+1,A1169)</f>
        <v>195</v>
      </c>
      <c r="B1170" s="221">
        <f>MATCH(A1170,DbaseIndices!A:A,0)</f>
        <v>263</v>
      </c>
      <c r="C1170" s="221" t="str">
        <f>INDEX(DbaseIndices!F:F,$B1170)</f>
        <v>1 Energy</v>
      </c>
      <c r="D1170" s="221" t="str">
        <f>INDEX(DbaseIndices!G:G,$B1170)</f>
        <v>1A Fuel Combustion Activities</v>
      </c>
      <c r="E1170" s="221" t="str">
        <f>INDEX(DbaseIndices!H:H,$B1170)</f>
        <v>1A4 Other Sectors</v>
      </c>
      <c r="F1170" s="221" t="str">
        <f>INDEX(DbaseIndices!I:I,$B1170)</f>
        <v>1A4c Agriculture/Forestry/Fishing/Fish Farms</v>
      </c>
      <c r="G1170" s="221" t="str">
        <f>INDEX(DbaseIndices!D:D,$B1170)</f>
        <v>Residual Fuel Oil (HFO)</v>
      </c>
      <c r="H1170" s="221" t="str">
        <f>INDEX(DbaseIndices!E:E,$B1170)</f>
        <v>N2O</v>
      </c>
      <c r="I1170" s="221">
        <f>IF(I1169=DbaseIndices!$N$3,DbaseIndices!$N$2,I1169+1)</f>
        <v>2016</v>
      </c>
      <c r="J1170" s="318">
        <f ca="1">OFFSET(INDIRECT(INDEX(DbaseIndices!J:J,B1170)),0,I1170-2000+1)</f>
        <v>1.4976E-3</v>
      </c>
    </row>
    <row r="1171" spans="1:10" x14ac:dyDescent="0.25">
      <c r="A1171" s="221">
        <f>IF(I1170=DbaseIndices!$N$3,A1170+1,A1170)</f>
        <v>195</v>
      </c>
      <c r="B1171" s="221">
        <f>MATCH(A1171,DbaseIndices!A:A,0)</f>
        <v>263</v>
      </c>
      <c r="C1171" s="221" t="str">
        <f>INDEX(DbaseIndices!F:F,$B1171)</f>
        <v>1 Energy</v>
      </c>
      <c r="D1171" s="221" t="str">
        <f>INDEX(DbaseIndices!G:G,$B1171)</f>
        <v>1A Fuel Combustion Activities</v>
      </c>
      <c r="E1171" s="221" t="str">
        <f>INDEX(DbaseIndices!H:H,$B1171)</f>
        <v>1A4 Other Sectors</v>
      </c>
      <c r="F1171" s="221" t="str">
        <f>INDEX(DbaseIndices!I:I,$B1171)</f>
        <v>1A4c Agriculture/Forestry/Fishing/Fish Farms</v>
      </c>
      <c r="G1171" s="221" t="str">
        <f>INDEX(DbaseIndices!D:D,$B1171)</f>
        <v>Residual Fuel Oil (HFO)</v>
      </c>
      <c r="H1171" s="221" t="str">
        <f>INDEX(DbaseIndices!E:E,$B1171)</f>
        <v>N2O</v>
      </c>
      <c r="I1171" s="221">
        <f>IF(I1170=DbaseIndices!$N$3,DbaseIndices!$N$2,I1170+1)</f>
        <v>2017</v>
      </c>
      <c r="J1171" s="318">
        <f ca="1">OFFSET(INDIRECT(INDEX(DbaseIndices!J:J,B1171)),0,I1171-2000+1)</f>
        <v>1.5743999999999999E-3</v>
      </c>
    </row>
    <row r="1172" spans="1:10" x14ac:dyDescent="0.25">
      <c r="A1172" s="221">
        <f>IF(I1171=DbaseIndices!$N$3,A1171+1,A1171)</f>
        <v>196</v>
      </c>
      <c r="B1172" s="221">
        <f>MATCH(A1172,DbaseIndices!A:A,0)</f>
        <v>264</v>
      </c>
      <c r="C1172" s="221" t="str">
        <f>INDEX(DbaseIndices!F:F,$B1172)</f>
        <v>1 Energy</v>
      </c>
      <c r="D1172" s="221" t="str">
        <f>INDEX(DbaseIndices!G:G,$B1172)</f>
        <v>1A Fuel Combustion Activities</v>
      </c>
      <c r="E1172" s="221" t="str">
        <f>INDEX(DbaseIndices!H:H,$B1172)</f>
        <v>1A4 Other Sectors</v>
      </c>
      <c r="F1172" s="221" t="str">
        <f>INDEX(DbaseIndices!I:I,$B1172)</f>
        <v>1A4c Agriculture/Forestry/Fishing/Fish Farms</v>
      </c>
      <c r="G1172" s="221" t="str">
        <f>INDEX(DbaseIndices!D:D,$B1172)</f>
        <v>LPG</v>
      </c>
      <c r="H1172" s="221" t="str">
        <f>INDEX(DbaseIndices!E:E,$B1172)</f>
        <v>N2O</v>
      </c>
      <c r="I1172" s="221">
        <f>IF(I1171=DbaseIndices!$N$3,DbaseIndices!$N$2,I1171+1)</f>
        <v>2012</v>
      </c>
      <c r="J1172" s="318">
        <f ca="1">OFFSET(INDIRECT(INDEX(DbaseIndices!J:J,B1172)),0,I1172-2000+1)</f>
        <v>5.0794080000000011E-6</v>
      </c>
    </row>
    <row r="1173" spans="1:10" x14ac:dyDescent="0.25">
      <c r="A1173" s="221">
        <f>IF(I1172=DbaseIndices!$N$3,A1172+1,A1172)</f>
        <v>196</v>
      </c>
      <c r="B1173" s="221">
        <f>MATCH(A1173,DbaseIndices!A:A,0)</f>
        <v>264</v>
      </c>
      <c r="C1173" s="221" t="str">
        <f>INDEX(DbaseIndices!F:F,$B1173)</f>
        <v>1 Energy</v>
      </c>
      <c r="D1173" s="221" t="str">
        <f>INDEX(DbaseIndices!G:G,$B1173)</f>
        <v>1A Fuel Combustion Activities</v>
      </c>
      <c r="E1173" s="221" t="str">
        <f>INDEX(DbaseIndices!H:H,$B1173)</f>
        <v>1A4 Other Sectors</v>
      </c>
      <c r="F1173" s="221" t="str">
        <f>INDEX(DbaseIndices!I:I,$B1173)</f>
        <v>1A4c Agriculture/Forestry/Fishing/Fish Farms</v>
      </c>
      <c r="G1173" s="221" t="str">
        <f>INDEX(DbaseIndices!D:D,$B1173)</f>
        <v>LPG</v>
      </c>
      <c r="H1173" s="221" t="str">
        <f>INDEX(DbaseIndices!E:E,$B1173)</f>
        <v>N2O</v>
      </c>
      <c r="I1173" s="221">
        <f>IF(I1172=DbaseIndices!$N$3,DbaseIndices!$N$2,I1172+1)</f>
        <v>2013</v>
      </c>
      <c r="J1173" s="318">
        <f ca="1">OFFSET(INDIRECT(INDEX(DbaseIndices!J:J,B1173)),0,I1173-2000+1)</f>
        <v>3.9999999999999998E-6</v>
      </c>
    </row>
    <row r="1174" spans="1:10" x14ac:dyDescent="0.25">
      <c r="A1174" s="221">
        <f>IF(I1173=DbaseIndices!$N$3,A1173+1,A1173)</f>
        <v>196</v>
      </c>
      <c r="B1174" s="221">
        <f>MATCH(A1174,DbaseIndices!A:A,0)</f>
        <v>264</v>
      </c>
      <c r="C1174" s="221" t="str">
        <f>INDEX(DbaseIndices!F:F,$B1174)</f>
        <v>1 Energy</v>
      </c>
      <c r="D1174" s="221" t="str">
        <f>INDEX(DbaseIndices!G:G,$B1174)</f>
        <v>1A Fuel Combustion Activities</v>
      </c>
      <c r="E1174" s="221" t="str">
        <f>INDEX(DbaseIndices!H:H,$B1174)</f>
        <v>1A4 Other Sectors</v>
      </c>
      <c r="F1174" s="221" t="str">
        <f>INDEX(DbaseIndices!I:I,$B1174)</f>
        <v>1A4c Agriculture/Forestry/Fishing/Fish Farms</v>
      </c>
      <c r="G1174" s="221" t="str">
        <f>INDEX(DbaseIndices!D:D,$B1174)</f>
        <v>LPG</v>
      </c>
      <c r="H1174" s="221" t="str">
        <f>INDEX(DbaseIndices!E:E,$B1174)</f>
        <v>N2O</v>
      </c>
      <c r="I1174" s="221">
        <f>IF(I1173=DbaseIndices!$N$3,DbaseIndices!$N$2,I1173+1)</f>
        <v>2014</v>
      </c>
      <c r="J1174" s="318">
        <f ca="1">OFFSET(INDIRECT(INDEX(DbaseIndices!J:J,B1174)),0,I1174-2000+1)</f>
        <v>3.7000000000000002E-6</v>
      </c>
    </row>
    <row r="1175" spans="1:10" x14ac:dyDescent="0.25">
      <c r="A1175" s="221">
        <f>IF(I1174=DbaseIndices!$N$3,A1174+1,A1174)</f>
        <v>196</v>
      </c>
      <c r="B1175" s="221">
        <f>MATCH(A1175,DbaseIndices!A:A,0)</f>
        <v>264</v>
      </c>
      <c r="C1175" s="221" t="str">
        <f>INDEX(DbaseIndices!F:F,$B1175)</f>
        <v>1 Energy</v>
      </c>
      <c r="D1175" s="221" t="str">
        <f>INDEX(DbaseIndices!G:G,$B1175)</f>
        <v>1A Fuel Combustion Activities</v>
      </c>
      <c r="E1175" s="221" t="str">
        <f>INDEX(DbaseIndices!H:H,$B1175)</f>
        <v>1A4 Other Sectors</v>
      </c>
      <c r="F1175" s="221" t="str">
        <f>INDEX(DbaseIndices!I:I,$B1175)</f>
        <v>1A4c Agriculture/Forestry/Fishing/Fish Farms</v>
      </c>
      <c r="G1175" s="221" t="str">
        <f>INDEX(DbaseIndices!D:D,$B1175)</f>
        <v>LPG</v>
      </c>
      <c r="H1175" s="221" t="str">
        <f>INDEX(DbaseIndices!E:E,$B1175)</f>
        <v>N2O</v>
      </c>
      <c r="I1175" s="221">
        <f>IF(I1174=DbaseIndices!$N$3,DbaseIndices!$N$2,I1174+1)</f>
        <v>2015</v>
      </c>
      <c r="J1175" s="318">
        <f ca="1">OFFSET(INDIRECT(INDEX(DbaseIndices!J:J,B1175)),0,I1175-2000+1)</f>
        <v>4.5000000000000001E-6</v>
      </c>
    </row>
    <row r="1176" spans="1:10" x14ac:dyDescent="0.25">
      <c r="A1176" s="221">
        <f>IF(I1175=DbaseIndices!$N$3,A1175+1,A1175)</f>
        <v>196</v>
      </c>
      <c r="B1176" s="221">
        <f>MATCH(A1176,DbaseIndices!A:A,0)</f>
        <v>264</v>
      </c>
      <c r="C1176" s="221" t="str">
        <f>INDEX(DbaseIndices!F:F,$B1176)</f>
        <v>1 Energy</v>
      </c>
      <c r="D1176" s="221" t="str">
        <f>INDEX(DbaseIndices!G:G,$B1176)</f>
        <v>1A Fuel Combustion Activities</v>
      </c>
      <c r="E1176" s="221" t="str">
        <f>INDEX(DbaseIndices!H:H,$B1176)</f>
        <v>1A4 Other Sectors</v>
      </c>
      <c r="F1176" s="221" t="str">
        <f>INDEX(DbaseIndices!I:I,$B1176)</f>
        <v>1A4c Agriculture/Forestry/Fishing/Fish Farms</v>
      </c>
      <c r="G1176" s="221" t="str">
        <f>INDEX(DbaseIndices!D:D,$B1176)</f>
        <v>LPG</v>
      </c>
      <c r="H1176" s="221" t="str">
        <f>INDEX(DbaseIndices!E:E,$B1176)</f>
        <v>N2O</v>
      </c>
      <c r="I1176" s="221">
        <f>IF(I1175=DbaseIndices!$N$3,DbaseIndices!$N$2,I1175+1)</f>
        <v>2016</v>
      </c>
      <c r="J1176" s="318">
        <f ca="1">OFFSET(INDIRECT(INDEX(DbaseIndices!J:J,B1176)),0,I1176-2000+1)</f>
        <v>4.5000000000000001E-6</v>
      </c>
    </row>
    <row r="1177" spans="1:10" x14ac:dyDescent="0.25">
      <c r="A1177" s="221">
        <f>IF(I1176=DbaseIndices!$N$3,A1176+1,A1176)</f>
        <v>196</v>
      </c>
      <c r="B1177" s="221">
        <f>MATCH(A1177,DbaseIndices!A:A,0)</f>
        <v>264</v>
      </c>
      <c r="C1177" s="221" t="str">
        <f>INDEX(DbaseIndices!F:F,$B1177)</f>
        <v>1 Energy</v>
      </c>
      <c r="D1177" s="221" t="str">
        <f>INDEX(DbaseIndices!G:G,$B1177)</f>
        <v>1A Fuel Combustion Activities</v>
      </c>
      <c r="E1177" s="221" t="str">
        <f>INDEX(DbaseIndices!H:H,$B1177)</f>
        <v>1A4 Other Sectors</v>
      </c>
      <c r="F1177" s="221" t="str">
        <f>INDEX(DbaseIndices!I:I,$B1177)</f>
        <v>1A4c Agriculture/Forestry/Fishing/Fish Farms</v>
      </c>
      <c r="G1177" s="221" t="str">
        <f>INDEX(DbaseIndices!D:D,$B1177)</f>
        <v>LPG</v>
      </c>
      <c r="H1177" s="221" t="str">
        <f>INDEX(DbaseIndices!E:E,$B1177)</f>
        <v>N2O</v>
      </c>
      <c r="I1177" s="221">
        <f>IF(I1176=DbaseIndices!$N$3,DbaseIndices!$N$2,I1176+1)</f>
        <v>2017</v>
      </c>
      <c r="J1177" s="318">
        <f ca="1">OFFSET(INDIRECT(INDEX(DbaseIndices!J:J,B1177)),0,I1177-2000+1)</f>
        <v>4.5000000000000001E-6</v>
      </c>
    </row>
    <row r="1178" spans="1:10" x14ac:dyDescent="0.25">
      <c r="A1178" s="221">
        <f>IF(I1177=DbaseIndices!$N$3,A1177+1,A1177)</f>
        <v>197</v>
      </c>
      <c r="B1178" s="221">
        <f>MATCH(A1178,DbaseIndices!A:A,0)</f>
        <v>265</v>
      </c>
      <c r="C1178" s="221" t="str">
        <f>INDEX(DbaseIndices!F:F,$B1178)</f>
        <v>1 Energy</v>
      </c>
      <c r="D1178" s="221" t="str">
        <f>INDEX(DbaseIndices!G:G,$B1178)</f>
        <v>1A Fuel Combustion Activities</v>
      </c>
      <c r="E1178" s="221" t="str">
        <f>INDEX(DbaseIndices!H:H,$B1178)</f>
        <v>1A4 Other Sectors</v>
      </c>
      <c r="F1178" s="221" t="str">
        <f>INDEX(DbaseIndices!I:I,$B1178)</f>
        <v>1A4c Agriculture/Forestry/Fishing/Fish Farms</v>
      </c>
      <c r="G1178" s="221" t="str">
        <f>INDEX(DbaseIndices!D:D,$B1178)</f>
        <v>Coal</v>
      </c>
      <c r="H1178" s="221" t="str">
        <f>INDEX(DbaseIndices!E:E,$B1178)</f>
        <v>N2O</v>
      </c>
      <c r="I1178" s="221">
        <f>IF(I1177=DbaseIndices!$N$3,DbaseIndices!$N$2,I1177+1)</f>
        <v>2012</v>
      </c>
      <c r="J1178" s="318">
        <f ca="1">OFFSET(INDIRECT(INDEX(DbaseIndices!J:J,B1178)),0,I1178-2000+1)</f>
        <v>0</v>
      </c>
    </row>
    <row r="1179" spans="1:10" x14ac:dyDescent="0.25">
      <c r="A1179" s="221">
        <f>IF(I1178=DbaseIndices!$N$3,A1178+1,A1178)</f>
        <v>197</v>
      </c>
      <c r="B1179" s="221">
        <f>MATCH(A1179,DbaseIndices!A:A,0)</f>
        <v>265</v>
      </c>
      <c r="C1179" s="221" t="str">
        <f>INDEX(DbaseIndices!F:F,$B1179)</f>
        <v>1 Energy</v>
      </c>
      <c r="D1179" s="221" t="str">
        <f>INDEX(DbaseIndices!G:G,$B1179)</f>
        <v>1A Fuel Combustion Activities</v>
      </c>
      <c r="E1179" s="221" t="str">
        <f>INDEX(DbaseIndices!H:H,$B1179)</f>
        <v>1A4 Other Sectors</v>
      </c>
      <c r="F1179" s="221" t="str">
        <f>INDEX(DbaseIndices!I:I,$B1179)</f>
        <v>1A4c Agriculture/Forestry/Fishing/Fish Farms</v>
      </c>
      <c r="G1179" s="221" t="str">
        <f>INDEX(DbaseIndices!D:D,$B1179)</f>
        <v>Coal</v>
      </c>
      <c r="H1179" s="221" t="str">
        <f>INDEX(DbaseIndices!E:E,$B1179)</f>
        <v>N2O</v>
      </c>
      <c r="I1179" s="221">
        <f>IF(I1178=DbaseIndices!$N$3,DbaseIndices!$N$2,I1178+1)</f>
        <v>2013</v>
      </c>
      <c r="J1179" s="318">
        <f ca="1">OFFSET(INDIRECT(INDEX(DbaseIndices!J:J,B1179)),0,I1179-2000+1)</f>
        <v>1.2539999999999999E-3</v>
      </c>
    </row>
    <row r="1180" spans="1:10" x14ac:dyDescent="0.25">
      <c r="A1180" s="221">
        <f>IF(I1179=DbaseIndices!$N$3,A1179+1,A1179)</f>
        <v>197</v>
      </c>
      <c r="B1180" s="221">
        <f>MATCH(A1180,DbaseIndices!A:A,0)</f>
        <v>265</v>
      </c>
      <c r="C1180" s="221" t="str">
        <f>INDEX(DbaseIndices!F:F,$B1180)</f>
        <v>1 Energy</v>
      </c>
      <c r="D1180" s="221" t="str">
        <f>INDEX(DbaseIndices!G:G,$B1180)</f>
        <v>1A Fuel Combustion Activities</v>
      </c>
      <c r="E1180" s="221" t="str">
        <f>INDEX(DbaseIndices!H:H,$B1180)</f>
        <v>1A4 Other Sectors</v>
      </c>
      <c r="F1180" s="221" t="str">
        <f>INDEX(DbaseIndices!I:I,$B1180)</f>
        <v>1A4c Agriculture/Forestry/Fishing/Fish Farms</v>
      </c>
      <c r="G1180" s="221" t="str">
        <f>INDEX(DbaseIndices!D:D,$B1180)</f>
        <v>Coal</v>
      </c>
      <c r="H1180" s="221" t="str">
        <f>INDEX(DbaseIndices!E:E,$B1180)</f>
        <v>N2O</v>
      </c>
      <c r="I1180" s="221">
        <f>IF(I1179=DbaseIndices!$N$3,DbaseIndices!$N$2,I1179+1)</f>
        <v>2014</v>
      </c>
      <c r="J1180" s="318">
        <f ca="1">OFFSET(INDIRECT(INDEX(DbaseIndices!J:J,B1180)),0,I1180-2000+1)</f>
        <v>1.9415700000000001E-3</v>
      </c>
    </row>
    <row r="1181" spans="1:10" x14ac:dyDescent="0.25">
      <c r="A1181" s="221">
        <f>IF(I1180=DbaseIndices!$N$3,A1180+1,A1180)</f>
        <v>197</v>
      </c>
      <c r="B1181" s="221">
        <f>MATCH(A1181,DbaseIndices!A:A,0)</f>
        <v>265</v>
      </c>
      <c r="C1181" s="221" t="str">
        <f>INDEX(DbaseIndices!F:F,$B1181)</f>
        <v>1 Energy</v>
      </c>
      <c r="D1181" s="221" t="str">
        <f>INDEX(DbaseIndices!G:G,$B1181)</f>
        <v>1A Fuel Combustion Activities</v>
      </c>
      <c r="E1181" s="221" t="str">
        <f>INDEX(DbaseIndices!H:H,$B1181)</f>
        <v>1A4 Other Sectors</v>
      </c>
      <c r="F1181" s="221" t="str">
        <f>INDEX(DbaseIndices!I:I,$B1181)</f>
        <v>1A4c Agriculture/Forestry/Fishing/Fish Farms</v>
      </c>
      <c r="G1181" s="221" t="str">
        <f>INDEX(DbaseIndices!D:D,$B1181)</f>
        <v>Coal</v>
      </c>
      <c r="H1181" s="221" t="str">
        <f>INDEX(DbaseIndices!E:E,$B1181)</f>
        <v>N2O</v>
      </c>
      <c r="I1181" s="221">
        <f>IF(I1180=DbaseIndices!$N$3,DbaseIndices!$N$2,I1180+1)</f>
        <v>2015</v>
      </c>
      <c r="J1181" s="318">
        <f ca="1">OFFSET(INDIRECT(INDEX(DbaseIndices!J:J,B1181)),0,I1181-2000+1)</f>
        <v>4.2096599999999996E-3</v>
      </c>
    </row>
    <row r="1182" spans="1:10" x14ac:dyDescent="0.25">
      <c r="A1182" s="221">
        <f>IF(I1181=DbaseIndices!$N$3,A1181+1,A1181)</f>
        <v>197</v>
      </c>
      <c r="B1182" s="221">
        <f>MATCH(A1182,DbaseIndices!A:A,0)</f>
        <v>265</v>
      </c>
      <c r="C1182" s="221" t="str">
        <f>INDEX(DbaseIndices!F:F,$B1182)</f>
        <v>1 Energy</v>
      </c>
      <c r="D1182" s="221" t="str">
        <f>INDEX(DbaseIndices!G:G,$B1182)</f>
        <v>1A Fuel Combustion Activities</v>
      </c>
      <c r="E1182" s="221" t="str">
        <f>INDEX(DbaseIndices!H:H,$B1182)</f>
        <v>1A4 Other Sectors</v>
      </c>
      <c r="F1182" s="221" t="str">
        <f>INDEX(DbaseIndices!I:I,$B1182)</f>
        <v>1A4c Agriculture/Forestry/Fishing/Fish Farms</v>
      </c>
      <c r="G1182" s="221" t="str">
        <f>INDEX(DbaseIndices!D:D,$B1182)</f>
        <v>Coal</v>
      </c>
      <c r="H1182" s="221" t="str">
        <f>INDEX(DbaseIndices!E:E,$B1182)</f>
        <v>N2O</v>
      </c>
      <c r="I1182" s="221">
        <f>IF(I1181=DbaseIndices!$N$3,DbaseIndices!$N$2,I1181+1)</f>
        <v>2016</v>
      </c>
      <c r="J1182" s="318">
        <f ca="1">OFFSET(INDIRECT(INDEX(DbaseIndices!J:J,B1182)),0,I1182-2000+1)</f>
        <v>4.2090000000000001E-3</v>
      </c>
    </row>
    <row r="1183" spans="1:10" x14ac:dyDescent="0.25">
      <c r="A1183" s="221">
        <f>IF(I1182=DbaseIndices!$N$3,A1182+1,A1182)</f>
        <v>197</v>
      </c>
      <c r="B1183" s="221">
        <f>MATCH(A1183,DbaseIndices!A:A,0)</f>
        <v>265</v>
      </c>
      <c r="C1183" s="221" t="str">
        <f>INDEX(DbaseIndices!F:F,$B1183)</f>
        <v>1 Energy</v>
      </c>
      <c r="D1183" s="221" t="str">
        <f>INDEX(DbaseIndices!G:G,$B1183)</f>
        <v>1A Fuel Combustion Activities</v>
      </c>
      <c r="E1183" s="221" t="str">
        <f>INDEX(DbaseIndices!H:H,$B1183)</f>
        <v>1A4 Other Sectors</v>
      </c>
      <c r="F1183" s="221" t="str">
        <f>INDEX(DbaseIndices!I:I,$B1183)</f>
        <v>1A4c Agriculture/Forestry/Fishing/Fish Farms</v>
      </c>
      <c r="G1183" s="221" t="str">
        <f>INDEX(DbaseIndices!D:D,$B1183)</f>
        <v>Coal</v>
      </c>
      <c r="H1183" s="221" t="str">
        <f>INDEX(DbaseIndices!E:E,$B1183)</f>
        <v>N2O</v>
      </c>
      <c r="I1183" s="221">
        <f>IF(I1182=DbaseIndices!$N$3,DbaseIndices!$N$2,I1182+1)</f>
        <v>2017</v>
      </c>
      <c r="J1183" s="318">
        <f ca="1">OFFSET(INDIRECT(INDEX(DbaseIndices!J:J,B1183)),0,I1183-2000+1)</f>
        <v>4.2090000000000001E-3</v>
      </c>
    </row>
    <row r="1184" spans="1:10" x14ac:dyDescent="0.25">
      <c r="A1184" s="221">
        <f>IF(I1183=DbaseIndices!$N$3,A1183+1,A1183)</f>
        <v>198</v>
      </c>
      <c r="B1184" s="221">
        <f>MATCH(A1184,DbaseIndices!A:A,0)</f>
        <v>267</v>
      </c>
      <c r="C1184" s="221" t="str">
        <f>INDEX(DbaseIndices!F:F,$B1184)</f>
        <v>1 Energy</v>
      </c>
      <c r="D1184" s="221" t="str">
        <f>INDEX(DbaseIndices!G:G,$B1184)</f>
        <v>1A Fuel Combustion Activities</v>
      </c>
      <c r="E1184" s="221" t="str">
        <f>INDEX(DbaseIndices!H:H,$B1184)</f>
        <v>1A4 Other Sectors</v>
      </c>
      <c r="F1184" s="221" t="str">
        <f>INDEX(DbaseIndices!I:I,$B1184)</f>
        <v>1A5a Non-specified</v>
      </c>
      <c r="G1184" s="221" t="str">
        <f>INDEX(DbaseIndices!D:D,$B1184)</f>
        <v>Motor gasoline</v>
      </c>
      <c r="H1184" s="221" t="str">
        <f>INDEX(DbaseIndices!E:E,$B1184)</f>
        <v>FlowIn</v>
      </c>
      <c r="I1184" s="221">
        <f>IF(I1183=DbaseIndices!$N$3,DbaseIndices!$N$2,I1183+1)</f>
        <v>2012</v>
      </c>
      <c r="J1184" s="318">
        <f ca="1">OFFSET(INDIRECT(INDEX(DbaseIndices!J:J,B1184)),0,I1184-2000+1)</f>
        <v>16024.752</v>
      </c>
    </row>
    <row r="1185" spans="1:10" x14ac:dyDescent="0.25">
      <c r="A1185" s="221">
        <f>IF(I1184=DbaseIndices!$N$3,A1184+1,A1184)</f>
        <v>198</v>
      </c>
      <c r="B1185" s="221">
        <f>MATCH(A1185,DbaseIndices!A:A,0)</f>
        <v>267</v>
      </c>
      <c r="C1185" s="221" t="str">
        <f>INDEX(DbaseIndices!F:F,$B1185)</f>
        <v>1 Energy</v>
      </c>
      <c r="D1185" s="221" t="str">
        <f>INDEX(DbaseIndices!G:G,$B1185)</f>
        <v>1A Fuel Combustion Activities</v>
      </c>
      <c r="E1185" s="221" t="str">
        <f>INDEX(DbaseIndices!H:H,$B1185)</f>
        <v>1A4 Other Sectors</v>
      </c>
      <c r="F1185" s="221" t="str">
        <f>INDEX(DbaseIndices!I:I,$B1185)</f>
        <v>1A5a Non-specified</v>
      </c>
      <c r="G1185" s="221" t="str">
        <f>INDEX(DbaseIndices!D:D,$B1185)</f>
        <v>Motor gasoline</v>
      </c>
      <c r="H1185" s="221" t="str">
        <f>INDEX(DbaseIndices!E:E,$B1185)</f>
        <v>FlowIn</v>
      </c>
      <c r="I1185" s="221">
        <f>IF(I1184=DbaseIndices!$N$3,DbaseIndices!$N$2,I1184+1)</f>
        <v>2013</v>
      </c>
      <c r="J1185" s="318">
        <f ca="1">OFFSET(INDIRECT(INDEX(DbaseIndices!J:J,B1185)),0,I1185-2000+1)</f>
        <v>16551.88</v>
      </c>
    </row>
    <row r="1186" spans="1:10" x14ac:dyDescent="0.25">
      <c r="A1186" s="221">
        <f>IF(I1185=DbaseIndices!$N$3,A1185+1,A1185)</f>
        <v>198</v>
      </c>
      <c r="B1186" s="221">
        <f>MATCH(A1186,DbaseIndices!A:A,0)</f>
        <v>267</v>
      </c>
      <c r="C1186" s="221" t="str">
        <f>INDEX(DbaseIndices!F:F,$B1186)</f>
        <v>1 Energy</v>
      </c>
      <c r="D1186" s="221" t="str">
        <f>INDEX(DbaseIndices!G:G,$B1186)</f>
        <v>1A Fuel Combustion Activities</v>
      </c>
      <c r="E1186" s="221" t="str">
        <f>INDEX(DbaseIndices!H:H,$B1186)</f>
        <v>1A4 Other Sectors</v>
      </c>
      <c r="F1186" s="221" t="str">
        <f>INDEX(DbaseIndices!I:I,$B1186)</f>
        <v>1A5a Non-specified</v>
      </c>
      <c r="G1186" s="221" t="str">
        <f>INDEX(DbaseIndices!D:D,$B1186)</f>
        <v>Motor gasoline</v>
      </c>
      <c r="H1186" s="221" t="str">
        <f>INDEX(DbaseIndices!E:E,$B1186)</f>
        <v>FlowIn</v>
      </c>
      <c r="I1186" s="221">
        <f>IF(I1185=DbaseIndices!$N$3,DbaseIndices!$N$2,I1185+1)</f>
        <v>2014</v>
      </c>
      <c r="J1186" s="318">
        <f ca="1">OFFSET(INDIRECT(INDEX(DbaseIndices!J:J,B1186)),0,I1186-2000+1)</f>
        <v>16740.3</v>
      </c>
    </row>
    <row r="1187" spans="1:10" x14ac:dyDescent="0.25">
      <c r="A1187" s="221">
        <f>IF(I1186=DbaseIndices!$N$3,A1186+1,A1186)</f>
        <v>198</v>
      </c>
      <c r="B1187" s="221">
        <f>MATCH(A1187,DbaseIndices!A:A,0)</f>
        <v>267</v>
      </c>
      <c r="C1187" s="221" t="str">
        <f>INDEX(DbaseIndices!F:F,$B1187)</f>
        <v>1 Energy</v>
      </c>
      <c r="D1187" s="221" t="str">
        <f>INDEX(DbaseIndices!G:G,$B1187)</f>
        <v>1A Fuel Combustion Activities</v>
      </c>
      <c r="E1187" s="221" t="str">
        <f>INDEX(DbaseIndices!H:H,$B1187)</f>
        <v>1A4 Other Sectors</v>
      </c>
      <c r="F1187" s="221" t="str">
        <f>INDEX(DbaseIndices!I:I,$B1187)</f>
        <v>1A5a Non-specified</v>
      </c>
      <c r="G1187" s="221" t="str">
        <f>INDEX(DbaseIndices!D:D,$B1187)</f>
        <v>Motor gasoline</v>
      </c>
      <c r="H1187" s="221" t="str">
        <f>INDEX(DbaseIndices!E:E,$B1187)</f>
        <v>FlowIn</v>
      </c>
      <c r="I1187" s="221">
        <f>IF(I1186=DbaseIndices!$N$3,DbaseIndices!$N$2,I1186+1)</f>
        <v>2015</v>
      </c>
      <c r="J1187" s="318">
        <f ca="1">OFFSET(INDIRECT(INDEX(DbaseIndices!J:J,B1187)),0,I1187-2000+1)</f>
        <v>16928.72</v>
      </c>
    </row>
    <row r="1188" spans="1:10" x14ac:dyDescent="0.25">
      <c r="A1188" s="221">
        <f>IF(I1187=DbaseIndices!$N$3,A1187+1,A1187)</f>
        <v>198</v>
      </c>
      <c r="B1188" s="221">
        <f>MATCH(A1188,DbaseIndices!A:A,0)</f>
        <v>267</v>
      </c>
      <c r="C1188" s="221" t="str">
        <f>INDEX(DbaseIndices!F:F,$B1188)</f>
        <v>1 Energy</v>
      </c>
      <c r="D1188" s="221" t="str">
        <f>INDEX(DbaseIndices!G:G,$B1188)</f>
        <v>1A Fuel Combustion Activities</v>
      </c>
      <c r="E1188" s="221" t="str">
        <f>INDEX(DbaseIndices!H:H,$B1188)</f>
        <v>1A4 Other Sectors</v>
      </c>
      <c r="F1188" s="221" t="str">
        <f>INDEX(DbaseIndices!I:I,$B1188)</f>
        <v>1A5a Non-specified</v>
      </c>
      <c r="G1188" s="221" t="str">
        <f>INDEX(DbaseIndices!D:D,$B1188)</f>
        <v>Motor gasoline</v>
      </c>
      <c r="H1188" s="221" t="str">
        <f>INDEX(DbaseIndices!E:E,$B1188)</f>
        <v>FlowIn</v>
      </c>
      <c r="I1188" s="221">
        <f>IF(I1187=DbaseIndices!$N$3,DbaseIndices!$N$2,I1187+1)</f>
        <v>2016</v>
      </c>
      <c r="J1188" s="318">
        <f ca="1">OFFSET(INDIRECT(INDEX(DbaseIndices!J:J,B1188)),0,I1188-2000+1)</f>
        <v>17117</v>
      </c>
    </row>
    <row r="1189" spans="1:10" x14ac:dyDescent="0.25">
      <c r="A1189" s="221">
        <f>IF(I1188=DbaseIndices!$N$3,A1188+1,A1188)</f>
        <v>198</v>
      </c>
      <c r="B1189" s="221">
        <f>MATCH(A1189,DbaseIndices!A:A,0)</f>
        <v>267</v>
      </c>
      <c r="C1189" s="221" t="str">
        <f>INDEX(DbaseIndices!F:F,$B1189)</f>
        <v>1 Energy</v>
      </c>
      <c r="D1189" s="221" t="str">
        <f>INDEX(DbaseIndices!G:G,$B1189)</f>
        <v>1A Fuel Combustion Activities</v>
      </c>
      <c r="E1189" s="221" t="str">
        <f>INDEX(DbaseIndices!H:H,$B1189)</f>
        <v>1A4 Other Sectors</v>
      </c>
      <c r="F1189" s="221" t="str">
        <f>INDEX(DbaseIndices!I:I,$B1189)</f>
        <v>1A5a Non-specified</v>
      </c>
      <c r="G1189" s="221" t="str">
        <f>INDEX(DbaseIndices!D:D,$B1189)</f>
        <v>Motor gasoline</v>
      </c>
      <c r="H1189" s="221" t="str">
        <f>INDEX(DbaseIndices!E:E,$B1189)</f>
        <v>FlowIn</v>
      </c>
      <c r="I1189" s="221">
        <f>IF(I1188=DbaseIndices!$N$3,DbaseIndices!$N$2,I1188+1)</f>
        <v>2017</v>
      </c>
      <c r="J1189" s="318">
        <f ca="1">OFFSET(INDIRECT(INDEX(DbaseIndices!J:J,B1189)),0,I1189-2000+1)</f>
        <v>17306</v>
      </c>
    </row>
    <row r="1190" spans="1:10" x14ac:dyDescent="0.25">
      <c r="A1190" s="221">
        <f>IF(I1189=DbaseIndices!$N$3,A1189+1,A1189)</f>
        <v>199</v>
      </c>
      <c r="B1190" s="221">
        <f>MATCH(A1190,DbaseIndices!A:A,0)</f>
        <v>268</v>
      </c>
      <c r="C1190" s="221" t="str">
        <f>INDEX(DbaseIndices!F:F,$B1190)</f>
        <v>1 Energy</v>
      </c>
      <c r="D1190" s="221" t="str">
        <f>INDEX(DbaseIndices!G:G,$B1190)</f>
        <v>1A Fuel Combustion Activities</v>
      </c>
      <c r="E1190" s="221" t="str">
        <f>INDEX(DbaseIndices!H:H,$B1190)</f>
        <v>1A4 Other Sectors</v>
      </c>
      <c r="F1190" s="221" t="str">
        <f>INDEX(DbaseIndices!I:I,$B1190)</f>
        <v>1A5a Non-specified</v>
      </c>
      <c r="G1190" s="221" t="str">
        <f>INDEX(DbaseIndices!D:D,$B1190)</f>
        <v>Diesel</v>
      </c>
      <c r="H1190" s="221" t="str">
        <f>INDEX(DbaseIndices!E:E,$B1190)</f>
        <v>FlowIn</v>
      </c>
      <c r="I1190" s="221">
        <f>IF(I1189=DbaseIndices!$N$3,DbaseIndices!$N$2,I1189+1)</f>
        <v>2012</v>
      </c>
      <c r="J1190" s="318">
        <f ca="1">OFFSET(INDIRECT(INDEX(DbaseIndices!J:J,B1190)),0,I1190-2000+1)</f>
        <v>0</v>
      </c>
    </row>
    <row r="1191" spans="1:10" x14ac:dyDescent="0.25">
      <c r="A1191" s="221">
        <f>IF(I1190=DbaseIndices!$N$3,A1190+1,A1190)</f>
        <v>199</v>
      </c>
      <c r="B1191" s="221">
        <f>MATCH(A1191,DbaseIndices!A:A,0)</f>
        <v>268</v>
      </c>
      <c r="C1191" s="221" t="str">
        <f>INDEX(DbaseIndices!F:F,$B1191)</f>
        <v>1 Energy</v>
      </c>
      <c r="D1191" s="221" t="str">
        <f>INDEX(DbaseIndices!G:G,$B1191)</f>
        <v>1A Fuel Combustion Activities</v>
      </c>
      <c r="E1191" s="221" t="str">
        <f>INDEX(DbaseIndices!H:H,$B1191)</f>
        <v>1A4 Other Sectors</v>
      </c>
      <c r="F1191" s="221" t="str">
        <f>INDEX(DbaseIndices!I:I,$B1191)</f>
        <v>1A5a Non-specified</v>
      </c>
      <c r="G1191" s="221" t="str">
        <f>INDEX(DbaseIndices!D:D,$B1191)</f>
        <v>Diesel</v>
      </c>
      <c r="H1191" s="221" t="str">
        <f>INDEX(DbaseIndices!E:E,$B1191)</f>
        <v>FlowIn</v>
      </c>
      <c r="I1191" s="221">
        <f>IF(I1190=DbaseIndices!$N$3,DbaseIndices!$N$2,I1190+1)</f>
        <v>2013</v>
      </c>
      <c r="J1191" s="318">
        <f ca="1">OFFSET(INDIRECT(INDEX(DbaseIndices!J:J,B1191)),0,I1191-2000+1)</f>
        <v>0</v>
      </c>
    </row>
    <row r="1192" spans="1:10" x14ac:dyDescent="0.25">
      <c r="A1192" s="221">
        <f>IF(I1191=DbaseIndices!$N$3,A1191+1,A1191)</f>
        <v>199</v>
      </c>
      <c r="B1192" s="221">
        <f>MATCH(A1192,DbaseIndices!A:A,0)</f>
        <v>268</v>
      </c>
      <c r="C1192" s="221" t="str">
        <f>INDEX(DbaseIndices!F:F,$B1192)</f>
        <v>1 Energy</v>
      </c>
      <c r="D1192" s="221" t="str">
        <f>INDEX(DbaseIndices!G:G,$B1192)</f>
        <v>1A Fuel Combustion Activities</v>
      </c>
      <c r="E1192" s="221" t="str">
        <f>INDEX(DbaseIndices!H:H,$B1192)</f>
        <v>1A4 Other Sectors</v>
      </c>
      <c r="F1192" s="221" t="str">
        <f>INDEX(DbaseIndices!I:I,$B1192)</f>
        <v>1A5a Non-specified</v>
      </c>
      <c r="G1192" s="221" t="str">
        <f>INDEX(DbaseIndices!D:D,$B1192)</f>
        <v>Diesel</v>
      </c>
      <c r="H1192" s="221" t="str">
        <f>INDEX(DbaseIndices!E:E,$B1192)</f>
        <v>FlowIn</v>
      </c>
      <c r="I1192" s="221">
        <f>IF(I1191=DbaseIndices!$N$3,DbaseIndices!$N$2,I1191+1)</f>
        <v>2014</v>
      </c>
      <c r="J1192" s="318">
        <f ca="1">OFFSET(INDIRECT(INDEX(DbaseIndices!J:J,B1192)),0,I1192-2000+1)</f>
        <v>0</v>
      </c>
    </row>
    <row r="1193" spans="1:10" x14ac:dyDescent="0.25">
      <c r="A1193" s="221">
        <f>IF(I1192=DbaseIndices!$N$3,A1192+1,A1192)</f>
        <v>199</v>
      </c>
      <c r="B1193" s="221">
        <f>MATCH(A1193,DbaseIndices!A:A,0)</f>
        <v>268</v>
      </c>
      <c r="C1193" s="221" t="str">
        <f>INDEX(DbaseIndices!F:F,$B1193)</f>
        <v>1 Energy</v>
      </c>
      <c r="D1193" s="221" t="str">
        <f>INDEX(DbaseIndices!G:G,$B1193)</f>
        <v>1A Fuel Combustion Activities</v>
      </c>
      <c r="E1193" s="221" t="str">
        <f>INDEX(DbaseIndices!H:H,$B1193)</f>
        <v>1A4 Other Sectors</v>
      </c>
      <c r="F1193" s="221" t="str">
        <f>INDEX(DbaseIndices!I:I,$B1193)</f>
        <v>1A5a Non-specified</v>
      </c>
      <c r="G1193" s="221" t="str">
        <f>INDEX(DbaseIndices!D:D,$B1193)</f>
        <v>Diesel</v>
      </c>
      <c r="H1193" s="221" t="str">
        <f>INDEX(DbaseIndices!E:E,$B1193)</f>
        <v>FlowIn</v>
      </c>
      <c r="I1193" s="221">
        <f>IF(I1192=DbaseIndices!$N$3,DbaseIndices!$N$2,I1192+1)</f>
        <v>2015</v>
      </c>
      <c r="J1193" s="318">
        <f ca="1">OFFSET(INDIRECT(INDEX(DbaseIndices!J:J,B1193)),0,I1193-2000+1)</f>
        <v>0</v>
      </c>
    </row>
    <row r="1194" spans="1:10" x14ac:dyDescent="0.25">
      <c r="A1194" s="221">
        <f>IF(I1193=DbaseIndices!$N$3,A1193+1,A1193)</f>
        <v>199</v>
      </c>
      <c r="B1194" s="221">
        <f>MATCH(A1194,DbaseIndices!A:A,0)</f>
        <v>268</v>
      </c>
      <c r="C1194" s="221" t="str">
        <f>INDEX(DbaseIndices!F:F,$B1194)</f>
        <v>1 Energy</v>
      </c>
      <c r="D1194" s="221" t="str">
        <f>INDEX(DbaseIndices!G:G,$B1194)</f>
        <v>1A Fuel Combustion Activities</v>
      </c>
      <c r="E1194" s="221" t="str">
        <f>INDEX(DbaseIndices!H:H,$B1194)</f>
        <v>1A4 Other Sectors</v>
      </c>
      <c r="F1194" s="221" t="str">
        <f>INDEX(DbaseIndices!I:I,$B1194)</f>
        <v>1A5a Non-specified</v>
      </c>
      <c r="G1194" s="221" t="str">
        <f>INDEX(DbaseIndices!D:D,$B1194)</f>
        <v>Diesel</v>
      </c>
      <c r="H1194" s="221" t="str">
        <f>INDEX(DbaseIndices!E:E,$B1194)</f>
        <v>FlowIn</v>
      </c>
      <c r="I1194" s="221">
        <f>IF(I1193=DbaseIndices!$N$3,DbaseIndices!$N$2,I1193+1)</f>
        <v>2016</v>
      </c>
      <c r="J1194" s="318">
        <f ca="1">OFFSET(INDIRECT(INDEX(DbaseIndices!J:J,B1194)),0,I1194-2000+1)</f>
        <v>0</v>
      </c>
    </row>
    <row r="1195" spans="1:10" x14ac:dyDescent="0.25">
      <c r="A1195" s="221">
        <f>IF(I1194=DbaseIndices!$N$3,A1194+1,A1194)</f>
        <v>199</v>
      </c>
      <c r="B1195" s="221">
        <f>MATCH(A1195,DbaseIndices!A:A,0)</f>
        <v>268</v>
      </c>
      <c r="C1195" s="221" t="str">
        <f>INDEX(DbaseIndices!F:F,$B1195)</f>
        <v>1 Energy</v>
      </c>
      <c r="D1195" s="221" t="str">
        <f>INDEX(DbaseIndices!G:G,$B1195)</f>
        <v>1A Fuel Combustion Activities</v>
      </c>
      <c r="E1195" s="221" t="str">
        <f>INDEX(DbaseIndices!H:H,$B1195)</f>
        <v>1A4 Other Sectors</v>
      </c>
      <c r="F1195" s="221" t="str">
        <f>INDEX(DbaseIndices!I:I,$B1195)</f>
        <v>1A5a Non-specified</v>
      </c>
      <c r="G1195" s="221" t="str">
        <f>INDEX(DbaseIndices!D:D,$B1195)</f>
        <v>Diesel</v>
      </c>
      <c r="H1195" s="221" t="str">
        <f>INDEX(DbaseIndices!E:E,$B1195)</f>
        <v>FlowIn</v>
      </c>
      <c r="I1195" s="221">
        <f>IF(I1194=DbaseIndices!$N$3,DbaseIndices!$N$2,I1194+1)</f>
        <v>2017</v>
      </c>
      <c r="J1195" s="318">
        <f ca="1">OFFSET(INDIRECT(INDEX(DbaseIndices!J:J,B1195)),0,I1195-2000+1)</f>
        <v>0</v>
      </c>
    </row>
    <row r="1196" spans="1:10" x14ac:dyDescent="0.25">
      <c r="A1196" s="221">
        <f>IF(I1195=DbaseIndices!$N$3,A1195+1,A1195)</f>
        <v>200</v>
      </c>
      <c r="B1196" s="221">
        <f>MATCH(A1196,DbaseIndices!A:A,0)</f>
        <v>269</v>
      </c>
      <c r="C1196" s="221" t="str">
        <f>INDEX(DbaseIndices!F:F,$B1196)</f>
        <v>1 Energy</v>
      </c>
      <c r="D1196" s="221" t="str">
        <f>INDEX(DbaseIndices!G:G,$B1196)</f>
        <v>1A Fuel Combustion Activities</v>
      </c>
      <c r="E1196" s="221" t="str">
        <f>INDEX(DbaseIndices!H:H,$B1196)</f>
        <v>1A4 Other Sectors</v>
      </c>
      <c r="F1196" s="221" t="str">
        <f>INDEX(DbaseIndices!I:I,$B1196)</f>
        <v>1A5a Non-specified</v>
      </c>
      <c r="G1196" s="221" t="str">
        <f>INDEX(DbaseIndices!D:D,$B1196)</f>
        <v>Coal</v>
      </c>
      <c r="H1196" s="221" t="str">
        <f>INDEX(DbaseIndices!E:E,$B1196)</f>
        <v>FlowIn</v>
      </c>
      <c r="I1196" s="221">
        <f>IF(I1195=DbaseIndices!$N$3,DbaseIndices!$N$2,I1195+1)</f>
        <v>2012</v>
      </c>
      <c r="J1196" s="318">
        <f ca="1">OFFSET(INDIRECT(INDEX(DbaseIndices!J:J,B1196)),0,I1196-2000+1)</f>
        <v>0</v>
      </c>
    </row>
    <row r="1197" spans="1:10" x14ac:dyDescent="0.25">
      <c r="A1197" s="221">
        <f>IF(I1196=DbaseIndices!$N$3,A1196+1,A1196)</f>
        <v>200</v>
      </c>
      <c r="B1197" s="221">
        <f>MATCH(A1197,DbaseIndices!A:A,0)</f>
        <v>269</v>
      </c>
      <c r="C1197" s="221" t="str">
        <f>INDEX(DbaseIndices!F:F,$B1197)</f>
        <v>1 Energy</v>
      </c>
      <c r="D1197" s="221" t="str">
        <f>INDEX(DbaseIndices!G:G,$B1197)</f>
        <v>1A Fuel Combustion Activities</v>
      </c>
      <c r="E1197" s="221" t="str">
        <f>INDEX(DbaseIndices!H:H,$B1197)</f>
        <v>1A4 Other Sectors</v>
      </c>
      <c r="F1197" s="221" t="str">
        <f>INDEX(DbaseIndices!I:I,$B1197)</f>
        <v>1A5a Non-specified</v>
      </c>
      <c r="G1197" s="221" t="str">
        <f>INDEX(DbaseIndices!D:D,$B1197)</f>
        <v>Coal</v>
      </c>
      <c r="H1197" s="221" t="str">
        <f>INDEX(DbaseIndices!E:E,$B1197)</f>
        <v>FlowIn</v>
      </c>
      <c r="I1197" s="221">
        <f>IF(I1196=DbaseIndices!$N$3,DbaseIndices!$N$2,I1196+1)</f>
        <v>2013</v>
      </c>
      <c r="J1197" s="318">
        <f ca="1">OFFSET(INDIRECT(INDEX(DbaseIndices!J:J,B1197)),0,I1197-2000+1)</f>
        <v>0</v>
      </c>
    </row>
    <row r="1198" spans="1:10" x14ac:dyDescent="0.25">
      <c r="A1198" s="221">
        <f>IF(I1197=DbaseIndices!$N$3,A1197+1,A1197)</f>
        <v>200</v>
      </c>
      <c r="B1198" s="221">
        <f>MATCH(A1198,DbaseIndices!A:A,0)</f>
        <v>269</v>
      </c>
      <c r="C1198" s="221" t="str">
        <f>INDEX(DbaseIndices!F:F,$B1198)</f>
        <v>1 Energy</v>
      </c>
      <c r="D1198" s="221" t="str">
        <f>INDEX(DbaseIndices!G:G,$B1198)</f>
        <v>1A Fuel Combustion Activities</v>
      </c>
      <c r="E1198" s="221" t="str">
        <f>INDEX(DbaseIndices!H:H,$B1198)</f>
        <v>1A4 Other Sectors</v>
      </c>
      <c r="F1198" s="221" t="str">
        <f>INDEX(DbaseIndices!I:I,$B1198)</f>
        <v>1A5a Non-specified</v>
      </c>
      <c r="G1198" s="221" t="str">
        <f>INDEX(DbaseIndices!D:D,$B1198)</f>
        <v>Coal</v>
      </c>
      <c r="H1198" s="221" t="str">
        <f>INDEX(DbaseIndices!E:E,$B1198)</f>
        <v>FlowIn</v>
      </c>
      <c r="I1198" s="221">
        <f>IF(I1197=DbaseIndices!$N$3,DbaseIndices!$N$2,I1197+1)</f>
        <v>2014</v>
      </c>
      <c r="J1198" s="318">
        <f ca="1">OFFSET(INDIRECT(INDEX(DbaseIndices!J:J,B1198)),0,I1198-2000+1)</f>
        <v>0</v>
      </c>
    </row>
    <row r="1199" spans="1:10" x14ac:dyDescent="0.25">
      <c r="A1199" s="221">
        <f>IF(I1198=DbaseIndices!$N$3,A1198+1,A1198)</f>
        <v>200</v>
      </c>
      <c r="B1199" s="221">
        <f>MATCH(A1199,DbaseIndices!A:A,0)</f>
        <v>269</v>
      </c>
      <c r="C1199" s="221" t="str">
        <f>INDEX(DbaseIndices!F:F,$B1199)</f>
        <v>1 Energy</v>
      </c>
      <c r="D1199" s="221" t="str">
        <f>INDEX(DbaseIndices!G:G,$B1199)</f>
        <v>1A Fuel Combustion Activities</v>
      </c>
      <c r="E1199" s="221" t="str">
        <f>INDEX(DbaseIndices!H:H,$B1199)</f>
        <v>1A4 Other Sectors</v>
      </c>
      <c r="F1199" s="221" t="str">
        <f>INDEX(DbaseIndices!I:I,$B1199)</f>
        <v>1A5a Non-specified</v>
      </c>
      <c r="G1199" s="221" t="str">
        <f>INDEX(DbaseIndices!D:D,$B1199)</f>
        <v>Coal</v>
      </c>
      <c r="H1199" s="221" t="str">
        <f>INDEX(DbaseIndices!E:E,$B1199)</f>
        <v>FlowIn</v>
      </c>
      <c r="I1199" s="221">
        <f>IF(I1198=DbaseIndices!$N$3,DbaseIndices!$N$2,I1198+1)</f>
        <v>2015</v>
      </c>
      <c r="J1199" s="318">
        <f ca="1">OFFSET(INDIRECT(INDEX(DbaseIndices!J:J,B1199)),0,I1199-2000+1)</f>
        <v>0</v>
      </c>
    </row>
    <row r="1200" spans="1:10" x14ac:dyDescent="0.25">
      <c r="A1200" s="221">
        <f>IF(I1199=DbaseIndices!$N$3,A1199+1,A1199)</f>
        <v>200</v>
      </c>
      <c r="B1200" s="221">
        <f>MATCH(A1200,DbaseIndices!A:A,0)</f>
        <v>269</v>
      </c>
      <c r="C1200" s="221" t="str">
        <f>INDEX(DbaseIndices!F:F,$B1200)</f>
        <v>1 Energy</v>
      </c>
      <c r="D1200" s="221" t="str">
        <f>INDEX(DbaseIndices!G:G,$B1200)</f>
        <v>1A Fuel Combustion Activities</v>
      </c>
      <c r="E1200" s="221" t="str">
        <f>INDEX(DbaseIndices!H:H,$B1200)</f>
        <v>1A4 Other Sectors</v>
      </c>
      <c r="F1200" s="221" t="str">
        <f>INDEX(DbaseIndices!I:I,$B1200)</f>
        <v>1A5a Non-specified</v>
      </c>
      <c r="G1200" s="221" t="str">
        <f>INDEX(DbaseIndices!D:D,$B1200)</f>
        <v>Coal</v>
      </c>
      <c r="H1200" s="221" t="str">
        <f>INDEX(DbaseIndices!E:E,$B1200)</f>
        <v>FlowIn</v>
      </c>
      <c r="I1200" s="221">
        <f>IF(I1199=DbaseIndices!$N$3,DbaseIndices!$N$2,I1199+1)</f>
        <v>2016</v>
      </c>
      <c r="J1200" s="318">
        <f ca="1">OFFSET(INDIRECT(INDEX(DbaseIndices!J:J,B1200)),0,I1200-2000+1)</f>
        <v>0</v>
      </c>
    </row>
    <row r="1201" spans="1:10" x14ac:dyDescent="0.25">
      <c r="A1201" s="221">
        <f>IF(I1200=DbaseIndices!$N$3,A1200+1,A1200)</f>
        <v>200</v>
      </c>
      <c r="B1201" s="221">
        <f>MATCH(A1201,DbaseIndices!A:A,0)</f>
        <v>269</v>
      </c>
      <c r="C1201" s="221" t="str">
        <f>INDEX(DbaseIndices!F:F,$B1201)</f>
        <v>1 Energy</v>
      </c>
      <c r="D1201" s="221" t="str">
        <f>INDEX(DbaseIndices!G:G,$B1201)</f>
        <v>1A Fuel Combustion Activities</v>
      </c>
      <c r="E1201" s="221" t="str">
        <f>INDEX(DbaseIndices!H:H,$B1201)</f>
        <v>1A4 Other Sectors</v>
      </c>
      <c r="F1201" s="221" t="str">
        <f>INDEX(DbaseIndices!I:I,$B1201)</f>
        <v>1A5a Non-specified</v>
      </c>
      <c r="G1201" s="221" t="str">
        <f>INDEX(DbaseIndices!D:D,$B1201)</f>
        <v>Coal</v>
      </c>
      <c r="H1201" s="221" t="str">
        <f>INDEX(DbaseIndices!E:E,$B1201)</f>
        <v>FlowIn</v>
      </c>
      <c r="I1201" s="221">
        <f>IF(I1200=DbaseIndices!$N$3,DbaseIndices!$N$2,I1200+1)</f>
        <v>2017</v>
      </c>
      <c r="J1201" s="318">
        <f ca="1">OFFSET(INDIRECT(INDEX(DbaseIndices!J:J,B1201)),0,I1201-2000+1)</f>
        <v>0</v>
      </c>
    </row>
    <row r="1202" spans="1:10" x14ac:dyDescent="0.25">
      <c r="A1202" s="221">
        <f>IF(I1201=DbaseIndices!$N$3,A1201+1,A1201)</f>
        <v>201</v>
      </c>
      <c r="B1202" s="221">
        <f>MATCH(A1202,DbaseIndices!A:A,0)</f>
        <v>271</v>
      </c>
      <c r="C1202" s="221" t="str">
        <f>INDEX(DbaseIndices!F:F,$B1202)</f>
        <v>1 Energy</v>
      </c>
      <c r="D1202" s="221" t="str">
        <f>INDEX(DbaseIndices!G:G,$B1202)</f>
        <v>1A Fuel Combustion Activities</v>
      </c>
      <c r="E1202" s="221" t="str">
        <f>INDEX(DbaseIndices!H:H,$B1202)</f>
        <v>1A4 Other Sectors</v>
      </c>
      <c r="F1202" s="221" t="str">
        <f>INDEX(DbaseIndices!I:I,$B1202)</f>
        <v>1A5a Non-specified</v>
      </c>
      <c r="G1202" s="221" t="str">
        <f>INDEX(DbaseIndices!D:D,$B1202)</f>
        <v>Motor gasoline</v>
      </c>
      <c r="H1202" s="221" t="str">
        <f>INDEX(DbaseIndices!E:E,$B1202)</f>
        <v>CO2</v>
      </c>
      <c r="I1202" s="221">
        <f>IF(I1201=DbaseIndices!$N$3,DbaseIndices!$N$2,I1201+1)</f>
        <v>2012</v>
      </c>
      <c r="J1202" s="318">
        <f ca="1">OFFSET(INDIRECT(INDEX(DbaseIndices!J:J,B1202)),0,I1202-2000+1)</f>
        <v>1110.5153136000001</v>
      </c>
    </row>
    <row r="1203" spans="1:10" x14ac:dyDescent="0.25">
      <c r="A1203" s="221">
        <f>IF(I1202=DbaseIndices!$N$3,A1202+1,A1202)</f>
        <v>201</v>
      </c>
      <c r="B1203" s="221">
        <f>MATCH(A1203,DbaseIndices!A:A,0)</f>
        <v>271</v>
      </c>
      <c r="C1203" s="221" t="str">
        <f>INDEX(DbaseIndices!F:F,$B1203)</f>
        <v>1 Energy</v>
      </c>
      <c r="D1203" s="221" t="str">
        <f>INDEX(DbaseIndices!G:G,$B1203)</f>
        <v>1A Fuel Combustion Activities</v>
      </c>
      <c r="E1203" s="221" t="str">
        <f>INDEX(DbaseIndices!H:H,$B1203)</f>
        <v>1A4 Other Sectors</v>
      </c>
      <c r="F1203" s="221" t="str">
        <f>INDEX(DbaseIndices!I:I,$B1203)</f>
        <v>1A5a Non-specified</v>
      </c>
      <c r="G1203" s="221" t="str">
        <f>INDEX(DbaseIndices!D:D,$B1203)</f>
        <v>Motor gasoline</v>
      </c>
      <c r="H1203" s="221" t="str">
        <f>INDEX(DbaseIndices!E:E,$B1203)</f>
        <v>CO2</v>
      </c>
      <c r="I1203" s="221">
        <f>IF(I1202=DbaseIndices!$N$3,DbaseIndices!$N$2,I1202+1)</f>
        <v>2013</v>
      </c>
      <c r="J1203" s="318">
        <f ca="1">OFFSET(INDIRECT(INDEX(DbaseIndices!J:J,B1203)),0,I1203-2000+1)</f>
        <v>1147.045284</v>
      </c>
    </row>
    <row r="1204" spans="1:10" x14ac:dyDescent="0.25">
      <c r="A1204" s="221">
        <f>IF(I1203=DbaseIndices!$N$3,A1203+1,A1203)</f>
        <v>201</v>
      </c>
      <c r="B1204" s="221">
        <f>MATCH(A1204,DbaseIndices!A:A,0)</f>
        <v>271</v>
      </c>
      <c r="C1204" s="221" t="str">
        <f>INDEX(DbaseIndices!F:F,$B1204)</f>
        <v>1 Energy</v>
      </c>
      <c r="D1204" s="221" t="str">
        <f>INDEX(DbaseIndices!G:G,$B1204)</f>
        <v>1A Fuel Combustion Activities</v>
      </c>
      <c r="E1204" s="221" t="str">
        <f>INDEX(DbaseIndices!H:H,$B1204)</f>
        <v>1A4 Other Sectors</v>
      </c>
      <c r="F1204" s="221" t="str">
        <f>INDEX(DbaseIndices!I:I,$B1204)</f>
        <v>1A5a Non-specified</v>
      </c>
      <c r="G1204" s="221" t="str">
        <f>INDEX(DbaseIndices!D:D,$B1204)</f>
        <v>Motor gasoline</v>
      </c>
      <c r="H1204" s="221" t="str">
        <f>INDEX(DbaseIndices!E:E,$B1204)</f>
        <v>CO2</v>
      </c>
      <c r="I1204" s="221">
        <f>IF(I1203=DbaseIndices!$N$3,DbaseIndices!$N$2,I1203+1)</f>
        <v>2014</v>
      </c>
      <c r="J1204" s="318">
        <f ca="1">OFFSET(INDIRECT(INDEX(DbaseIndices!J:J,B1204)),0,I1204-2000+1)</f>
        <v>1160.1027899999999</v>
      </c>
    </row>
    <row r="1205" spans="1:10" x14ac:dyDescent="0.25">
      <c r="A1205" s="221">
        <f>IF(I1204=DbaseIndices!$N$3,A1204+1,A1204)</f>
        <v>201</v>
      </c>
      <c r="B1205" s="221">
        <f>MATCH(A1205,DbaseIndices!A:A,0)</f>
        <v>271</v>
      </c>
      <c r="C1205" s="221" t="str">
        <f>INDEX(DbaseIndices!F:F,$B1205)</f>
        <v>1 Energy</v>
      </c>
      <c r="D1205" s="221" t="str">
        <f>INDEX(DbaseIndices!G:G,$B1205)</f>
        <v>1A Fuel Combustion Activities</v>
      </c>
      <c r="E1205" s="221" t="str">
        <f>INDEX(DbaseIndices!H:H,$B1205)</f>
        <v>1A4 Other Sectors</v>
      </c>
      <c r="F1205" s="221" t="str">
        <f>INDEX(DbaseIndices!I:I,$B1205)</f>
        <v>1A5a Non-specified</v>
      </c>
      <c r="G1205" s="221" t="str">
        <f>INDEX(DbaseIndices!D:D,$B1205)</f>
        <v>Motor gasoline</v>
      </c>
      <c r="H1205" s="221" t="str">
        <f>INDEX(DbaseIndices!E:E,$B1205)</f>
        <v>CO2</v>
      </c>
      <c r="I1205" s="221">
        <f>IF(I1204=DbaseIndices!$N$3,DbaseIndices!$N$2,I1204+1)</f>
        <v>2015</v>
      </c>
      <c r="J1205" s="318">
        <f ca="1">OFFSET(INDIRECT(INDEX(DbaseIndices!J:J,B1205)),0,I1205-2000+1)</f>
        <v>1173.160296</v>
      </c>
    </row>
    <row r="1206" spans="1:10" x14ac:dyDescent="0.25">
      <c r="A1206" s="221">
        <f>IF(I1205=DbaseIndices!$N$3,A1205+1,A1205)</f>
        <v>201</v>
      </c>
      <c r="B1206" s="221">
        <f>MATCH(A1206,DbaseIndices!A:A,0)</f>
        <v>271</v>
      </c>
      <c r="C1206" s="221" t="str">
        <f>INDEX(DbaseIndices!F:F,$B1206)</f>
        <v>1 Energy</v>
      </c>
      <c r="D1206" s="221" t="str">
        <f>INDEX(DbaseIndices!G:G,$B1206)</f>
        <v>1A Fuel Combustion Activities</v>
      </c>
      <c r="E1206" s="221" t="str">
        <f>INDEX(DbaseIndices!H:H,$B1206)</f>
        <v>1A4 Other Sectors</v>
      </c>
      <c r="F1206" s="221" t="str">
        <f>INDEX(DbaseIndices!I:I,$B1206)</f>
        <v>1A5a Non-specified</v>
      </c>
      <c r="G1206" s="221" t="str">
        <f>INDEX(DbaseIndices!D:D,$B1206)</f>
        <v>Motor gasoline</v>
      </c>
      <c r="H1206" s="221" t="str">
        <f>INDEX(DbaseIndices!E:E,$B1206)</f>
        <v>CO2</v>
      </c>
      <c r="I1206" s="221">
        <f>IF(I1205=DbaseIndices!$N$3,DbaseIndices!$N$2,I1205+1)</f>
        <v>2016</v>
      </c>
      <c r="J1206" s="318">
        <f ca="1">OFFSET(INDIRECT(INDEX(DbaseIndices!J:J,B1206)),0,I1206-2000+1)</f>
        <v>1186.2081000000001</v>
      </c>
    </row>
    <row r="1207" spans="1:10" x14ac:dyDescent="0.25">
      <c r="A1207" s="221">
        <f>IF(I1206=DbaseIndices!$N$3,A1206+1,A1206)</f>
        <v>201</v>
      </c>
      <c r="B1207" s="221">
        <f>MATCH(A1207,DbaseIndices!A:A,0)</f>
        <v>271</v>
      </c>
      <c r="C1207" s="221" t="str">
        <f>INDEX(DbaseIndices!F:F,$B1207)</f>
        <v>1 Energy</v>
      </c>
      <c r="D1207" s="221" t="str">
        <f>INDEX(DbaseIndices!G:G,$B1207)</f>
        <v>1A Fuel Combustion Activities</v>
      </c>
      <c r="E1207" s="221" t="str">
        <f>INDEX(DbaseIndices!H:H,$B1207)</f>
        <v>1A4 Other Sectors</v>
      </c>
      <c r="F1207" s="221" t="str">
        <f>INDEX(DbaseIndices!I:I,$B1207)</f>
        <v>1A5a Non-specified</v>
      </c>
      <c r="G1207" s="221" t="str">
        <f>INDEX(DbaseIndices!D:D,$B1207)</f>
        <v>Motor gasoline</v>
      </c>
      <c r="H1207" s="221" t="str">
        <f>INDEX(DbaseIndices!E:E,$B1207)</f>
        <v>CO2</v>
      </c>
      <c r="I1207" s="221">
        <f>IF(I1206=DbaseIndices!$N$3,DbaseIndices!$N$2,I1206+1)</f>
        <v>2017</v>
      </c>
      <c r="J1207" s="318">
        <f ca="1">OFFSET(INDIRECT(INDEX(DbaseIndices!J:J,B1207)),0,I1207-2000+1)</f>
        <v>1199.3058000000001</v>
      </c>
    </row>
    <row r="1208" spans="1:10" x14ac:dyDescent="0.25">
      <c r="A1208" s="221">
        <f>IF(I1207=DbaseIndices!$N$3,A1207+1,A1207)</f>
        <v>202</v>
      </c>
      <c r="B1208" s="221">
        <f>MATCH(A1208,DbaseIndices!A:A,0)</f>
        <v>272</v>
      </c>
      <c r="C1208" s="221" t="str">
        <f>INDEX(DbaseIndices!F:F,$B1208)</f>
        <v>1 Energy</v>
      </c>
      <c r="D1208" s="221" t="str">
        <f>INDEX(DbaseIndices!G:G,$B1208)</f>
        <v>1A Fuel Combustion Activities</v>
      </c>
      <c r="E1208" s="221" t="str">
        <f>INDEX(DbaseIndices!H:H,$B1208)</f>
        <v>1A4 Other Sectors</v>
      </c>
      <c r="F1208" s="221" t="str">
        <f>INDEX(DbaseIndices!I:I,$B1208)</f>
        <v>1A5a Non-specified</v>
      </c>
      <c r="G1208" s="221" t="str">
        <f>INDEX(DbaseIndices!D:D,$B1208)</f>
        <v>Diesel</v>
      </c>
      <c r="H1208" s="221" t="str">
        <f>INDEX(DbaseIndices!E:E,$B1208)</f>
        <v>CO2</v>
      </c>
      <c r="I1208" s="221">
        <f>IF(I1207=DbaseIndices!$N$3,DbaseIndices!$N$2,I1207+1)</f>
        <v>2012</v>
      </c>
      <c r="J1208" s="318">
        <f ca="1">OFFSET(INDIRECT(INDEX(DbaseIndices!J:J,B1208)),0,I1208-2000+1)</f>
        <v>0</v>
      </c>
    </row>
    <row r="1209" spans="1:10" x14ac:dyDescent="0.25">
      <c r="A1209" s="221">
        <f>IF(I1208=DbaseIndices!$N$3,A1208+1,A1208)</f>
        <v>202</v>
      </c>
      <c r="B1209" s="221">
        <f>MATCH(A1209,DbaseIndices!A:A,0)</f>
        <v>272</v>
      </c>
      <c r="C1209" s="221" t="str">
        <f>INDEX(DbaseIndices!F:F,$B1209)</f>
        <v>1 Energy</v>
      </c>
      <c r="D1209" s="221" t="str">
        <f>INDEX(DbaseIndices!G:G,$B1209)</f>
        <v>1A Fuel Combustion Activities</v>
      </c>
      <c r="E1209" s="221" t="str">
        <f>INDEX(DbaseIndices!H:H,$B1209)</f>
        <v>1A4 Other Sectors</v>
      </c>
      <c r="F1209" s="221" t="str">
        <f>INDEX(DbaseIndices!I:I,$B1209)</f>
        <v>1A5a Non-specified</v>
      </c>
      <c r="G1209" s="221" t="str">
        <f>INDEX(DbaseIndices!D:D,$B1209)</f>
        <v>Diesel</v>
      </c>
      <c r="H1209" s="221" t="str">
        <f>INDEX(DbaseIndices!E:E,$B1209)</f>
        <v>CO2</v>
      </c>
      <c r="I1209" s="221">
        <f>IF(I1208=DbaseIndices!$N$3,DbaseIndices!$N$2,I1208+1)</f>
        <v>2013</v>
      </c>
      <c r="J1209" s="318">
        <f ca="1">OFFSET(INDIRECT(INDEX(DbaseIndices!J:J,B1209)),0,I1209-2000+1)</f>
        <v>0</v>
      </c>
    </row>
    <row r="1210" spans="1:10" x14ac:dyDescent="0.25">
      <c r="A1210" s="221">
        <f>IF(I1209=DbaseIndices!$N$3,A1209+1,A1209)</f>
        <v>202</v>
      </c>
      <c r="B1210" s="221">
        <f>MATCH(A1210,DbaseIndices!A:A,0)</f>
        <v>272</v>
      </c>
      <c r="C1210" s="221" t="str">
        <f>INDEX(DbaseIndices!F:F,$B1210)</f>
        <v>1 Energy</v>
      </c>
      <c r="D1210" s="221" t="str">
        <f>INDEX(DbaseIndices!G:G,$B1210)</f>
        <v>1A Fuel Combustion Activities</v>
      </c>
      <c r="E1210" s="221" t="str">
        <f>INDEX(DbaseIndices!H:H,$B1210)</f>
        <v>1A4 Other Sectors</v>
      </c>
      <c r="F1210" s="221" t="str">
        <f>INDEX(DbaseIndices!I:I,$B1210)</f>
        <v>1A5a Non-specified</v>
      </c>
      <c r="G1210" s="221" t="str">
        <f>INDEX(DbaseIndices!D:D,$B1210)</f>
        <v>Diesel</v>
      </c>
      <c r="H1210" s="221" t="str">
        <f>INDEX(DbaseIndices!E:E,$B1210)</f>
        <v>CO2</v>
      </c>
      <c r="I1210" s="221">
        <f>IF(I1209=DbaseIndices!$N$3,DbaseIndices!$N$2,I1209+1)</f>
        <v>2014</v>
      </c>
      <c r="J1210" s="318">
        <f ca="1">OFFSET(INDIRECT(INDEX(DbaseIndices!J:J,B1210)),0,I1210-2000+1)</f>
        <v>0</v>
      </c>
    </row>
    <row r="1211" spans="1:10" x14ac:dyDescent="0.25">
      <c r="A1211" s="221">
        <f>IF(I1210=DbaseIndices!$N$3,A1210+1,A1210)</f>
        <v>202</v>
      </c>
      <c r="B1211" s="221">
        <f>MATCH(A1211,DbaseIndices!A:A,0)</f>
        <v>272</v>
      </c>
      <c r="C1211" s="221" t="str">
        <f>INDEX(DbaseIndices!F:F,$B1211)</f>
        <v>1 Energy</v>
      </c>
      <c r="D1211" s="221" t="str">
        <f>INDEX(DbaseIndices!G:G,$B1211)</f>
        <v>1A Fuel Combustion Activities</v>
      </c>
      <c r="E1211" s="221" t="str">
        <f>INDEX(DbaseIndices!H:H,$B1211)</f>
        <v>1A4 Other Sectors</v>
      </c>
      <c r="F1211" s="221" t="str">
        <f>INDEX(DbaseIndices!I:I,$B1211)</f>
        <v>1A5a Non-specified</v>
      </c>
      <c r="G1211" s="221" t="str">
        <f>INDEX(DbaseIndices!D:D,$B1211)</f>
        <v>Diesel</v>
      </c>
      <c r="H1211" s="221" t="str">
        <f>INDEX(DbaseIndices!E:E,$B1211)</f>
        <v>CO2</v>
      </c>
      <c r="I1211" s="221">
        <f>IF(I1210=DbaseIndices!$N$3,DbaseIndices!$N$2,I1210+1)</f>
        <v>2015</v>
      </c>
      <c r="J1211" s="318">
        <f ca="1">OFFSET(INDIRECT(INDEX(DbaseIndices!J:J,B1211)),0,I1211-2000+1)</f>
        <v>0</v>
      </c>
    </row>
    <row r="1212" spans="1:10" x14ac:dyDescent="0.25">
      <c r="A1212" s="221">
        <f>IF(I1211=DbaseIndices!$N$3,A1211+1,A1211)</f>
        <v>202</v>
      </c>
      <c r="B1212" s="221">
        <f>MATCH(A1212,DbaseIndices!A:A,0)</f>
        <v>272</v>
      </c>
      <c r="C1212" s="221" t="str">
        <f>INDEX(DbaseIndices!F:F,$B1212)</f>
        <v>1 Energy</v>
      </c>
      <c r="D1212" s="221" t="str">
        <f>INDEX(DbaseIndices!G:G,$B1212)</f>
        <v>1A Fuel Combustion Activities</v>
      </c>
      <c r="E1212" s="221" t="str">
        <f>INDEX(DbaseIndices!H:H,$B1212)</f>
        <v>1A4 Other Sectors</v>
      </c>
      <c r="F1212" s="221" t="str">
        <f>INDEX(DbaseIndices!I:I,$B1212)</f>
        <v>1A5a Non-specified</v>
      </c>
      <c r="G1212" s="221" t="str">
        <f>INDEX(DbaseIndices!D:D,$B1212)</f>
        <v>Diesel</v>
      </c>
      <c r="H1212" s="221" t="str">
        <f>INDEX(DbaseIndices!E:E,$B1212)</f>
        <v>CO2</v>
      </c>
      <c r="I1212" s="221">
        <f>IF(I1211=DbaseIndices!$N$3,DbaseIndices!$N$2,I1211+1)</f>
        <v>2016</v>
      </c>
      <c r="J1212" s="318">
        <f ca="1">OFFSET(INDIRECT(INDEX(DbaseIndices!J:J,B1212)),0,I1212-2000+1)</f>
        <v>0</v>
      </c>
    </row>
    <row r="1213" spans="1:10" x14ac:dyDescent="0.25">
      <c r="A1213" s="221">
        <f>IF(I1212=DbaseIndices!$N$3,A1212+1,A1212)</f>
        <v>202</v>
      </c>
      <c r="B1213" s="221">
        <f>MATCH(A1213,DbaseIndices!A:A,0)</f>
        <v>272</v>
      </c>
      <c r="C1213" s="221" t="str">
        <f>INDEX(DbaseIndices!F:F,$B1213)</f>
        <v>1 Energy</v>
      </c>
      <c r="D1213" s="221" t="str">
        <f>INDEX(DbaseIndices!G:G,$B1213)</f>
        <v>1A Fuel Combustion Activities</v>
      </c>
      <c r="E1213" s="221" t="str">
        <f>INDEX(DbaseIndices!H:H,$B1213)</f>
        <v>1A4 Other Sectors</v>
      </c>
      <c r="F1213" s="221" t="str">
        <f>INDEX(DbaseIndices!I:I,$B1213)</f>
        <v>1A5a Non-specified</v>
      </c>
      <c r="G1213" s="221" t="str">
        <f>INDEX(DbaseIndices!D:D,$B1213)</f>
        <v>Diesel</v>
      </c>
      <c r="H1213" s="221" t="str">
        <f>INDEX(DbaseIndices!E:E,$B1213)</f>
        <v>CO2</v>
      </c>
      <c r="I1213" s="221">
        <f>IF(I1212=DbaseIndices!$N$3,DbaseIndices!$N$2,I1212+1)</f>
        <v>2017</v>
      </c>
      <c r="J1213" s="318">
        <f ca="1">OFFSET(INDIRECT(INDEX(DbaseIndices!J:J,B1213)),0,I1213-2000+1)</f>
        <v>0</v>
      </c>
    </row>
    <row r="1214" spans="1:10" x14ac:dyDescent="0.25">
      <c r="A1214" s="221">
        <f>IF(I1213=DbaseIndices!$N$3,A1213+1,A1213)</f>
        <v>203</v>
      </c>
      <c r="B1214" s="221">
        <f>MATCH(A1214,DbaseIndices!A:A,0)</f>
        <v>273</v>
      </c>
      <c r="C1214" s="221" t="str">
        <f>INDEX(DbaseIndices!F:F,$B1214)</f>
        <v>1 Energy</v>
      </c>
      <c r="D1214" s="221" t="str">
        <f>INDEX(DbaseIndices!G:G,$B1214)</f>
        <v>1A Fuel Combustion Activities</v>
      </c>
      <c r="E1214" s="221" t="str">
        <f>INDEX(DbaseIndices!H:H,$B1214)</f>
        <v>1A4 Other Sectors</v>
      </c>
      <c r="F1214" s="221" t="str">
        <f>INDEX(DbaseIndices!I:I,$B1214)</f>
        <v>1A5a Non-specified</v>
      </c>
      <c r="G1214" s="221" t="str">
        <f>INDEX(DbaseIndices!D:D,$B1214)</f>
        <v>Coal</v>
      </c>
      <c r="H1214" s="221" t="str">
        <f>INDEX(DbaseIndices!E:E,$B1214)</f>
        <v>CO2</v>
      </c>
      <c r="I1214" s="221">
        <f>IF(I1213=DbaseIndices!$N$3,DbaseIndices!$N$2,I1213+1)</f>
        <v>2012</v>
      </c>
      <c r="J1214" s="318">
        <f ca="1">OFFSET(INDIRECT(INDEX(DbaseIndices!J:J,B1214)),0,I1214-2000+1)</f>
        <v>0</v>
      </c>
    </row>
    <row r="1215" spans="1:10" x14ac:dyDescent="0.25">
      <c r="A1215" s="221">
        <f>IF(I1214=DbaseIndices!$N$3,A1214+1,A1214)</f>
        <v>203</v>
      </c>
      <c r="B1215" s="221">
        <f>MATCH(A1215,DbaseIndices!A:A,0)</f>
        <v>273</v>
      </c>
      <c r="C1215" s="221" t="str">
        <f>INDEX(DbaseIndices!F:F,$B1215)</f>
        <v>1 Energy</v>
      </c>
      <c r="D1215" s="221" t="str">
        <f>INDEX(DbaseIndices!G:G,$B1215)</f>
        <v>1A Fuel Combustion Activities</v>
      </c>
      <c r="E1215" s="221" t="str">
        <f>INDEX(DbaseIndices!H:H,$B1215)</f>
        <v>1A4 Other Sectors</v>
      </c>
      <c r="F1215" s="221" t="str">
        <f>INDEX(DbaseIndices!I:I,$B1215)</f>
        <v>1A5a Non-specified</v>
      </c>
      <c r="G1215" s="221" t="str">
        <f>INDEX(DbaseIndices!D:D,$B1215)</f>
        <v>Coal</v>
      </c>
      <c r="H1215" s="221" t="str">
        <f>INDEX(DbaseIndices!E:E,$B1215)</f>
        <v>CO2</v>
      </c>
      <c r="I1215" s="221">
        <f>IF(I1214=DbaseIndices!$N$3,DbaseIndices!$N$2,I1214+1)</f>
        <v>2013</v>
      </c>
      <c r="J1215" s="318">
        <f ca="1">OFFSET(INDIRECT(INDEX(DbaseIndices!J:J,B1215)),0,I1215-2000+1)</f>
        <v>0</v>
      </c>
    </row>
    <row r="1216" spans="1:10" x14ac:dyDescent="0.25">
      <c r="A1216" s="221">
        <f>IF(I1215=DbaseIndices!$N$3,A1215+1,A1215)</f>
        <v>203</v>
      </c>
      <c r="B1216" s="221">
        <f>MATCH(A1216,DbaseIndices!A:A,0)</f>
        <v>273</v>
      </c>
      <c r="C1216" s="221" t="str">
        <f>INDEX(DbaseIndices!F:F,$B1216)</f>
        <v>1 Energy</v>
      </c>
      <c r="D1216" s="221" t="str">
        <f>INDEX(DbaseIndices!G:G,$B1216)</f>
        <v>1A Fuel Combustion Activities</v>
      </c>
      <c r="E1216" s="221" t="str">
        <f>INDEX(DbaseIndices!H:H,$B1216)</f>
        <v>1A4 Other Sectors</v>
      </c>
      <c r="F1216" s="221" t="str">
        <f>INDEX(DbaseIndices!I:I,$B1216)</f>
        <v>1A5a Non-specified</v>
      </c>
      <c r="G1216" s="221" t="str">
        <f>INDEX(DbaseIndices!D:D,$B1216)</f>
        <v>Coal</v>
      </c>
      <c r="H1216" s="221" t="str">
        <f>INDEX(DbaseIndices!E:E,$B1216)</f>
        <v>CO2</v>
      </c>
      <c r="I1216" s="221">
        <f>IF(I1215=DbaseIndices!$N$3,DbaseIndices!$N$2,I1215+1)</f>
        <v>2014</v>
      </c>
      <c r="J1216" s="318">
        <f ca="1">OFFSET(INDIRECT(INDEX(DbaseIndices!J:J,B1216)),0,I1216-2000+1)</f>
        <v>0</v>
      </c>
    </row>
    <row r="1217" spans="1:10" x14ac:dyDescent="0.25">
      <c r="A1217" s="221">
        <f>IF(I1216=DbaseIndices!$N$3,A1216+1,A1216)</f>
        <v>203</v>
      </c>
      <c r="B1217" s="221">
        <f>MATCH(A1217,DbaseIndices!A:A,0)</f>
        <v>273</v>
      </c>
      <c r="C1217" s="221" t="str">
        <f>INDEX(DbaseIndices!F:F,$B1217)</f>
        <v>1 Energy</v>
      </c>
      <c r="D1217" s="221" t="str">
        <f>INDEX(DbaseIndices!G:G,$B1217)</f>
        <v>1A Fuel Combustion Activities</v>
      </c>
      <c r="E1217" s="221" t="str">
        <f>INDEX(DbaseIndices!H:H,$B1217)</f>
        <v>1A4 Other Sectors</v>
      </c>
      <c r="F1217" s="221" t="str">
        <f>INDEX(DbaseIndices!I:I,$B1217)</f>
        <v>1A5a Non-specified</v>
      </c>
      <c r="G1217" s="221" t="str">
        <f>INDEX(DbaseIndices!D:D,$B1217)</f>
        <v>Coal</v>
      </c>
      <c r="H1217" s="221" t="str">
        <f>INDEX(DbaseIndices!E:E,$B1217)</f>
        <v>CO2</v>
      </c>
      <c r="I1217" s="221">
        <f>IF(I1216=DbaseIndices!$N$3,DbaseIndices!$N$2,I1216+1)</f>
        <v>2015</v>
      </c>
      <c r="J1217" s="318">
        <f ca="1">OFFSET(INDIRECT(INDEX(DbaseIndices!J:J,B1217)),0,I1217-2000+1)</f>
        <v>0</v>
      </c>
    </row>
    <row r="1218" spans="1:10" x14ac:dyDescent="0.25">
      <c r="A1218" s="221">
        <f>IF(I1217=DbaseIndices!$N$3,A1217+1,A1217)</f>
        <v>203</v>
      </c>
      <c r="B1218" s="221">
        <f>MATCH(A1218,DbaseIndices!A:A,0)</f>
        <v>273</v>
      </c>
      <c r="C1218" s="221" t="str">
        <f>INDEX(DbaseIndices!F:F,$B1218)</f>
        <v>1 Energy</v>
      </c>
      <c r="D1218" s="221" t="str">
        <f>INDEX(DbaseIndices!G:G,$B1218)</f>
        <v>1A Fuel Combustion Activities</v>
      </c>
      <c r="E1218" s="221" t="str">
        <f>INDEX(DbaseIndices!H:H,$B1218)</f>
        <v>1A4 Other Sectors</v>
      </c>
      <c r="F1218" s="221" t="str">
        <f>INDEX(DbaseIndices!I:I,$B1218)</f>
        <v>1A5a Non-specified</v>
      </c>
      <c r="G1218" s="221" t="str">
        <f>INDEX(DbaseIndices!D:D,$B1218)</f>
        <v>Coal</v>
      </c>
      <c r="H1218" s="221" t="str">
        <f>INDEX(DbaseIndices!E:E,$B1218)</f>
        <v>CO2</v>
      </c>
      <c r="I1218" s="221">
        <f>IF(I1217=DbaseIndices!$N$3,DbaseIndices!$N$2,I1217+1)</f>
        <v>2016</v>
      </c>
      <c r="J1218" s="318">
        <f ca="1">OFFSET(INDIRECT(INDEX(DbaseIndices!J:J,B1218)),0,I1218-2000+1)</f>
        <v>0</v>
      </c>
    </row>
    <row r="1219" spans="1:10" x14ac:dyDescent="0.25">
      <c r="A1219" s="221">
        <f>IF(I1218=DbaseIndices!$N$3,A1218+1,A1218)</f>
        <v>203</v>
      </c>
      <c r="B1219" s="221">
        <f>MATCH(A1219,DbaseIndices!A:A,0)</f>
        <v>273</v>
      </c>
      <c r="C1219" s="221" t="str">
        <f>INDEX(DbaseIndices!F:F,$B1219)</f>
        <v>1 Energy</v>
      </c>
      <c r="D1219" s="221" t="str">
        <f>INDEX(DbaseIndices!G:G,$B1219)</f>
        <v>1A Fuel Combustion Activities</v>
      </c>
      <c r="E1219" s="221" t="str">
        <f>INDEX(DbaseIndices!H:H,$B1219)</f>
        <v>1A4 Other Sectors</v>
      </c>
      <c r="F1219" s="221" t="str">
        <f>INDEX(DbaseIndices!I:I,$B1219)</f>
        <v>1A5a Non-specified</v>
      </c>
      <c r="G1219" s="221" t="str">
        <f>INDEX(DbaseIndices!D:D,$B1219)</f>
        <v>Coal</v>
      </c>
      <c r="H1219" s="221" t="str">
        <f>INDEX(DbaseIndices!E:E,$B1219)</f>
        <v>CO2</v>
      </c>
      <c r="I1219" s="221">
        <f>IF(I1218=DbaseIndices!$N$3,DbaseIndices!$N$2,I1218+1)</f>
        <v>2017</v>
      </c>
      <c r="J1219" s="318">
        <f ca="1">OFFSET(INDIRECT(INDEX(DbaseIndices!J:J,B1219)),0,I1219-2000+1)</f>
        <v>0</v>
      </c>
    </row>
    <row r="1220" spans="1:10" x14ac:dyDescent="0.25">
      <c r="A1220" s="221">
        <f>IF(I1219=DbaseIndices!$N$3,A1219+1,A1219)</f>
        <v>204</v>
      </c>
      <c r="B1220" s="221">
        <f>MATCH(A1220,DbaseIndices!A:A,0)</f>
        <v>277</v>
      </c>
      <c r="C1220" s="221" t="str">
        <f>INDEX(DbaseIndices!F:F,$B1220)</f>
        <v>1 Energy</v>
      </c>
      <c r="D1220" s="221" t="str">
        <f>INDEX(DbaseIndices!G:G,$B1220)</f>
        <v>1A Fuel Combustion Activities</v>
      </c>
      <c r="E1220" s="221" t="str">
        <f>INDEX(DbaseIndices!H:H,$B1220)</f>
        <v>1A4 Other Sectors</v>
      </c>
      <c r="F1220" s="221" t="str">
        <f>INDEX(DbaseIndices!I:I,$B1220)</f>
        <v>1A5a Non-specified</v>
      </c>
      <c r="G1220" s="221" t="str">
        <f>INDEX(DbaseIndices!D:D,$B1220)</f>
        <v>Motor gasoline</v>
      </c>
      <c r="H1220" s="221" t="str">
        <f>INDEX(DbaseIndices!E:E,$B1220)</f>
        <v>CH4</v>
      </c>
      <c r="I1220" s="221">
        <f>IF(I1219=DbaseIndices!$N$3,DbaseIndices!$N$2,I1219+1)</f>
        <v>2012</v>
      </c>
      <c r="J1220" s="318">
        <f ca="1">OFFSET(INDIRECT(INDEX(DbaseIndices!J:J,B1220)),0,I1220-2000+1)</f>
        <v>4.8074256000000003E-2</v>
      </c>
    </row>
    <row r="1221" spans="1:10" x14ac:dyDescent="0.25">
      <c r="A1221" s="221">
        <f>IF(I1220=DbaseIndices!$N$3,A1220+1,A1220)</f>
        <v>204</v>
      </c>
      <c r="B1221" s="221">
        <f>MATCH(A1221,DbaseIndices!A:A,0)</f>
        <v>277</v>
      </c>
      <c r="C1221" s="221" t="str">
        <f>INDEX(DbaseIndices!F:F,$B1221)</f>
        <v>1 Energy</v>
      </c>
      <c r="D1221" s="221" t="str">
        <f>INDEX(DbaseIndices!G:G,$B1221)</f>
        <v>1A Fuel Combustion Activities</v>
      </c>
      <c r="E1221" s="221" t="str">
        <f>INDEX(DbaseIndices!H:H,$B1221)</f>
        <v>1A4 Other Sectors</v>
      </c>
      <c r="F1221" s="221" t="str">
        <f>INDEX(DbaseIndices!I:I,$B1221)</f>
        <v>1A5a Non-specified</v>
      </c>
      <c r="G1221" s="221" t="str">
        <f>INDEX(DbaseIndices!D:D,$B1221)</f>
        <v>Motor gasoline</v>
      </c>
      <c r="H1221" s="221" t="str">
        <f>INDEX(DbaseIndices!E:E,$B1221)</f>
        <v>CH4</v>
      </c>
      <c r="I1221" s="221">
        <f>IF(I1220=DbaseIndices!$N$3,DbaseIndices!$N$2,I1220+1)</f>
        <v>2013</v>
      </c>
      <c r="J1221" s="318">
        <f ca="1">OFFSET(INDIRECT(INDEX(DbaseIndices!J:J,B1221)),0,I1221-2000+1)</f>
        <v>4.9655640000000001E-2</v>
      </c>
    </row>
    <row r="1222" spans="1:10" x14ac:dyDescent="0.25">
      <c r="A1222" s="221">
        <f>IF(I1221=DbaseIndices!$N$3,A1221+1,A1221)</f>
        <v>204</v>
      </c>
      <c r="B1222" s="221">
        <f>MATCH(A1222,DbaseIndices!A:A,0)</f>
        <v>277</v>
      </c>
      <c r="C1222" s="221" t="str">
        <f>INDEX(DbaseIndices!F:F,$B1222)</f>
        <v>1 Energy</v>
      </c>
      <c r="D1222" s="221" t="str">
        <f>INDEX(DbaseIndices!G:G,$B1222)</f>
        <v>1A Fuel Combustion Activities</v>
      </c>
      <c r="E1222" s="221" t="str">
        <f>INDEX(DbaseIndices!H:H,$B1222)</f>
        <v>1A4 Other Sectors</v>
      </c>
      <c r="F1222" s="221" t="str">
        <f>INDEX(DbaseIndices!I:I,$B1222)</f>
        <v>1A5a Non-specified</v>
      </c>
      <c r="G1222" s="221" t="str">
        <f>INDEX(DbaseIndices!D:D,$B1222)</f>
        <v>Motor gasoline</v>
      </c>
      <c r="H1222" s="221" t="str">
        <f>INDEX(DbaseIndices!E:E,$B1222)</f>
        <v>CH4</v>
      </c>
      <c r="I1222" s="221">
        <f>IF(I1221=DbaseIndices!$N$3,DbaseIndices!$N$2,I1221+1)</f>
        <v>2014</v>
      </c>
      <c r="J1222" s="318">
        <f ca="1">OFFSET(INDIRECT(INDEX(DbaseIndices!J:J,B1222)),0,I1222-2000+1)</f>
        <v>5.0220899999999992E-2</v>
      </c>
    </row>
    <row r="1223" spans="1:10" x14ac:dyDescent="0.25">
      <c r="A1223" s="221">
        <f>IF(I1222=DbaseIndices!$N$3,A1222+1,A1222)</f>
        <v>204</v>
      </c>
      <c r="B1223" s="221">
        <f>MATCH(A1223,DbaseIndices!A:A,0)</f>
        <v>277</v>
      </c>
      <c r="C1223" s="221" t="str">
        <f>INDEX(DbaseIndices!F:F,$B1223)</f>
        <v>1 Energy</v>
      </c>
      <c r="D1223" s="221" t="str">
        <f>INDEX(DbaseIndices!G:G,$B1223)</f>
        <v>1A Fuel Combustion Activities</v>
      </c>
      <c r="E1223" s="221" t="str">
        <f>INDEX(DbaseIndices!H:H,$B1223)</f>
        <v>1A4 Other Sectors</v>
      </c>
      <c r="F1223" s="221" t="str">
        <f>INDEX(DbaseIndices!I:I,$B1223)</f>
        <v>1A5a Non-specified</v>
      </c>
      <c r="G1223" s="221" t="str">
        <f>INDEX(DbaseIndices!D:D,$B1223)</f>
        <v>Motor gasoline</v>
      </c>
      <c r="H1223" s="221" t="str">
        <f>INDEX(DbaseIndices!E:E,$B1223)</f>
        <v>CH4</v>
      </c>
      <c r="I1223" s="221">
        <f>IF(I1222=DbaseIndices!$N$3,DbaseIndices!$N$2,I1222+1)</f>
        <v>2015</v>
      </c>
      <c r="J1223" s="318">
        <f ca="1">OFFSET(INDIRECT(INDEX(DbaseIndices!J:J,B1223)),0,I1223-2000+1)</f>
        <v>5.0786160000000004E-2</v>
      </c>
    </row>
    <row r="1224" spans="1:10" x14ac:dyDescent="0.25">
      <c r="A1224" s="221">
        <f>IF(I1223=DbaseIndices!$N$3,A1223+1,A1223)</f>
        <v>204</v>
      </c>
      <c r="B1224" s="221">
        <f>MATCH(A1224,DbaseIndices!A:A,0)</f>
        <v>277</v>
      </c>
      <c r="C1224" s="221" t="str">
        <f>INDEX(DbaseIndices!F:F,$B1224)</f>
        <v>1 Energy</v>
      </c>
      <c r="D1224" s="221" t="str">
        <f>INDEX(DbaseIndices!G:G,$B1224)</f>
        <v>1A Fuel Combustion Activities</v>
      </c>
      <c r="E1224" s="221" t="str">
        <f>INDEX(DbaseIndices!H:H,$B1224)</f>
        <v>1A4 Other Sectors</v>
      </c>
      <c r="F1224" s="221" t="str">
        <f>INDEX(DbaseIndices!I:I,$B1224)</f>
        <v>1A5a Non-specified</v>
      </c>
      <c r="G1224" s="221" t="str">
        <f>INDEX(DbaseIndices!D:D,$B1224)</f>
        <v>Motor gasoline</v>
      </c>
      <c r="H1224" s="221" t="str">
        <f>INDEX(DbaseIndices!E:E,$B1224)</f>
        <v>CH4</v>
      </c>
      <c r="I1224" s="221">
        <f>IF(I1223=DbaseIndices!$N$3,DbaseIndices!$N$2,I1223+1)</f>
        <v>2016</v>
      </c>
      <c r="J1224" s="318">
        <f ca="1">OFFSET(INDIRECT(INDEX(DbaseIndices!J:J,B1224)),0,I1224-2000+1)</f>
        <v>5.1351000000000001E-2</v>
      </c>
    </row>
    <row r="1225" spans="1:10" x14ac:dyDescent="0.25">
      <c r="A1225" s="221">
        <f>IF(I1224=DbaseIndices!$N$3,A1224+1,A1224)</f>
        <v>204</v>
      </c>
      <c r="B1225" s="221">
        <f>MATCH(A1225,DbaseIndices!A:A,0)</f>
        <v>277</v>
      </c>
      <c r="C1225" s="221" t="str">
        <f>INDEX(DbaseIndices!F:F,$B1225)</f>
        <v>1 Energy</v>
      </c>
      <c r="D1225" s="221" t="str">
        <f>INDEX(DbaseIndices!G:G,$B1225)</f>
        <v>1A Fuel Combustion Activities</v>
      </c>
      <c r="E1225" s="221" t="str">
        <f>INDEX(DbaseIndices!H:H,$B1225)</f>
        <v>1A4 Other Sectors</v>
      </c>
      <c r="F1225" s="221" t="str">
        <f>INDEX(DbaseIndices!I:I,$B1225)</f>
        <v>1A5a Non-specified</v>
      </c>
      <c r="G1225" s="221" t="str">
        <f>INDEX(DbaseIndices!D:D,$B1225)</f>
        <v>Motor gasoline</v>
      </c>
      <c r="H1225" s="221" t="str">
        <f>INDEX(DbaseIndices!E:E,$B1225)</f>
        <v>CH4</v>
      </c>
      <c r="I1225" s="221">
        <f>IF(I1224=DbaseIndices!$N$3,DbaseIndices!$N$2,I1224+1)</f>
        <v>2017</v>
      </c>
      <c r="J1225" s="318">
        <f ca="1">OFFSET(INDIRECT(INDEX(DbaseIndices!J:J,B1225)),0,I1225-2000+1)</f>
        <v>5.1917999999999999E-2</v>
      </c>
    </row>
    <row r="1226" spans="1:10" x14ac:dyDescent="0.25">
      <c r="A1226" s="221">
        <f>IF(I1225=DbaseIndices!$N$3,A1225+1,A1225)</f>
        <v>205</v>
      </c>
      <c r="B1226" s="221">
        <f>MATCH(A1226,DbaseIndices!A:A,0)</f>
        <v>278</v>
      </c>
      <c r="C1226" s="221" t="str">
        <f>INDEX(DbaseIndices!F:F,$B1226)</f>
        <v>1 Energy</v>
      </c>
      <c r="D1226" s="221" t="str">
        <f>INDEX(DbaseIndices!G:G,$B1226)</f>
        <v>1A Fuel Combustion Activities</v>
      </c>
      <c r="E1226" s="221" t="str">
        <f>INDEX(DbaseIndices!H:H,$B1226)</f>
        <v>1A4 Other Sectors</v>
      </c>
      <c r="F1226" s="221" t="str">
        <f>INDEX(DbaseIndices!I:I,$B1226)</f>
        <v>1A5a Non-specified</v>
      </c>
      <c r="G1226" s="221" t="str">
        <f>INDEX(DbaseIndices!D:D,$B1226)</f>
        <v>Diesel</v>
      </c>
      <c r="H1226" s="221" t="str">
        <f>INDEX(DbaseIndices!E:E,$B1226)</f>
        <v>CH4</v>
      </c>
      <c r="I1226" s="221">
        <f>IF(I1225=DbaseIndices!$N$3,DbaseIndices!$N$2,I1225+1)</f>
        <v>2012</v>
      </c>
      <c r="J1226" s="318">
        <f ca="1">OFFSET(INDIRECT(INDEX(DbaseIndices!J:J,B1226)),0,I1226-2000+1)</f>
        <v>0</v>
      </c>
    </row>
    <row r="1227" spans="1:10" x14ac:dyDescent="0.25">
      <c r="A1227" s="221">
        <f>IF(I1226=DbaseIndices!$N$3,A1226+1,A1226)</f>
        <v>205</v>
      </c>
      <c r="B1227" s="221">
        <f>MATCH(A1227,DbaseIndices!A:A,0)</f>
        <v>278</v>
      </c>
      <c r="C1227" s="221" t="str">
        <f>INDEX(DbaseIndices!F:F,$B1227)</f>
        <v>1 Energy</v>
      </c>
      <c r="D1227" s="221" t="str">
        <f>INDEX(DbaseIndices!G:G,$B1227)</f>
        <v>1A Fuel Combustion Activities</v>
      </c>
      <c r="E1227" s="221" t="str">
        <f>INDEX(DbaseIndices!H:H,$B1227)</f>
        <v>1A4 Other Sectors</v>
      </c>
      <c r="F1227" s="221" t="str">
        <f>INDEX(DbaseIndices!I:I,$B1227)</f>
        <v>1A5a Non-specified</v>
      </c>
      <c r="G1227" s="221" t="str">
        <f>INDEX(DbaseIndices!D:D,$B1227)</f>
        <v>Diesel</v>
      </c>
      <c r="H1227" s="221" t="str">
        <f>INDEX(DbaseIndices!E:E,$B1227)</f>
        <v>CH4</v>
      </c>
      <c r="I1227" s="221">
        <f>IF(I1226=DbaseIndices!$N$3,DbaseIndices!$N$2,I1226+1)</f>
        <v>2013</v>
      </c>
      <c r="J1227" s="318">
        <f ca="1">OFFSET(INDIRECT(INDEX(DbaseIndices!J:J,B1227)),0,I1227-2000+1)</f>
        <v>0</v>
      </c>
    </row>
    <row r="1228" spans="1:10" x14ac:dyDescent="0.25">
      <c r="A1228" s="221">
        <f>IF(I1227=DbaseIndices!$N$3,A1227+1,A1227)</f>
        <v>205</v>
      </c>
      <c r="B1228" s="221">
        <f>MATCH(A1228,DbaseIndices!A:A,0)</f>
        <v>278</v>
      </c>
      <c r="C1228" s="221" t="str">
        <f>INDEX(DbaseIndices!F:F,$B1228)</f>
        <v>1 Energy</v>
      </c>
      <c r="D1228" s="221" t="str">
        <f>INDEX(DbaseIndices!G:G,$B1228)</f>
        <v>1A Fuel Combustion Activities</v>
      </c>
      <c r="E1228" s="221" t="str">
        <f>INDEX(DbaseIndices!H:H,$B1228)</f>
        <v>1A4 Other Sectors</v>
      </c>
      <c r="F1228" s="221" t="str">
        <f>INDEX(DbaseIndices!I:I,$B1228)</f>
        <v>1A5a Non-specified</v>
      </c>
      <c r="G1228" s="221" t="str">
        <f>INDEX(DbaseIndices!D:D,$B1228)</f>
        <v>Diesel</v>
      </c>
      <c r="H1228" s="221" t="str">
        <f>INDEX(DbaseIndices!E:E,$B1228)</f>
        <v>CH4</v>
      </c>
      <c r="I1228" s="221">
        <f>IF(I1227=DbaseIndices!$N$3,DbaseIndices!$N$2,I1227+1)</f>
        <v>2014</v>
      </c>
      <c r="J1228" s="318">
        <f ca="1">OFFSET(INDIRECT(INDEX(DbaseIndices!J:J,B1228)),0,I1228-2000+1)</f>
        <v>0</v>
      </c>
    </row>
    <row r="1229" spans="1:10" x14ac:dyDescent="0.25">
      <c r="A1229" s="221">
        <f>IF(I1228=DbaseIndices!$N$3,A1228+1,A1228)</f>
        <v>205</v>
      </c>
      <c r="B1229" s="221">
        <f>MATCH(A1229,DbaseIndices!A:A,0)</f>
        <v>278</v>
      </c>
      <c r="C1229" s="221" t="str">
        <f>INDEX(DbaseIndices!F:F,$B1229)</f>
        <v>1 Energy</v>
      </c>
      <c r="D1229" s="221" t="str">
        <f>INDEX(DbaseIndices!G:G,$B1229)</f>
        <v>1A Fuel Combustion Activities</v>
      </c>
      <c r="E1229" s="221" t="str">
        <f>INDEX(DbaseIndices!H:H,$B1229)</f>
        <v>1A4 Other Sectors</v>
      </c>
      <c r="F1229" s="221" t="str">
        <f>INDEX(DbaseIndices!I:I,$B1229)</f>
        <v>1A5a Non-specified</v>
      </c>
      <c r="G1229" s="221" t="str">
        <f>INDEX(DbaseIndices!D:D,$B1229)</f>
        <v>Diesel</v>
      </c>
      <c r="H1229" s="221" t="str">
        <f>INDEX(DbaseIndices!E:E,$B1229)</f>
        <v>CH4</v>
      </c>
      <c r="I1229" s="221">
        <f>IF(I1228=DbaseIndices!$N$3,DbaseIndices!$N$2,I1228+1)</f>
        <v>2015</v>
      </c>
      <c r="J1229" s="318">
        <f ca="1">OFFSET(INDIRECT(INDEX(DbaseIndices!J:J,B1229)),0,I1229-2000+1)</f>
        <v>0</v>
      </c>
    </row>
    <row r="1230" spans="1:10" x14ac:dyDescent="0.25">
      <c r="A1230" s="221">
        <f>IF(I1229=DbaseIndices!$N$3,A1229+1,A1229)</f>
        <v>205</v>
      </c>
      <c r="B1230" s="221">
        <f>MATCH(A1230,DbaseIndices!A:A,0)</f>
        <v>278</v>
      </c>
      <c r="C1230" s="221" t="str">
        <f>INDEX(DbaseIndices!F:F,$B1230)</f>
        <v>1 Energy</v>
      </c>
      <c r="D1230" s="221" t="str">
        <f>INDEX(DbaseIndices!G:G,$B1230)</f>
        <v>1A Fuel Combustion Activities</v>
      </c>
      <c r="E1230" s="221" t="str">
        <f>INDEX(DbaseIndices!H:H,$B1230)</f>
        <v>1A4 Other Sectors</v>
      </c>
      <c r="F1230" s="221" t="str">
        <f>INDEX(DbaseIndices!I:I,$B1230)</f>
        <v>1A5a Non-specified</v>
      </c>
      <c r="G1230" s="221" t="str">
        <f>INDEX(DbaseIndices!D:D,$B1230)</f>
        <v>Diesel</v>
      </c>
      <c r="H1230" s="221" t="str">
        <f>INDEX(DbaseIndices!E:E,$B1230)</f>
        <v>CH4</v>
      </c>
      <c r="I1230" s="221">
        <f>IF(I1229=DbaseIndices!$N$3,DbaseIndices!$N$2,I1229+1)</f>
        <v>2016</v>
      </c>
      <c r="J1230" s="318">
        <f ca="1">OFFSET(INDIRECT(INDEX(DbaseIndices!J:J,B1230)),0,I1230-2000+1)</f>
        <v>0</v>
      </c>
    </row>
    <row r="1231" spans="1:10" x14ac:dyDescent="0.25">
      <c r="A1231" s="221">
        <f>IF(I1230=DbaseIndices!$N$3,A1230+1,A1230)</f>
        <v>205</v>
      </c>
      <c r="B1231" s="221">
        <f>MATCH(A1231,DbaseIndices!A:A,0)</f>
        <v>278</v>
      </c>
      <c r="C1231" s="221" t="str">
        <f>INDEX(DbaseIndices!F:F,$B1231)</f>
        <v>1 Energy</v>
      </c>
      <c r="D1231" s="221" t="str">
        <f>INDEX(DbaseIndices!G:G,$B1231)</f>
        <v>1A Fuel Combustion Activities</v>
      </c>
      <c r="E1231" s="221" t="str">
        <f>INDEX(DbaseIndices!H:H,$B1231)</f>
        <v>1A4 Other Sectors</v>
      </c>
      <c r="F1231" s="221" t="str">
        <f>INDEX(DbaseIndices!I:I,$B1231)</f>
        <v>1A5a Non-specified</v>
      </c>
      <c r="G1231" s="221" t="str">
        <f>INDEX(DbaseIndices!D:D,$B1231)</f>
        <v>Diesel</v>
      </c>
      <c r="H1231" s="221" t="str">
        <f>INDEX(DbaseIndices!E:E,$B1231)</f>
        <v>CH4</v>
      </c>
      <c r="I1231" s="221">
        <f>IF(I1230=DbaseIndices!$N$3,DbaseIndices!$N$2,I1230+1)</f>
        <v>2017</v>
      </c>
      <c r="J1231" s="318">
        <f ca="1">OFFSET(INDIRECT(INDEX(DbaseIndices!J:J,B1231)),0,I1231-2000+1)</f>
        <v>0</v>
      </c>
    </row>
    <row r="1232" spans="1:10" x14ac:dyDescent="0.25">
      <c r="A1232" s="221">
        <f>IF(I1231=DbaseIndices!$N$3,A1231+1,A1231)</f>
        <v>206</v>
      </c>
      <c r="B1232" s="221">
        <f>MATCH(A1232,DbaseIndices!A:A,0)</f>
        <v>279</v>
      </c>
      <c r="C1232" s="221" t="str">
        <f>INDEX(DbaseIndices!F:F,$B1232)</f>
        <v>1 Energy</v>
      </c>
      <c r="D1232" s="221" t="str">
        <f>INDEX(DbaseIndices!G:G,$B1232)</f>
        <v>1A Fuel Combustion Activities</v>
      </c>
      <c r="E1232" s="221" t="str">
        <f>INDEX(DbaseIndices!H:H,$B1232)</f>
        <v>1A4 Other Sectors</v>
      </c>
      <c r="F1232" s="221" t="str">
        <f>INDEX(DbaseIndices!I:I,$B1232)</f>
        <v>1A5a Non-specified</v>
      </c>
      <c r="G1232" s="221" t="str">
        <f>INDEX(DbaseIndices!D:D,$B1232)</f>
        <v>Coal</v>
      </c>
      <c r="H1232" s="221" t="str">
        <f>INDEX(DbaseIndices!E:E,$B1232)</f>
        <v>CH4</v>
      </c>
      <c r="I1232" s="221">
        <f>IF(I1231=DbaseIndices!$N$3,DbaseIndices!$N$2,I1231+1)</f>
        <v>2012</v>
      </c>
      <c r="J1232" s="318">
        <f ca="1">OFFSET(INDIRECT(INDEX(DbaseIndices!J:J,B1232)),0,I1232-2000+1)</f>
        <v>0</v>
      </c>
    </row>
    <row r="1233" spans="1:10" x14ac:dyDescent="0.25">
      <c r="A1233" s="221">
        <f>IF(I1232=DbaseIndices!$N$3,A1232+1,A1232)</f>
        <v>206</v>
      </c>
      <c r="B1233" s="221">
        <f>MATCH(A1233,DbaseIndices!A:A,0)</f>
        <v>279</v>
      </c>
      <c r="C1233" s="221" t="str">
        <f>INDEX(DbaseIndices!F:F,$B1233)</f>
        <v>1 Energy</v>
      </c>
      <c r="D1233" s="221" t="str">
        <f>INDEX(DbaseIndices!G:G,$B1233)</f>
        <v>1A Fuel Combustion Activities</v>
      </c>
      <c r="E1233" s="221" t="str">
        <f>INDEX(DbaseIndices!H:H,$B1233)</f>
        <v>1A4 Other Sectors</v>
      </c>
      <c r="F1233" s="221" t="str">
        <f>INDEX(DbaseIndices!I:I,$B1233)</f>
        <v>1A5a Non-specified</v>
      </c>
      <c r="G1233" s="221" t="str">
        <f>INDEX(DbaseIndices!D:D,$B1233)</f>
        <v>Coal</v>
      </c>
      <c r="H1233" s="221" t="str">
        <f>INDEX(DbaseIndices!E:E,$B1233)</f>
        <v>CH4</v>
      </c>
      <c r="I1233" s="221">
        <f>IF(I1232=DbaseIndices!$N$3,DbaseIndices!$N$2,I1232+1)</f>
        <v>2013</v>
      </c>
      <c r="J1233" s="318">
        <f ca="1">OFFSET(INDIRECT(INDEX(DbaseIndices!J:J,B1233)),0,I1233-2000+1)</f>
        <v>0</v>
      </c>
    </row>
    <row r="1234" spans="1:10" x14ac:dyDescent="0.25">
      <c r="A1234" s="221">
        <f>IF(I1233=DbaseIndices!$N$3,A1233+1,A1233)</f>
        <v>206</v>
      </c>
      <c r="B1234" s="221">
        <f>MATCH(A1234,DbaseIndices!A:A,0)</f>
        <v>279</v>
      </c>
      <c r="C1234" s="221" t="str">
        <f>INDEX(DbaseIndices!F:F,$B1234)</f>
        <v>1 Energy</v>
      </c>
      <c r="D1234" s="221" t="str">
        <f>INDEX(DbaseIndices!G:G,$B1234)</f>
        <v>1A Fuel Combustion Activities</v>
      </c>
      <c r="E1234" s="221" t="str">
        <f>INDEX(DbaseIndices!H:H,$B1234)</f>
        <v>1A4 Other Sectors</v>
      </c>
      <c r="F1234" s="221" t="str">
        <f>INDEX(DbaseIndices!I:I,$B1234)</f>
        <v>1A5a Non-specified</v>
      </c>
      <c r="G1234" s="221" t="str">
        <f>INDEX(DbaseIndices!D:D,$B1234)</f>
        <v>Coal</v>
      </c>
      <c r="H1234" s="221" t="str">
        <f>INDEX(DbaseIndices!E:E,$B1234)</f>
        <v>CH4</v>
      </c>
      <c r="I1234" s="221">
        <f>IF(I1233=DbaseIndices!$N$3,DbaseIndices!$N$2,I1233+1)</f>
        <v>2014</v>
      </c>
      <c r="J1234" s="318">
        <f ca="1">OFFSET(INDIRECT(INDEX(DbaseIndices!J:J,B1234)),0,I1234-2000+1)</f>
        <v>0</v>
      </c>
    </row>
    <row r="1235" spans="1:10" x14ac:dyDescent="0.25">
      <c r="A1235" s="221">
        <f>IF(I1234=DbaseIndices!$N$3,A1234+1,A1234)</f>
        <v>206</v>
      </c>
      <c r="B1235" s="221">
        <f>MATCH(A1235,DbaseIndices!A:A,0)</f>
        <v>279</v>
      </c>
      <c r="C1235" s="221" t="str">
        <f>INDEX(DbaseIndices!F:F,$B1235)</f>
        <v>1 Energy</v>
      </c>
      <c r="D1235" s="221" t="str">
        <f>INDEX(DbaseIndices!G:G,$B1235)</f>
        <v>1A Fuel Combustion Activities</v>
      </c>
      <c r="E1235" s="221" t="str">
        <f>INDEX(DbaseIndices!H:H,$B1235)</f>
        <v>1A4 Other Sectors</v>
      </c>
      <c r="F1235" s="221" t="str">
        <f>INDEX(DbaseIndices!I:I,$B1235)</f>
        <v>1A5a Non-specified</v>
      </c>
      <c r="G1235" s="221" t="str">
        <f>INDEX(DbaseIndices!D:D,$B1235)</f>
        <v>Coal</v>
      </c>
      <c r="H1235" s="221" t="str">
        <f>INDEX(DbaseIndices!E:E,$B1235)</f>
        <v>CH4</v>
      </c>
      <c r="I1235" s="221">
        <f>IF(I1234=DbaseIndices!$N$3,DbaseIndices!$N$2,I1234+1)</f>
        <v>2015</v>
      </c>
      <c r="J1235" s="318">
        <f ca="1">OFFSET(INDIRECT(INDEX(DbaseIndices!J:J,B1235)),0,I1235-2000+1)</f>
        <v>0</v>
      </c>
    </row>
    <row r="1236" spans="1:10" x14ac:dyDescent="0.25">
      <c r="A1236" s="221">
        <f>IF(I1235=DbaseIndices!$N$3,A1235+1,A1235)</f>
        <v>206</v>
      </c>
      <c r="B1236" s="221">
        <f>MATCH(A1236,DbaseIndices!A:A,0)</f>
        <v>279</v>
      </c>
      <c r="C1236" s="221" t="str">
        <f>INDEX(DbaseIndices!F:F,$B1236)</f>
        <v>1 Energy</v>
      </c>
      <c r="D1236" s="221" t="str">
        <f>INDEX(DbaseIndices!G:G,$B1236)</f>
        <v>1A Fuel Combustion Activities</v>
      </c>
      <c r="E1236" s="221" t="str">
        <f>INDEX(DbaseIndices!H:H,$B1236)</f>
        <v>1A4 Other Sectors</v>
      </c>
      <c r="F1236" s="221" t="str">
        <f>INDEX(DbaseIndices!I:I,$B1236)</f>
        <v>1A5a Non-specified</v>
      </c>
      <c r="G1236" s="221" t="str">
        <f>INDEX(DbaseIndices!D:D,$B1236)</f>
        <v>Coal</v>
      </c>
      <c r="H1236" s="221" t="str">
        <f>INDEX(DbaseIndices!E:E,$B1236)</f>
        <v>CH4</v>
      </c>
      <c r="I1236" s="221">
        <f>IF(I1235=DbaseIndices!$N$3,DbaseIndices!$N$2,I1235+1)</f>
        <v>2016</v>
      </c>
      <c r="J1236" s="318">
        <f ca="1">OFFSET(INDIRECT(INDEX(DbaseIndices!J:J,B1236)),0,I1236-2000+1)</f>
        <v>0</v>
      </c>
    </row>
    <row r="1237" spans="1:10" x14ac:dyDescent="0.25">
      <c r="A1237" s="221">
        <f>IF(I1236=DbaseIndices!$N$3,A1236+1,A1236)</f>
        <v>206</v>
      </c>
      <c r="B1237" s="221">
        <f>MATCH(A1237,DbaseIndices!A:A,0)</f>
        <v>279</v>
      </c>
      <c r="C1237" s="221" t="str">
        <f>INDEX(DbaseIndices!F:F,$B1237)</f>
        <v>1 Energy</v>
      </c>
      <c r="D1237" s="221" t="str">
        <f>INDEX(DbaseIndices!G:G,$B1237)</f>
        <v>1A Fuel Combustion Activities</v>
      </c>
      <c r="E1237" s="221" t="str">
        <f>INDEX(DbaseIndices!H:H,$B1237)</f>
        <v>1A4 Other Sectors</v>
      </c>
      <c r="F1237" s="221" t="str">
        <f>INDEX(DbaseIndices!I:I,$B1237)</f>
        <v>1A5a Non-specified</v>
      </c>
      <c r="G1237" s="221" t="str">
        <f>INDEX(DbaseIndices!D:D,$B1237)</f>
        <v>Coal</v>
      </c>
      <c r="H1237" s="221" t="str">
        <f>INDEX(DbaseIndices!E:E,$B1237)</f>
        <v>CH4</v>
      </c>
      <c r="I1237" s="221">
        <f>IF(I1236=DbaseIndices!$N$3,DbaseIndices!$N$2,I1236+1)</f>
        <v>2017</v>
      </c>
      <c r="J1237" s="318">
        <f ca="1">OFFSET(INDIRECT(INDEX(DbaseIndices!J:J,B1237)),0,I1237-2000+1)</f>
        <v>0</v>
      </c>
    </row>
    <row r="1238" spans="1:10" x14ac:dyDescent="0.25">
      <c r="A1238" s="221">
        <f>IF(I1237=DbaseIndices!$N$3,A1237+1,A1237)</f>
        <v>207</v>
      </c>
      <c r="B1238" s="221">
        <f>MATCH(A1238,DbaseIndices!A:A,0)</f>
        <v>283</v>
      </c>
      <c r="C1238" s="221" t="str">
        <f>INDEX(DbaseIndices!F:F,$B1238)</f>
        <v>1 Energy</v>
      </c>
      <c r="D1238" s="221" t="str">
        <f>INDEX(DbaseIndices!G:G,$B1238)</f>
        <v>1A Fuel Combustion Activities</v>
      </c>
      <c r="E1238" s="221" t="str">
        <f>INDEX(DbaseIndices!H:H,$B1238)</f>
        <v>1A4 Other Sectors</v>
      </c>
      <c r="F1238" s="221" t="str">
        <f>INDEX(DbaseIndices!I:I,$B1238)</f>
        <v>1A5a Non-specified</v>
      </c>
      <c r="G1238" s="221" t="str">
        <f>INDEX(DbaseIndices!D:D,$B1238)</f>
        <v>Motor gasoline</v>
      </c>
      <c r="H1238" s="221" t="str">
        <f>INDEX(DbaseIndices!E:E,$B1238)</f>
        <v>N2O</v>
      </c>
      <c r="I1238" s="221">
        <f>IF(I1237=DbaseIndices!$N$3,DbaseIndices!$N$2,I1237+1)</f>
        <v>2012</v>
      </c>
      <c r="J1238" s="318">
        <f ca="1">OFFSET(INDIRECT(INDEX(DbaseIndices!J:J,B1238)),0,I1238-2000+1)</f>
        <v>9.6148511999999998E-3</v>
      </c>
    </row>
    <row r="1239" spans="1:10" x14ac:dyDescent="0.25">
      <c r="A1239" s="221">
        <f>IF(I1238=DbaseIndices!$N$3,A1238+1,A1238)</f>
        <v>207</v>
      </c>
      <c r="B1239" s="221">
        <f>MATCH(A1239,DbaseIndices!A:A,0)</f>
        <v>283</v>
      </c>
      <c r="C1239" s="221" t="str">
        <f>INDEX(DbaseIndices!F:F,$B1239)</f>
        <v>1 Energy</v>
      </c>
      <c r="D1239" s="221" t="str">
        <f>INDEX(DbaseIndices!G:G,$B1239)</f>
        <v>1A Fuel Combustion Activities</v>
      </c>
      <c r="E1239" s="221" t="str">
        <f>INDEX(DbaseIndices!H:H,$B1239)</f>
        <v>1A4 Other Sectors</v>
      </c>
      <c r="F1239" s="221" t="str">
        <f>INDEX(DbaseIndices!I:I,$B1239)</f>
        <v>1A5a Non-specified</v>
      </c>
      <c r="G1239" s="221" t="str">
        <f>INDEX(DbaseIndices!D:D,$B1239)</f>
        <v>Motor gasoline</v>
      </c>
      <c r="H1239" s="221" t="str">
        <f>INDEX(DbaseIndices!E:E,$B1239)</f>
        <v>N2O</v>
      </c>
      <c r="I1239" s="221">
        <f>IF(I1238=DbaseIndices!$N$3,DbaseIndices!$N$2,I1238+1)</f>
        <v>2013</v>
      </c>
      <c r="J1239" s="318">
        <f ca="1">OFFSET(INDIRECT(INDEX(DbaseIndices!J:J,B1239)),0,I1239-2000+1)</f>
        <v>9.9311280000000009E-3</v>
      </c>
    </row>
    <row r="1240" spans="1:10" x14ac:dyDescent="0.25">
      <c r="A1240" s="221">
        <f>IF(I1239=DbaseIndices!$N$3,A1239+1,A1239)</f>
        <v>207</v>
      </c>
      <c r="B1240" s="221">
        <f>MATCH(A1240,DbaseIndices!A:A,0)</f>
        <v>283</v>
      </c>
      <c r="C1240" s="221" t="str">
        <f>INDEX(DbaseIndices!F:F,$B1240)</f>
        <v>1 Energy</v>
      </c>
      <c r="D1240" s="221" t="str">
        <f>INDEX(DbaseIndices!G:G,$B1240)</f>
        <v>1A Fuel Combustion Activities</v>
      </c>
      <c r="E1240" s="221" t="str">
        <f>INDEX(DbaseIndices!H:H,$B1240)</f>
        <v>1A4 Other Sectors</v>
      </c>
      <c r="F1240" s="221" t="str">
        <f>INDEX(DbaseIndices!I:I,$B1240)</f>
        <v>1A5a Non-specified</v>
      </c>
      <c r="G1240" s="221" t="str">
        <f>INDEX(DbaseIndices!D:D,$B1240)</f>
        <v>Motor gasoline</v>
      </c>
      <c r="H1240" s="221" t="str">
        <f>INDEX(DbaseIndices!E:E,$B1240)</f>
        <v>N2O</v>
      </c>
      <c r="I1240" s="221">
        <f>IF(I1239=DbaseIndices!$N$3,DbaseIndices!$N$2,I1239+1)</f>
        <v>2014</v>
      </c>
      <c r="J1240" s="318">
        <f ca="1">OFFSET(INDIRECT(INDEX(DbaseIndices!J:J,B1240)),0,I1240-2000+1)</f>
        <v>1.0044179999999998E-2</v>
      </c>
    </row>
    <row r="1241" spans="1:10" x14ac:dyDescent="0.25">
      <c r="A1241" s="221">
        <f>IF(I1240=DbaseIndices!$N$3,A1240+1,A1240)</f>
        <v>207</v>
      </c>
      <c r="B1241" s="221">
        <f>MATCH(A1241,DbaseIndices!A:A,0)</f>
        <v>283</v>
      </c>
      <c r="C1241" s="221" t="str">
        <f>INDEX(DbaseIndices!F:F,$B1241)</f>
        <v>1 Energy</v>
      </c>
      <c r="D1241" s="221" t="str">
        <f>INDEX(DbaseIndices!G:G,$B1241)</f>
        <v>1A Fuel Combustion Activities</v>
      </c>
      <c r="E1241" s="221" t="str">
        <f>INDEX(DbaseIndices!H:H,$B1241)</f>
        <v>1A4 Other Sectors</v>
      </c>
      <c r="F1241" s="221" t="str">
        <f>INDEX(DbaseIndices!I:I,$B1241)</f>
        <v>1A5a Non-specified</v>
      </c>
      <c r="G1241" s="221" t="str">
        <f>INDEX(DbaseIndices!D:D,$B1241)</f>
        <v>Motor gasoline</v>
      </c>
      <c r="H1241" s="221" t="str">
        <f>INDEX(DbaseIndices!E:E,$B1241)</f>
        <v>N2O</v>
      </c>
      <c r="I1241" s="221">
        <f>IF(I1240=DbaseIndices!$N$3,DbaseIndices!$N$2,I1240+1)</f>
        <v>2015</v>
      </c>
      <c r="J1241" s="318">
        <f ca="1">OFFSET(INDIRECT(INDEX(DbaseIndices!J:J,B1241)),0,I1241-2000+1)</f>
        <v>1.0157232E-2</v>
      </c>
    </row>
    <row r="1242" spans="1:10" x14ac:dyDescent="0.25">
      <c r="A1242" s="221">
        <f>IF(I1241=DbaseIndices!$N$3,A1241+1,A1241)</f>
        <v>207</v>
      </c>
      <c r="B1242" s="221">
        <f>MATCH(A1242,DbaseIndices!A:A,0)</f>
        <v>283</v>
      </c>
      <c r="C1242" s="221" t="str">
        <f>INDEX(DbaseIndices!F:F,$B1242)</f>
        <v>1 Energy</v>
      </c>
      <c r="D1242" s="221" t="str">
        <f>INDEX(DbaseIndices!G:G,$B1242)</f>
        <v>1A Fuel Combustion Activities</v>
      </c>
      <c r="E1242" s="221" t="str">
        <f>INDEX(DbaseIndices!H:H,$B1242)</f>
        <v>1A4 Other Sectors</v>
      </c>
      <c r="F1242" s="221" t="str">
        <f>INDEX(DbaseIndices!I:I,$B1242)</f>
        <v>1A5a Non-specified</v>
      </c>
      <c r="G1242" s="221" t="str">
        <f>INDEX(DbaseIndices!D:D,$B1242)</f>
        <v>Motor gasoline</v>
      </c>
      <c r="H1242" s="221" t="str">
        <f>INDEX(DbaseIndices!E:E,$B1242)</f>
        <v>N2O</v>
      </c>
      <c r="I1242" s="221">
        <f>IF(I1241=DbaseIndices!$N$3,DbaseIndices!$N$2,I1241+1)</f>
        <v>2016</v>
      </c>
      <c r="J1242" s="318">
        <f ca="1">OFFSET(INDIRECT(INDEX(DbaseIndices!J:J,B1242)),0,I1242-2000+1)</f>
        <v>1.0270199999999998E-2</v>
      </c>
    </row>
    <row r="1243" spans="1:10" x14ac:dyDescent="0.25">
      <c r="A1243" s="221">
        <f>IF(I1242=DbaseIndices!$N$3,A1242+1,A1242)</f>
        <v>207</v>
      </c>
      <c r="B1243" s="221">
        <f>MATCH(A1243,DbaseIndices!A:A,0)</f>
        <v>283</v>
      </c>
      <c r="C1243" s="221" t="str">
        <f>INDEX(DbaseIndices!F:F,$B1243)</f>
        <v>1 Energy</v>
      </c>
      <c r="D1243" s="221" t="str">
        <f>INDEX(DbaseIndices!G:G,$B1243)</f>
        <v>1A Fuel Combustion Activities</v>
      </c>
      <c r="E1243" s="221" t="str">
        <f>INDEX(DbaseIndices!H:H,$B1243)</f>
        <v>1A4 Other Sectors</v>
      </c>
      <c r="F1243" s="221" t="str">
        <f>INDEX(DbaseIndices!I:I,$B1243)</f>
        <v>1A5a Non-specified</v>
      </c>
      <c r="G1243" s="221" t="str">
        <f>INDEX(DbaseIndices!D:D,$B1243)</f>
        <v>Motor gasoline</v>
      </c>
      <c r="H1243" s="221" t="str">
        <f>INDEX(DbaseIndices!E:E,$B1243)</f>
        <v>N2O</v>
      </c>
      <c r="I1243" s="221">
        <f>IF(I1242=DbaseIndices!$N$3,DbaseIndices!$N$2,I1242+1)</f>
        <v>2017</v>
      </c>
      <c r="J1243" s="318">
        <f ca="1">OFFSET(INDIRECT(INDEX(DbaseIndices!J:J,B1243)),0,I1243-2000+1)</f>
        <v>1.03836E-2</v>
      </c>
    </row>
    <row r="1244" spans="1:10" x14ac:dyDescent="0.25">
      <c r="A1244" s="221">
        <f>IF(I1243=DbaseIndices!$N$3,A1243+1,A1243)</f>
        <v>208</v>
      </c>
      <c r="B1244" s="221">
        <f>MATCH(A1244,DbaseIndices!A:A,0)</f>
        <v>284</v>
      </c>
      <c r="C1244" s="221" t="str">
        <f>INDEX(DbaseIndices!F:F,$B1244)</f>
        <v>1 Energy</v>
      </c>
      <c r="D1244" s="221" t="str">
        <f>INDEX(DbaseIndices!G:G,$B1244)</f>
        <v>1A Fuel Combustion Activities</v>
      </c>
      <c r="E1244" s="221" t="str">
        <f>INDEX(DbaseIndices!H:H,$B1244)</f>
        <v>1A4 Other Sectors</v>
      </c>
      <c r="F1244" s="221" t="str">
        <f>INDEX(DbaseIndices!I:I,$B1244)</f>
        <v>1A5a Non-specified</v>
      </c>
      <c r="G1244" s="221" t="str">
        <f>INDEX(DbaseIndices!D:D,$B1244)</f>
        <v>Diesel</v>
      </c>
      <c r="H1244" s="221" t="str">
        <f>INDEX(DbaseIndices!E:E,$B1244)</f>
        <v>N2O</v>
      </c>
      <c r="I1244" s="221">
        <f>IF(I1243=DbaseIndices!$N$3,DbaseIndices!$N$2,I1243+1)</f>
        <v>2012</v>
      </c>
      <c r="J1244" s="318">
        <f ca="1">OFFSET(INDIRECT(INDEX(DbaseIndices!J:J,B1244)),0,I1244-2000+1)</f>
        <v>0</v>
      </c>
    </row>
    <row r="1245" spans="1:10" x14ac:dyDescent="0.25">
      <c r="A1245" s="221">
        <f>IF(I1244=DbaseIndices!$N$3,A1244+1,A1244)</f>
        <v>208</v>
      </c>
      <c r="B1245" s="221">
        <f>MATCH(A1245,DbaseIndices!A:A,0)</f>
        <v>284</v>
      </c>
      <c r="C1245" s="221" t="str">
        <f>INDEX(DbaseIndices!F:F,$B1245)</f>
        <v>1 Energy</v>
      </c>
      <c r="D1245" s="221" t="str">
        <f>INDEX(DbaseIndices!G:G,$B1245)</f>
        <v>1A Fuel Combustion Activities</v>
      </c>
      <c r="E1245" s="221" t="str">
        <f>INDEX(DbaseIndices!H:H,$B1245)</f>
        <v>1A4 Other Sectors</v>
      </c>
      <c r="F1245" s="221" t="str">
        <f>INDEX(DbaseIndices!I:I,$B1245)</f>
        <v>1A5a Non-specified</v>
      </c>
      <c r="G1245" s="221" t="str">
        <f>INDEX(DbaseIndices!D:D,$B1245)</f>
        <v>Diesel</v>
      </c>
      <c r="H1245" s="221" t="str">
        <f>INDEX(DbaseIndices!E:E,$B1245)</f>
        <v>N2O</v>
      </c>
      <c r="I1245" s="221">
        <f>IF(I1244=DbaseIndices!$N$3,DbaseIndices!$N$2,I1244+1)</f>
        <v>2013</v>
      </c>
      <c r="J1245" s="318">
        <f ca="1">OFFSET(INDIRECT(INDEX(DbaseIndices!J:J,B1245)),0,I1245-2000+1)</f>
        <v>0</v>
      </c>
    </row>
    <row r="1246" spans="1:10" x14ac:dyDescent="0.25">
      <c r="A1246" s="221">
        <f>IF(I1245=DbaseIndices!$N$3,A1245+1,A1245)</f>
        <v>208</v>
      </c>
      <c r="B1246" s="221">
        <f>MATCH(A1246,DbaseIndices!A:A,0)</f>
        <v>284</v>
      </c>
      <c r="C1246" s="221" t="str">
        <f>INDEX(DbaseIndices!F:F,$B1246)</f>
        <v>1 Energy</v>
      </c>
      <c r="D1246" s="221" t="str">
        <f>INDEX(DbaseIndices!G:G,$B1246)</f>
        <v>1A Fuel Combustion Activities</v>
      </c>
      <c r="E1246" s="221" t="str">
        <f>INDEX(DbaseIndices!H:H,$B1246)</f>
        <v>1A4 Other Sectors</v>
      </c>
      <c r="F1246" s="221" t="str">
        <f>INDEX(DbaseIndices!I:I,$B1246)</f>
        <v>1A5a Non-specified</v>
      </c>
      <c r="G1246" s="221" t="str">
        <f>INDEX(DbaseIndices!D:D,$B1246)</f>
        <v>Diesel</v>
      </c>
      <c r="H1246" s="221" t="str">
        <f>INDEX(DbaseIndices!E:E,$B1246)</f>
        <v>N2O</v>
      </c>
      <c r="I1246" s="221">
        <f>IF(I1245=DbaseIndices!$N$3,DbaseIndices!$N$2,I1245+1)</f>
        <v>2014</v>
      </c>
      <c r="J1246" s="318">
        <f ca="1">OFFSET(INDIRECT(INDEX(DbaseIndices!J:J,B1246)),0,I1246-2000+1)</f>
        <v>0</v>
      </c>
    </row>
    <row r="1247" spans="1:10" x14ac:dyDescent="0.25">
      <c r="A1247" s="221">
        <f>IF(I1246=DbaseIndices!$N$3,A1246+1,A1246)</f>
        <v>208</v>
      </c>
      <c r="B1247" s="221">
        <f>MATCH(A1247,DbaseIndices!A:A,0)</f>
        <v>284</v>
      </c>
      <c r="C1247" s="221" t="str">
        <f>INDEX(DbaseIndices!F:F,$B1247)</f>
        <v>1 Energy</v>
      </c>
      <c r="D1247" s="221" t="str">
        <f>INDEX(DbaseIndices!G:G,$B1247)</f>
        <v>1A Fuel Combustion Activities</v>
      </c>
      <c r="E1247" s="221" t="str">
        <f>INDEX(DbaseIndices!H:H,$B1247)</f>
        <v>1A4 Other Sectors</v>
      </c>
      <c r="F1247" s="221" t="str">
        <f>INDEX(DbaseIndices!I:I,$B1247)</f>
        <v>1A5a Non-specified</v>
      </c>
      <c r="G1247" s="221" t="str">
        <f>INDEX(DbaseIndices!D:D,$B1247)</f>
        <v>Diesel</v>
      </c>
      <c r="H1247" s="221" t="str">
        <f>INDEX(DbaseIndices!E:E,$B1247)</f>
        <v>N2O</v>
      </c>
      <c r="I1247" s="221">
        <f>IF(I1246=DbaseIndices!$N$3,DbaseIndices!$N$2,I1246+1)</f>
        <v>2015</v>
      </c>
      <c r="J1247" s="318">
        <f ca="1">OFFSET(INDIRECT(INDEX(DbaseIndices!J:J,B1247)),0,I1247-2000+1)</f>
        <v>0</v>
      </c>
    </row>
    <row r="1248" spans="1:10" x14ac:dyDescent="0.25">
      <c r="A1248" s="221">
        <f>IF(I1247=DbaseIndices!$N$3,A1247+1,A1247)</f>
        <v>208</v>
      </c>
      <c r="B1248" s="221">
        <f>MATCH(A1248,DbaseIndices!A:A,0)</f>
        <v>284</v>
      </c>
      <c r="C1248" s="221" t="str">
        <f>INDEX(DbaseIndices!F:F,$B1248)</f>
        <v>1 Energy</v>
      </c>
      <c r="D1248" s="221" t="str">
        <f>INDEX(DbaseIndices!G:G,$B1248)</f>
        <v>1A Fuel Combustion Activities</v>
      </c>
      <c r="E1248" s="221" t="str">
        <f>INDEX(DbaseIndices!H:H,$B1248)</f>
        <v>1A4 Other Sectors</v>
      </c>
      <c r="F1248" s="221" t="str">
        <f>INDEX(DbaseIndices!I:I,$B1248)</f>
        <v>1A5a Non-specified</v>
      </c>
      <c r="G1248" s="221" t="str">
        <f>INDEX(DbaseIndices!D:D,$B1248)</f>
        <v>Diesel</v>
      </c>
      <c r="H1248" s="221" t="str">
        <f>INDEX(DbaseIndices!E:E,$B1248)</f>
        <v>N2O</v>
      </c>
      <c r="I1248" s="221">
        <f>IF(I1247=DbaseIndices!$N$3,DbaseIndices!$N$2,I1247+1)</f>
        <v>2016</v>
      </c>
      <c r="J1248" s="318">
        <f ca="1">OFFSET(INDIRECT(INDEX(DbaseIndices!J:J,B1248)),0,I1248-2000+1)</f>
        <v>0</v>
      </c>
    </row>
    <row r="1249" spans="1:10" x14ac:dyDescent="0.25">
      <c r="A1249" s="221">
        <f>IF(I1248=DbaseIndices!$N$3,A1248+1,A1248)</f>
        <v>208</v>
      </c>
      <c r="B1249" s="221">
        <f>MATCH(A1249,DbaseIndices!A:A,0)</f>
        <v>284</v>
      </c>
      <c r="C1249" s="221" t="str">
        <f>INDEX(DbaseIndices!F:F,$B1249)</f>
        <v>1 Energy</v>
      </c>
      <c r="D1249" s="221" t="str">
        <f>INDEX(DbaseIndices!G:G,$B1249)</f>
        <v>1A Fuel Combustion Activities</v>
      </c>
      <c r="E1249" s="221" t="str">
        <f>INDEX(DbaseIndices!H:H,$B1249)</f>
        <v>1A4 Other Sectors</v>
      </c>
      <c r="F1249" s="221" t="str">
        <f>INDEX(DbaseIndices!I:I,$B1249)</f>
        <v>1A5a Non-specified</v>
      </c>
      <c r="G1249" s="221" t="str">
        <f>INDEX(DbaseIndices!D:D,$B1249)</f>
        <v>Diesel</v>
      </c>
      <c r="H1249" s="221" t="str">
        <f>INDEX(DbaseIndices!E:E,$B1249)</f>
        <v>N2O</v>
      </c>
      <c r="I1249" s="221">
        <f>IF(I1248=DbaseIndices!$N$3,DbaseIndices!$N$2,I1248+1)</f>
        <v>2017</v>
      </c>
      <c r="J1249" s="318">
        <f ca="1">OFFSET(INDIRECT(INDEX(DbaseIndices!J:J,B1249)),0,I1249-2000+1)</f>
        <v>0</v>
      </c>
    </row>
    <row r="1250" spans="1:10" x14ac:dyDescent="0.25">
      <c r="A1250" s="221">
        <f>IF(I1249=DbaseIndices!$N$3,A1249+1,A1249)</f>
        <v>209</v>
      </c>
      <c r="B1250" s="221">
        <f>MATCH(A1250,DbaseIndices!A:A,0)</f>
        <v>285</v>
      </c>
      <c r="C1250" s="221" t="str">
        <f>INDEX(DbaseIndices!F:F,$B1250)</f>
        <v>1 Energy</v>
      </c>
      <c r="D1250" s="221" t="str">
        <f>INDEX(DbaseIndices!G:G,$B1250)</f>
        <v>1A Fuel Combustion Activities</v>
      </c>
      <c r="E1250" s="221" t="str">
        <f>INDEX(DbaseIndices!H:H,$B1250)</f>
        <v>1A4 Other Sectors</v>
      </c>
      <c r="F1250" s="221" t="str">
        <f>INDEX(DbaseIndices!I:I,$B1250)</f>
        <v>1A5a Non-specified</v>
      </c>
      <c r="G1250" s="221" t="str">
        <f>INDEX(DbaseIndices!D:D,$B1250)</f>
        <v>Coal</v>
      </c>
      <c r="H1250" s="221" t="str">
        <f>INDEX(DbaseIndices!E:E,$B1250)</f>
        <v>N2O</v>
      </c>
      <c r="I1250" s="221">
        <f>IF(I1249=DbaseIndices!$N$3,DbaseIndices!$N$2,I1249+1)</f>
        <v>2012</v>
      </c>
      <c r="J1250" s="318">
        <f ca="1">OFFSET(INDIRECT(INDEX(DbaseIndices!J:J,B1250)),0,I1250-2000+1)</f>
        <v>0</v>
      </c>
    </row>
    <row r="1251" spans="1:10" x14ac:dyDescent="0.25">
      <c r="A1251" s="221">
        <f>IF(I1250=DbaseIndices!$N$3,A1250+1,A1250)</f>
        <v>209</v>
      </c>
      <c r="B1251" s="221">
        <f>MATCH(A1251,DbaseIndices!A:A,0)</f>
        <v>285</v>
      </c>
      <c r="C1251" s="221" t="str">
        <f>INDEX(DbaseIndices!F:F,$B1251)</f>
        <v>1 Energy</v>
      </c>
      <c r="D1251" s="221" t="str">
        <f>INDEX(DbaseIndices!G:G,$B1251)</f>
        <v>1A Fuel Combustion Activities</v>
      </c>
      <c r="E1251" s="221" t="str">
        <f>INDEX(DbaseIndices!H:H,$B1251)</f>
        <v>1A4 Other Sectors</v>
      </c>
      <c r="F1251" s="221" t="str">
        <f>INDEX(DbaseIndices!I:I,$B1251)</f>
        <v>1A5a Non-specified</v>
      </c>
      <c r="G1251" s="221" t="str">
        <f>INDEX(DbaseIndices!D:D,$B1251)</f>
        <v>Coal</v>
      </c>
      <c r="H1251" s="221" t="str">
        <f>INDEX(DbaseIndices!E:E,$B1251)</f>
        <v>N2O</v>
      </c>
      <c r="I1251" s="221">
        <f>IF(I1250=DbaseIndices!$N$3,DbaseIndices!$N$2,I1250+1)</f>
        <v>2013</v>
      </c>
      <c r="J1251" s="318">
        <f ca="1">OFFSET(INDIRECT(INDEX(DbaseIndices!J:J,B1251)),0,I1251-2000+1)</f>
        <v>0</v>
      </c>
    </row>
    <row r="1252" spans="1:10" x14ac:dyDescent="0.25">
      <c r="A1252" s="221">
        <f>IF(I1251=DbaseIndices!$N$3,A1251+1,A1251)</f>
        <v>209</v>
      </c>
      <c r="B1252" s="221">
        <f>MATCH(A1252,DbaseIndices!A:A,0)</f>
        <v>285</v>
      </c>
      <c r="C1252" s="221" t="str">
        <f>INDEX(DbaseIndices!F:F,$B1252)</f>
        <v>1 Energy</v>
      </c>
      <c r="D1252" s="221" t="str">
        <f>INDEX(DbaseIndices!G:G,$B1252)</f>
        <v>1A Fuel Combustion Activities</v>
      </c>
      <c r="E1252" s="221" t="str">
        <f>INDEX(DbaseIndices!H:H,$B1252)</f>
        <v>1A4 Other Sectors</v>
      </c>
      <c r="F1252" s="221" t="str">
        <f>INDEX(DbaseIndices!I:I,$B1252)</f>
        <v>1A5a Non-specified</v>
      </c>
      <c r="G1252" s="221" t="str">
        <f>INDEX(DbaseIndices!D:D,$B1252)</f>
        <v>Coal</v>
      </c>
      <c r="H1252" s="221" t="str">
        <f>INDEX(DbaseIndices!E:E,$B1252)</f>
        <v>N2O</v>
      </c>
      <c r="I1252" s="221">
        <f>IF(I1251=DbaseIndices!$N$3,DbaseIndices!$N$2,I1251+1)</f>
        <v>2014</v>
      </c>
      <c r="J1252" s="318">
        <f ca="1">OFFSET(INDIRECT(INDEX(DbaseIndices!J:J,B1252)),0,I1252-2000+1)</f>
        <v>0</v>
      </c>
    </row>
    <row r="1253" spans="1:10" x14ac:dyDescent="0.25">
      <c r="A1253" s="221">
        <f>IF(I1252=DbaseIndices!$N$3,A1252+1,A1252)</f>
        <v>209</v>
      </c>
      <c r="B1253" s="221">
        <f>MATCH(A1253,DbaseIndices!A:A,0)</f>
        <v>285</v>
      </c>
      <c r="C1253" s="221" t="str">
        <f>INDEX(DbaseIndices!F:F,$B1253)</f>
        <v>1 Energy</v>
      </c>
      <c r="D1253" s="221" t="str">
        <f>INDEX(DbaseIndices!G:G,$B1253)</f>
        <v>1A Fuel Combustion Activities</v>
      </c>
      <c r="E1253" s="221" t="str">
        <f>INDEX(DbaseIndices!H:H,$B1253)</f>
        <v>1A4 Other Sectors</v>
      </c>
      <c r="F1253" s="221" t="str">
        <f>INDEX(DbaseIndices!I:I,$B1253)</f>
        <v>1A5a Non-specified</v>
      </c>
      <c r="G1253" s="221" t="str">
        <f>INDEX(DbaseIndices!D:D,$B1253)</f>
        <v>Coal</v>
      </c>
      <c r="H1253" s="221" t="str">
        <f>INDEX(DbaseIndices!E:E,$B1253)</f>
        <v>N2O</v>
      </c>
      <c r="I1253" s="221">
        <f>IF(I1252=DbaseIndices!$N$3,DbaseIndices!$N$2,I1252+1)</f>
        <v>2015</v>
      </c>
      <c r="J1253" s="318">
        <f ca="1">OFFSET(INDIRECT(INDEX(DbaseIndices!J:J,B1253)),0,I1253-2000+1)</f>
        <v>0</v>
      </c>
    </row>
    <row r="1254" spans="1:10" x14ac:dyDescent="0.25">
      <c r="A1254" s="221">
        <f>IF(I1253=DbaseIndices!$N$3,A1253+1,A1253)</f>
        <v>209</v>
      </c>
      <c r="B1254" s="221">
        <f>MATCH(A1254,DbaseIndices!A:A,0)</f>
        <v>285</v>
      </c>
      <c r="C1254" s="221" t="str">
        <f>INDEX(DbaseIndices!F:F,$B1254)</f>
        <v>1 Energy</v>
      </c>
      <c r="D1254" s="221" t="str">
        <f>INDEX(DbaseIndices!G:G,$B1254)</f>
        <v>1A Fuel Combustion Activities</v>
      </c>
      <c r="E1254" s="221" t="str">
        <f>INDEX(DbaseIndices!H:H,$B1254)</f>
        <v>1A4 Other Sectors</v>
      </c>
      <c r="F1254" s="221" t="str">
        <f>INDEX(DbaseIndices!I:I,$B1254)</f>
        <v>1A5a Non-specified</v>
      </c>
      <c r="G1254" s="221" t="str">
        <f>INDEX(DbaseIndices!D:D,$B1254)</f>
        <v>Coal</v>
      </c>
      <c r="H1254" s="221" t="str">
        <f>INDEX(DbaseIndices!E:E,$B1254)</f>
        <v>N2O</v>
      </c>
      <c r="I1254" s="221">
        <f>IF(I1253=DbaseIndices!$N$3,DbaseIndices!$N$2,I1253+1)</f>
        <v>2016</v>
      </c>
      <c r="J1254" s="318">
        <f ca="1">OFFSET(INDIRECT(INDEX(DbaseIndices!J:J,B1254)),0,I1254-2000+1)</f>
        <v>0</v>
      </c>
    </row>
    <row r="1255" spans="1:10" x14ac:dyDescent="0.25">
      <c r="A1255" s="221">
        <f>IF(I1254=DbaseIndices!$N$3,A1254+1,A1254)</f>
        <v>209</v>
      </c>
      <c r="B1255" s="221">
        <f>MATCH(A1255,DbaseIndices!A:A,0)</f>
        <v>285</v>
      </c>
      <c r="C1255" s="221" t="str">
        <f>INDEX(DbaseIndices!F:F,$B1255)</f>
        <v>1 Energy</v>
      </c>
      <c r="D1255" s="221" t="str">
        <f>INDEX(DbaseIndices!G:G,$B1255)</f>
        <v>1A Fuel Combustion Activities</v>
      </c>
      <c r="E1255" s="221" t="str">
        <f>INDEX(DbaseIndices!H:H,$B1255)</f>
        <v>1A4 Other Sectors</v>
      </c>
      <c r="F1255" s="221" t="str">
        <f>INDEX(DbaseIndices!I:I,$B1255)</f>
        <v>1A5a Non-specified</v>
      </c>
      <c r="G1255" s="221" t="str">
        <f>INDEX(DbaseIndices!D:D,$B1255)</f>
        <v>Coal</v>
      </c>
      <c r="H1255" s="221" t="str">
        <f>INDEX(DbaseIndices!E:E,$B1255)</f>
        <v>N2O</v>
      </c>
      <c r="I1255" s="221">
        <f>IF(I1254=DbaseIndices!$N$3,DbaseIndices!$N$2,I1254+1)</f>
        <v>2017</v>
      </c>
      <c r="J1255" s="318">
        <f ca="1">OFFSET(INDIRECT(INDEX(DbaseIndices!J:J,B1255)),0,I1255-2000+1)</f>
        <v>0</v>
      </c>
    </row>
    <row r="1256" spans="1:10" hidden="1" x14ac:dyDescent="0.25">
      <c r="A1256" s="221">
        <f>IF(I1255=DbaseIndices!$N$3,A1255+1,A1255)</f>
        <v>210</v>
      </c>
      <c r="B1256" s="221">
        <f>MATCH(A1256,DbaseIndices!A:A,0)</f>
        <v>287</v>
      </c>
      <c r="C1256" s="221" t="str">
        <f>INDEX(DbaseIndices!F:F,$B1256)</f>
        <v>1 Energy</v>
      </c>
      <c r="D1256" s="221" t="str">
        <f>INDEX(DbaseIndices!G:G,$B1256)</f>
        <v>1B Fugitive Emissions from Fuels</v>
      </c>
      <c r="E1256" s="221" t="str">
        <f>INDEX(DbaseIndices!H:H,$B1256)</f>
        <v>1B1 Solid Fuels</v>
      </c>
      <c r="F1256" s="221" t="str">
        <f>INDEX(DbaseIndices!I:I,$B1256)</f>
        <v>1B1a Mining</v>
      </c>
      <c r="G1256" s="221">
        <f>INDEX(DbaseIndices!D:D,$B1256)</f>
        <v>0</v>
      </c>
      <c r="H1256" s="221" t="str">
        <f>INDEX(DbaseIndices!E:E,$B1256)</f>
        <v>CO2</v>
      </c>
      <c r="I1256" s="221">
        <f>IF(I1255=DbaseIndices!$N$3,DbaseIndices!$N$2,I1255+1)</f>
        <v>2012</v>
      </c>
      <c r="J1256" s="318">
        <f ca="1">OFFSET(INDIRECT(INDEX(DbaseIndices!J:J,B1256)),0,I1256-2000+1)</f>
        <v>16.859026799999999</v>
      </c>
    </row>
    <row r="1257" spans="1:10" hidden="1" x14ac:dyDescent="0.25">
      <c r="A1257" s="221">
        <f>IF(I1256=DbaseIndices!$N$3,A1256+1,A1256)</f>
        <v>210</v>
      </c>
      <c r="B1257" s="221">
        <f>MATCH(A1257,DbaseIndices!A:A,0)</f>
        <v>287</v>
      </c>
      <c r="C1257" s="221" t="str">
        <f>INDEX(DbaseIndices!F:F,$B1257)</f>
        <v>1 Energy</v>
      </c>
      <c r="D1257" s="221" t="str">
        <f>INDEX(DbaseIndices!G:G,$B1257)</f>
        <v>1B Fugitive Emissions from Fuels</v>
      </c>
      <c r="E1257" s="221" t="str">
        <f>INDEX(DbaseIndices!H:H,$B1257)</f>
        <v>1B1 Solid Fuels</v>
      </c>
      <c r="F1257" s="221" t="str">
        <f>INDEX(DbaseIndices!I:I,$B1257)</f>
        <v>1B1a Mining</v>
      </c>
      <c r="G1257" s="221">
        <f>INDEX(DbaseIndices!D:D,$B1257)</f>
        <v>0</v>
      </c>
      <c r="H1257" s="221" t="str">
        <f>INDEX(DbaseIndices!E:E,$B1257)</f>
        <v>CO2</v>
      </c>
      <c r="I1257" s="221">
        <f>IF(I1256=DbaseIndices!$N$3,DbaseIndices!$N$2,I1256+1)</f>
        <v>2013</v>
      </c>
      <c r="J1257" s="318">
        <f ca="1">OFFSET(INDIRECT(INDEX(DbaseIndices!J:J,B1257)),0,I1257-2000+1)</f>
        <v>17.081401336999999</v>
      </c>
    </row>
    <row r="1258" spans="1:10" hidden="1" x14ac:dyDescent="0.25">
      <c r="A1258" s="221">
        <f>IF(I1257=DbaseIndices!$N$3,A1257+1,A1257)</f>
        <v>210</v>
      </c>
      <c r="B1258" s="221">
        <f>MATCH(A1258,DbaseIndices!A:A,0)</f>
        <v>287</v>
      </c>
      <c r="C1258" s="221" t="str">
        <f>INDEX(DbaseIndices!F:F,$B1258)</f>
        <v>1 Energy</v>
      </c>
      <c r="D1258" s="221" t="str">
        <f>INDEX(DbaseIndices!G:G,$B1258)</f>
        <v>1B Fugitive Emissions from Fuels</v>
      </c>
      <c r="E1258" s="221" t="str">
        <f>INDEX(DbaseIndices!H:H,$B1258)</f>
        <v>1B1 Solid Fuels</v>
      </c>
      <c r="F1258" s="221" t="str">
        <f>INDEX(DbaseIndices!I:I,$B1258)</f>
        <v>1B1a Mining</v>
      </c>
      <c r="G1258" s="221">
        <f>INDEX(DbaseIndices!D:D,$B1258)</f>
        <v>0</v>
      </c>
      <c r="H1258" s="221" t="str">
        <f>INDEX(DbaseIndices!E:E,$B1258)</f>
        <v>CO2</v>
      </c>
      <c r="I1258" s="221">
        <f>IF(I1257=DbaseIndices!$N$3,DbaseIndices!$N$2,I1257+1)</f>
        <v>2014</v>
      </c>
      <c r="J1258" s="318">
        <f ca="1">OFFSET(INDIRECT(INDEX(DbaseIndices!J:J,B1258)),0,I1258-2000+1)</f>
        <v>17.434901637999999</v>
      </c>
    </row>
    <row r="1259" spans="1:10" hidden="1" x14ac:dyDescent="0.25">
      <c r="A1259" s="221">
        <f>IF(I1258=DbaseIndices!$N$3,A1258+1,A1258)</f>
        <v>210</v>
      </c>
      <c r="B1259" s="221">
        <f>MATCH(A1259,DbaseIndices!A:A,0)</f>
        <v>287</v>
      </c>
      <c r="C1259" s="221" t="str">
        <f>INDEX(DbaseIndices!F:F,$B1259)</f>
        <v>1 Energy</v>
      </c>
      <c r="D1259" s="221" t="str">
        <f>INDEX(DbaseIndices!G:G,$B1259)</f>
        <v>1B Fugitive Emissions from Fuels</v>
      </c>
      <c r="E1259" s="221" t="str">
        <f>INDEX(DbaseIndices!H:H,$B1259)</f>
        <v>1B1 Solid Fuels</v>
      </c>
      <c r="F1259" s="221" t="str">
        <f>INDEX(DbaseIndices!I:I,$B1259)</f>
        <v>1B1a Mining</v>
      </c>
      <c r="G1259" s="221">
        <f>INDEX(DbaseIndices!D:D,$B1259)</f>
        <v>0</v>
      </c>
      <c r="H1259" s="221" t="str">
        <f>INDEX(DbaseIndices!E:E,$B1259)</f>
        <v>CO2</v>
      </c>
      <c r="I1259" s="221">
        <f>IF(I1258=DbaseIndices!$N$3,DbaseIndices!$N$2,I1258+1)</f>
        <v>2015</v>
      </c>
      <c r="J1259" s="318">
        <f ca="1">OFFSET(INDIRECT(INDEX(DbaseIndices!J:J,B1259)),0,I1259-2000+1)</f>
        <v>16.847957741999998</v>
      </c>
    </row>
    <row r="1260" spans="1:10" hidden="1" x14ac:dyDescent="0.25">
      <c r="A1260" s="221">
        <f>IF(I1259=DbaseIndices!$N$3,A1259+1,A1259)</f>
        <v>210</v>
      </c>
      <c r="B1260" s="221">
        <f>MATCH(A1260,DbaseIndices!A:A,0)</f>
        <v>287</v>
      </c>
      <c r="C1260" s="221" t="str">
        <f>INDEX(DbaseIndices!F:F,$B1260)</f>
        <v>1 Energy</v>
      </c>
      <c r="D1260" s="221" t="str">
        <f>INDEX(DbaseIndices!G:G,$B1260)</f>
        <v>1B Fugitive Emissions from Fuels</v>
      </c>
      <c r="E1260" s="221" t="str">
        <f>INDEX(DbaseIndices!H:H,$B1260)</f>
        <v>1B1 Solid Fuels</v>
      </c>
      <c r="F1260" s="221" t="str">
        <f>INDEX(DbaseIndices!I:I,$B1260)</f>
        <v>1B1a Mining</v>
      </c>
      <c r="G1260" s="221">
        <f>INDEX(DbaseIndices!D:D,$B1260)</f>
        <v>0</v>
      </c>
      <c r="H1260" s="221" t="str">
        <f>INDEX(DbaseIndices!E:E,$B1260)</f>
        <v>CO2</v>
      </c>
      <c r="I1260" s="221">
        <f>IF(I1259=DbaseIndices!$N$3,DbaseIndices!$N$2,I1259+1)</f>
        <v>2016</v>
      </c>
      <c r="J1260" s="318">
        <f ca="1">OFFSET(INDIRECT(INDEX(DbaseIndices!J:J,B1260)),0,I1260-2000+1)</f>
        <v>16.714561402000001</v>
      </c>
    </row>
    <row r="1261" spans="1:10" hidden="1" x14ac:dyDescent="0.25">
      <c r="A1261" s="221">
        <f>IF(I1260=DbaseIndices!$N$3,A1260+1,A1260)</f>
        <v>210</v>
      </c>
      <c r="B1261" s="221">
        <f>MATCH(A1261,DbaseIndices!A:A,0)</f>
        <v>287</v>
      </c>
      <c r="C1261" s="221" t="str">
        <f>INDEX(DbaseIndices!F:F,$B1261)</f>
        <v>1 Energy</v>
      </c>
      <c r="D1261" s="221" t="str">
        <f>INDEX(DbaseIndices!G:G,$B1261)</f>
        <v>1B Fugitive Emissions from Fuels</v>
      </c>
      <c r="E1261" s="221" t="str">
        <f>INDEX(DbaseIndices!H:H,$B1261)</f>
        <v>1B1 Solid Fuels</v>
      </c>
      <c r="F1261" s="221" t="str">
        <f>INDEX(DbaseIndices!I:I,$B1261)</f>
        <v>1B1a Mining</v>
      </c>
      <c r="G1261" s="221">
        <f>INDEX(DbaseIndices!D:D,$B1261)</f>
        <v>0</v>
      </c>
      <c r="H1261" s="221" t="str">
        <f>INDEX(DbaseIndices!E:E,$B1261)</f>
        <v>CO2</v>
      </c>
      <c r="I1261" s="221">
        <f>IF(I1260=DbaseIndices!$N$3,DbaseIndices!$N$2,I1260+1)</f>
        <v>2017</v>
      </c>
      <c r="J1261" s="318">
        <f ca="1">OFFSET(INDIRECT(INDEX(DbaseIndices!J:J,B1261)),0,I1261-2000+1)</f>
        <v>16.853492271</v>
      </c>
    </row>
    <row r="1262" spans="1:10" hidden="1" x14ac:dyDescent="0.25">
      <c r="A1262" s="221">
        <f>IF(I1261=DbaseIndices!$N$3,A1261+1,A1261)</f>
        <v>211</v>
      </c>
      <c r="B1262" s="221">
        <f>MATCH(A1262,DbaseIndices!A:A,0)</f>
        <v>288</v>
      </c>
      <c r="C1262" s="221" t="str">
        <f>INDEX(DbaseIndices!F:F,$B1262)</f>
        <v>1 Energy</v>
      </c>
      <c r="D1262" s="221" t="str">
        <f>INDEX(DbaseIndices!G:G,$B1262)</f>
        <v>1B Fugitive Emissions from Fuels</v>
      </c>
      <c r="E1262" s="221" t="str">
        <f>INDEX(DbaseIndices!H:H,$B1262)</f>
        <v>1B1 Solid Fuels</v>
      </c>
      <c r="F1262" s="221" t="str">
        <f>INDEX(DbaseIndices!I:I,$B1262)</f>
        <v>1B1a Mining</v>
      </c>
      <c r="G1262" s="221">
        <f>INDEX(DbaseIndices!D:D,$B1262)</f>
        <v>0</v>
      </c>
      <c r="H1262" s="221" t="str">
        <f>INDEX(DbaseIndices!E:E,$B1262)</f>
        <v>CO2</v>
      </c>
      <c r="I1262" s="221">
        <f>IF(I1261=DbaseIndices!$N$3,DbaseIndices!$N$2,I1261+1)</f>
        <v>2012</v>
      </c>
      <c r="J1262" s="318">
        <f ca="1">OFFSET(INDIRECT(INDEX(DbaseIndices!J:J,B1262)),0,I1262-2000+1)</f>
        <v>3.9410712000000001</v>
      </c>
    </row>
    <row r="1263" spans="1:10" hidden="1" x14ac:dyDescent="0.25">
      <c r="A1263" s="221">
        <f>IF(I1262=DbaseIndices!$N$3,A1262+1,A1262)</f>
        <v>211</v>
      </c>
      <c r="B1263" s="221">
        <f>MATCH(A1263,DbaseIndices!A:A,0)</f>
        <v>288</v>
      </c>
      <c r="C1263" s="221" t="str">
        <f>INDEX(DbaseIndices!F:F,$B1263)</f>
        <v>1 Energy</v>
      </c>
      <c r="D1263" s="221" t="str">
        <f>INDEX(DbaseIndices!G:G,$B1263)</f>
        <v>1B Fugitive Emissions from Fuels</v>
      </c>
      <c r="E1263" s="221" t="str">
        <f>INDEX(DbaseIndices!H:H,$B1263)</f>
        <v>1B1 Solid Fuels</v>
      </c>
      <c r="F1263" s="221" t="str">
        <f>INDEX(DbaseIndices!I:I,$B1263)</f>
        <v>1B1a Mining</v>
      </c>
      <c r="G1263" s="221">
        <f>INDEX(DbaseIndices!D:D,$B1263)</f>
        <v>0</v>
      </c>
      <c r="H1263" s="221" t="str">
        <f>INDEX(DbaseIndices!E:E,$B1263)</f>
        <v>CO2</v>
      </c>
      <c r="I1263" s="221">
        <f>IF(I1262=DbaseIndices!$N$3,DbaseIndices!$N$2,I1262+1)</f>
        <v>2013</v>
      </c>
      <c r="J1263" s="318">
        <f ca="1">OFFSET(INDIRECT(INDEX(DbaseIndices!J:J,B1263)),0,I1263-2000+1)</f>
        <v>3.9930548579999998</v>
      </c>
    </row>
    <row r="1264" spans="1:10" hidden="1" x14ac:dyDescent="0.25">
      <c r="A1264" s="221">
        <f>IF(I1263=DbaseIndices!$N$3,A1263+1,A1263)</f>
        <v>211</v>
      </c>
      <c r="B1264" s="221">
        <f>MATCH(A1264,DbaseIndices!A:A,0)</f>
        <v>288</v>
      </c>
      <c r="C1264" s="221" t="str">
        <f>INDEX(DbaseIndices!F:F,$B1264)</f>
        <v>1 Energy</v>
      </c>
      <c r="D1264" s="221" t="str">
        <f>INDEX(DbaseIndices!G:G,$B1264)</f>
        <v>1B Fugitive Emissions from Fuels</v>
      </c>
      <c r="E1264" s="221" t="str">
        <f>INDEX(DbaseIndices!H:H,$B1264)</f>
        <v>1B1 Solid Fuels</v>
      </c>
      <c r="F1264" s="221" t="str">
        <f>INDEX(DbaseIndices!I:I,$B1264)</f>
        <v>1B1a Mining</v>
      </c>
      <c r="G1264" s="221">
        <f>INDEX(DbaseIndices!D:D,$B1264)</f>
        <v>0</v>
      </c>
      <c r="H1264" s="221" t="str">
        <f>INDEX(DbaseIndices!E:E,$B1264)</f>
        <v>CO2</v>
      </c>
      <c r="I1264" s="221">
        <f>IF(I1263=DbaseIndices!$N$3,DbaseIndices!$N$2,I1263+1)</f>
        <v>2014</v>
      </c>
      <c r="J1264" s="318">
        <f ca="1">OFFSET(INDIRECT(INDEX(DbaseIndices!J:J,B1264)),0,I1264-2000+1)</f>
        <v>4.0756912920000001</v>
      </c>
    </row>
    <row r="1265" spans="1:10" hidden="1" x14ac:dyDescent="0.25">
      <c r="A1265" s="221">
        <f>IF(I1264=DbaseIndices!$N$3,A1264+1,A1264)</f>
        <v>211</v>
      </c>
      <c r="B1265" s="221">
        <f>MATCH(A1265,DbaseIndices!A:A,0)</f>
        <v>288</v>
      </c>
      <c r="C1265" s="221" t="str">
        <f>INDEX(DbaseIndices!F:F,$B1265)</f>
        <v>1 Energy</v>
      </c>
      <c r="D1265" s="221" t="str">
        <f>INDEX(DbaseIndices!G:G,$B1265)</f>
        <v>1B Fugitive Emissions from Fuels</v>
      </c>
      <c r="E1265" s="221" t="str">
        <f>INDEX(DbaseIndices!H:H,$B1265)</f>
        <v>1B1 Solid Fuels</v>
      </c>
      <c r="F1265" s="221" t="str">
        <f>INDEX(DbaseIndices!I:I,$B1265)</f>
        <v>1B1a Mining</v>
      </c>
      <c r="G1265" s="221">
        <f>INDEX(DbaseIndices!D:D,$B1265)</f>
        <v>0</v>
      </c>
      <c r="H1265" s="221" t="str">
        <f>INDEX(DbaseIndices!E:E,$B1265)</f>
        <v>CO2</v>
      </c>
      <c r="I1265" s="221">
        <f>IF(I1264=DbaseIndices!$N$3,DbaseIndices!$N$2,I1264+1)</f>
        <v>2015</v>
      </c>
      <c r="J1265" s="318">
        <f ca="1">OFFSET(INDIRECT(INDEX(DbaseIndices!J:J,B1265)),0,I1265-2000+1)</f>
        <v>3.9384836279999997</v>
      </c>
    </row>
    <row r="1266" spans="1:10" hidden="1" x14ac:dyDescent="0.25">
      <c r="A1266" s="221">
        <f>IF(I1265=DbaseIndices!$N$3,A1265+1,A1265)</f>
        <v>211</v>
      </c>
      <c r="B1266" s="221">
        <f>MATCH(A1266,DbaseIndices!A:A,0)</f>
        <v>288</v>
      </c>
      <c r="C1266" s="221" t="str">
        <f>INDEX(DbaseIndices!F:F,$B1266)</f>
        <v>1 Energy</v>
      </c>
      <c r="D1266" s="221" t="str">
        <f>INDEX(DbaseIndices!G:G,$B1266)</f>
        <v>1B Fugitive Emissions from Fuels</v>
      </c>
      <c r="E1266" s="221" t="str">
        <f>INDEX(DbaseIndices!H:H,$B1266)</f>
        <v>1B1 Solid Fuels</v>
      </c>
      <c r="F1266" s="221" t="str">
        <f>INDEX(DbaseIndices!I:I,$B1266)</f>
        <v>1B1a Mining</v>
      </c>
      <c r="G1266" s="221">
        <f>INDEX(DbaseIndices!D:D,$B1266)</f>
        <v>0</v>
      </c>
      <c r="H1266" s="221" t="str">
        <f>INDEX(DbaseIndices!E:E,$B1266)</f>
        <v>CO2</v>
      </c>
      <c r="I1266" s="221">
        <f>IF(I1265=DbaseIndices!$N$3,DbaseIndices!$N$2,I1265+1)</f>
        <v>2016</v>
      </c>
      <c r="J1266" s="318">
        <f ca="1">OFFSET(INDIRECT(INDEX(DbaseIndices!J:J,B1266)),0,I1266-2000+1)</f>
        <v>3.9073000680000001</v>
      </c>
    </row>
    <row r="1267" spans="1:10" hidden="1" x14ac:dyDescent="0.25">
      <c r="A1267" s="221">
        <f>IF(I1266=DbaseIndices!$N$3,A1266+1,A1266)</f>
        <v>211</v>
      </c>
      <c r="B1267" s="221">
        <f>MATCH(A1267,DbaseIndices!A:A,0)</f>
        <v>288</v>
      </c>
      <c r="C1267" s="221" t="str">
        <f>INDEX(DbaseIndices!F:F,$B1267)</f>
        <v>1 Energy</v>
      </c>
      <c r="D1267" s="221" t="str">
        <f>INDEX(DbaseIndices!G:G,$B1267)</f>
        <v>1B Fugitive Emissions from Fuels</v>
      </c>
      <c r="E1267" s="221" t="str">
        <f>INDEX(DbaseIndices!H:H,$B1267)</f>
        <v>1B1 Solid Fuels</v>
      </c>
      <c r="F1267" s="221" t="str">
        <f>INDEX(DbaseIndices!I:I,$B1267)</f>
        <v>1B1a Mining</v>
      </c>
      <c r="G1267" s="221">
        <f>INDEX(DbaseIndices!D:D,$B1267)</f>
        <v>0</v>
      </c>
      <c r="H1267" s="221" t="str">
        <f>INDEX(DbaseIndices!E:E,$B1267)</f>
        <v>CO2</v>
      </c>
      <c r="I1267" s="221">
        <f>IF(I1266=DbaseIndices!$N$3,DbaseIndices!$N$2,I1266+1)</f>
        <v>2017</v>
      </c>
      <c r="J1267" s="318">
        <f ca="1">OFFSET(INDIRECT(INDEX(DbaseIndices!J:J,B1267)),0,I1267-2000+1)</f>
        <v>3.9397774139999999</v>
      </c>
    </row>
    <row r="1268" spans="1:10" hidden="1" x14ac:dyDescent="0.25">
      <c r="A1268" s="221">
        <f>IF(I1267=DbaseIndices!$N$3,A1267+1,A1267)</f>
        <v>212</v>
      </c>
      <c r="B1268" s="221">
        <f>MATCH(A1268,DbaseIndices!A:A,0)</f>
        <v>289</v>
      </c>
      <c r="C1268" s="221" t="str">
        <f>INDEX(DbaseIndices!F:F,$B1268)</f>
        <v>1 Energy</v>
      </c>
      <c r="D1268" s="221" t="str">
        <f>INDEX(DbaseIndices!G:G,$B1268)</f>
        <v>1B Fugitive Emissions from Fuels</v>
      </c>
      <c r="E1268" s="221" t="str">
        <f>INDEX(DbaseIndices!H:H,$B1268)</f>
        <v>1B1 Solid Fuels</v>
      </c>
      <c r="F1268" s="221" t="str">
        <f>INDEX(DbaseIndices!I:I,$B1268)</f>
        <v>1B1a Mining</v>
      </c>
      <c r="G1268" s="221">
        <f>INDEX(DbaseIndices!D:D,$B1268)</f>
        <v>0</v>
      </c>
      <c r="H1268" s="221" t="str">
        <f>INDEX(DbaseIndices!E:E,$B1268)</f>
        <v>CH4</v>
      </c>
      <c r="I1268" s="221">
        <f>IF(I1267=DbaseIndices!$N$3,DbaseIndices!$N$2,I1267+1)</f>
        <v>2012</v>
      </c>
      <c r="J1268" s="318">
        <f ca="1">OFFSET(INDIRECT(INDEX(DbaseIndices!J:J,B1268)),0,I1268-2000+1)</f>
        <v>61.288920000000005</v>
      </c>
    </row>
    <row r="1269" spans="1:10" hidden="1" x14ac:dyDescent="0.25">
      <c r="A1269" s="221">
        <f>IF(I1268=DbaseIndices!$N$3,A1268+1,A1268)</f>
        <v>212</v>
      </c>
      <c r="B1269" s="221">
        <f>MATCH(A1269,DbaseIndices!A:A,0)</f>
        <v>289</v>
      </c>
      <c r="C1269" s="221" t="str">
        <f>INDEX(DbaseIndices!F:F,$B1269)</f>
        <v>1 Energy</v>
      </c>
      <c r="D1269" s="221" t="str">
        <f>INDEX(DbaseIndices!G:G,$B1269)</f>
        <v>1B Fugitive Emissions from Fuels</v>
      </c>
      <c r="E1269" s="221" t="str">
        <f>INDEX(DbaseIndices!H:H,$B1269)</f>
        <v>1B1 Solid Fuels</v>
      </c>
      <c r="F1269" s="221" t="str">
        <f>INDEX(DbaseIndices!I:I,$B1269)</f>
        <v>1B1a Mining</v>
      </c>
      <c r="G1269" s="221">
        <f>INDEX(DbaseIndices!D:D,$B1269)</f>
        <v>0</v>
      </c>
      <c r="H1269" s="221" t="str">
        <f>INDEX(DbaseIndices!E:E,$B1269)</f>
        <v>CH4</v>
      </c>
      <c r="I1269" s="221">
        <f>IF(I1268=DbaseIndices!$N$3,DbaseIndices!$N$2,I1268+1)</f>
        <v>2013</v>
      </c>
      <c r="J1269" s="318">
        <f ca="1">OFFSET(INDIRECT(INDEX(DbaseIndices!J:J,B1269)),0,I1269-2000+1)</f>
        <v>62.097335300000005</v>
      </c>
    </row>
    <row r="1270" spans="1:10" hidden="1" x14ac:dyDescent="0.25">
      <c r="A1270" s="221">
        <f>IF(I1269=DbaseIndices!$N$3,A1269+1,A1269)</f>
        <v>212</v>
      </c>
      <c r="B1270" s="221">
        <f>MATCH(A1270,DbaseIndices!A:A,0)</f>
        <v>289</v>
      </c>
      <c r="C1270" s="221" t="str">
        <f>INDEX(DbaseIndices!F:F,$B1270)</f>
        <v>1 Energy</v>
      </c>
      <c r="D1270" s="221" t="str">
        <f>INDEX(DbaseIndices!G:G,$B1270)</f>
        <v>1B Fugitive Emissions from Fuels</v>
      </c>
      <c r="E1270" s="221" t="str">
        <f>INDEX(DbaseIndices!H:H,$B1270)</f>
        <v>1B1 Solid Fuels</v>
      </c>
      <c r="F1270" s="221" t="str">
        <f>INDEX(DbaseIndices!I:I,$B1270)</f>
        <v>1B1a Mining</v>
      </c>
      <c r="G1270" s="221">
        <f>INDEX(DbaseIndices!D:D,$B1270)</f>
        <v>0</v>
      </c>
      <c r="H1270" s="221" t="str">
        <f>INDEX(DbaseIndices!E:E,$B1270)</f>
        <v>CH4</v>
      </c>
      <c r="I1270" s="221">
        <f>IF(I1269=DbaseIndices!$N$3,DbaseIndices!$N$2,I1269+1)</f>
        <v>2014</v>
      </c>
      <c r="J1270" s="318">
        <f ca="1">OFFSET(INDIRECT(INDEX(DbaseIndices!J:J,B1270)),0,I1270-2000+1)</f>
        <v>63.382442200000007</v>
      </c>
    </row>
    <row r="1271" spans="1:10" hidden="1" x14ac:dyDescent="0.25">
      <c r="A1271" s="221">
        <f>IF(I1270=DbaseIndices!$N$3,A1270+1,A1270)</f>
        <v>212</v>
      </c>
      <c r="B1271" s="221">
        <f>MATCH(A1271,DbaseIndices!A:A,0)</f>
        <v>289</v>
      </c>
      <c r="C1271" s="221" t="str">
        <f>INDEX(DbaseIndices!F:F,$B1271)</f>
        <v>1 Energy</v>
      </c>
      <c r="D1271" s="221" t="str">
        <f>INDEX(DbaseIndices!G:G,$B1271)</f>
        <v>1B Fugitive Emissions from Fuels</v>
      </c>
      <c r="E1271" s="221" t="str">
        <f>INDEX(DbaseIndices!H:H,$B1271)</f>
        <v>1B1 Solid Fuels</v>
      </c>
      <c r="F1271" s="221" t="str">
        <f>INDEX(DbaseIndices!I:I,$B1271)</f>
        <v>1B1a Mining</v>
      </c>
      <c r="G1271" s="221">
        <f>INDEX(DbaseIndices!D:D,$B1271)</f>
        <v>0</v>
      </c>
      <c r="H1271" s="221" t="str">
        <f>INDEX(DbaseIndices!E:E,$B1271)</f>
        <v>CH4</v>
      </c>
      <c r="I1271" s="221">
        <f>IF(I1270=DbaseIndices!$N$3,DbaseIndices!$N$2,I1270+1)</f>
        <v>2015</v>
      </c>
      <c r="J1271" s="318">
        <f ca="1">OFFSET(INDIRECT(INDEX(DbaseIndices!J:J,B1271)),0,I1271-2000+1)</f>
        <v>61.248679800000005</v>
      </c>
    </row>
    <row r="1272" spans="1:10" hidden="1" x14ac:dyDescent="0.25">
      <c r="A1272" s="221">
        <f>IF(I1271=DbaseIndices!$N$3,A1271+1,A1271)</f>
        <v>212</v>
      </c>
      <c r="B1272" s="221">
        <f>MATCH(A1272,DbaseIndices!A:A,0)</f>
        <v>289</v>
      </c>
      <c r="C1272" s="221" t="str">
        <f>INDEX(DbaseIndices!F:F,$B1272)</f>
        <v>1 Energy</v>
      </c>
      <c r="D1272" s="221" t="str">
        <f>INDEX(DbaseIndices!G:G,$B1272)</f>
        <v>1B Fugitive Emissions from Fuels</v>
      </c>
      <c r="E1272" s="221" t="str">
        <f>INDEX(DbaseIndices!H:H,$B1272)</f>
        <v>1B1 Solid Fuels</v>
      </c>
      <c r="F1272" s="221" t="str">
        <f>INDEX(DbaseIndices!I:I,$B1272)</f>
        <v>1B1a Mining</v>
      </c>
      <c r="G1272" s="221">
        <f>INDEX(DbaseIndices!D:D,$B1272)</f>
        <v>0</v>
      </c>
      <c r="H1272" s="221" t="str">
        <f>INDEX(DbaseIndices!E:E,$B1272)</f>
        <v>CH4</v>
      </c>
      <c r="I1272" s="221">
        <f>IF(I1271=DbaseIndices!$N$3,DbaseIndices!$N$2,I1271+1)</f>
        <v>2016</v>
      </c>
      <c r="J1272" s="318">
        <f ca="1">OFFSET(INDIRECT(INDEX(DbaseIndices!J:J,B1272)),0,I1272-2000+1)</f>
        <v>60.763733800000004</v>
      </c>
    </row>
    <row r="1273" spans="1:10" hidden="1" x14ac:dyDescent="0.25">
      <c r="A1273" s="221">
        <f>IF(I1272=DbaseIndices!$N$3,A1272+1,A1272)</f>
        <v>212</v>
      </c>
      <c r="B1273" s="221">
        <f>MATCH(A1273,DbaseIndices!A:A,0)</f>
        <v>289</v>
      </c>
      <c r="C1273" s="221" t="str">
        <f>INDEX(DbaseIndices!F:F,$B1273)</f>
        <v>1 Energy</v>
      </c>
      <c r="D1273" s="221" t="str">
        <f>INDEX(DbaseIndices!G:G,$B1273)</f>
        <v>1B Fugitive Emissions from Fuels</v>
      </c>
      <c r="E1273" s="221" t="str">
        <f>INDEX(DbaseIndices!H:H,$B1273)</f>
        <v>1B1 Solid Fuels</v>
      </c>
      <c r="F1273" s="221" t="str">
        <f>INDEX(DbaseIndices!I:I,$B1273)</f>
        <v>1B1a Mining</v>
      </c>
      <c r="G1273" s="221">
        <f>INDEX(DbaseIndices!D:D,$B1273)</f>
        <v>0</v>
      </c>
      <c r="H1273" s="221" t="str">
        <f>INDEX(DbaseIndices!E:E,$B1273)</f>
        <v>CH4</v>
      </c>
      <c r="I1273" s="221">
        <f>IF(I1272=DbaseIndices!$N$3,DbaseIndices!$N$2,I1272+1)</f>
        <v>2017</v>
      </c>
      <c r="J1273" s="318">
        <f ca="1">OFFSET(INDIRECT(INDEX(DbaseIndices!J:J,B1273)),0,I1273-2000+1)</f>
        <v>61.268799900000005</v>
      </c>
    </row>
    <row r="1274" spans="1:10" hidden="1" x14ac:dyDescent="0.25">
      <c r="A1274" s="221">
        <f>IF(I1273=DbaseIndices!$N$3,A1273+1,A1273)</f>
        <v>213</v>
      </c>
      <c r="B1274" s="221">
        <f>MATCH(A1274,DbaseIndices!A:A,0)</f>
        <v>290</v>
      </c>
      <c r="C1274" s="221" t="str">
        <f>INDEX(DbaseIndices!F:F,$B1274)</f>
        <v>1 Energy</v>
      </c>
      <c r="D1274" s="221" t="str">
        <f>INDEX(DbaseIndices!G:G,$B1274)</f>
        <v>1B Fugitive Emissions from Fuels</v>
      </c>
      <c r="E1274" s="221" t="str">
        <f>INDEX(DbaseIndices!H:H,$B1274)</f>
        <v>1B1 Solid Fuels</v>
      </c>
      <c r="F1274" s="221" t="str">
        <f>INDEX(DbaseIndices!I:I,$B1274)</f>
        <v>1B1a Mining</v>
      </c>
      <c r="G1274" s="221">
        <f>INDEX(DbaseIndices!D:D,$B1274)</f>
        <v>0</v>
      </c>
      <c r="H1274" s="221" t="str">
        <f>INDEX(DbaseIndices!E:E,$B1274)</f>
        <v>CH4</v>
      </c>
      <c r="I1274" s="221">
        <f>IF(I1273=DbaseIndices!$N$3,DbaseIndices!$N$2,I1273+1)</f>
        <v>2012</v>
      </c>
      <c r="J1274" s="318">
        <f ca="1">OFFSET(INDIRECT(INDEX(DbaseIndices!J:J,B1274)),0,I1274-2000+1)</f>
        <v>14.327280000000002</v>
      </c>
    </row>
    <row r="1275" spans="1:10" hidden="1" x14ac:dyDescent="0.25">
      <c r="A1275" s="221">
        <f>IF(I1274=DbaseIndices!$N$3,A1274+1,A1274)</f>
        <v>213</v>
      </c>
      <c r="B1275" s="221">
        <f>MATCH(A1275,DbaseIndices!A:A,0)</f>
        <v>290</v>
      </c>
      <c r="C1275" s="221" t="str">
        <f>INDEX(DbaseIndices!F:F,$B1275)</f>
        <v>1 Energy</v>
      </c>
      <c r="D1275" s="221" t="str">
        <f>INDEX(DbaseIndices!G:G,$B1275)</f>
        <v>1B Fugitive Emissions from Fuels</v>
      </c>
      <c r="E1275" s="221" t="str">
        <f>INDEX(DbaseIndices!H:H,$B1275)</f>
        <v>1B1 Solid Fuels</v>
      </c>
      <c r="F1275" s="221" t="str">
        <f>INDEX(DbaseIndices!I:I,$B1275)</f>
        <v>1B1a Mining</v>
      </c>
      <c r="G1275" s="221">
        <f>INDEX(DbaseIndices!D:D,$B1275)</f>
        <v>0</v>
      </c>
      <c r="H1275" s="221" t="str">
        <f>INDEX(DbaseIndices!E:E,$B1275)</f>
        <v>CH4</v>
      </c>
      <c r="I1275" s="221">
        <f>IF(I1274=DbaseIndices!$N$3,DbaseIndices!$N$2,I1274+1)</f>
        <v>2013</v>
      </c>
      <c r="J1275" s="318">
        <f ca="1">OFFSET(INDIRECT(INDEX(DbaseIndices!J:J,B1275)),0,I1275-2000+1)</f>
        <v>14.516260200000001</v>
      </c>
    </row>
    <row r="1276" spans="1:10" hidden="1" x14ac:dyDescent="0.25">
      <c r="A1276" s="221">
        <f>IF(I1275=DbaseIndices!$N$3,A1275+1,A1275)</f>
        <v>213</v>
      </c>
      <c r="B1276" s="221">
        <f>MATCH(A1276,DbaseIndices!A:A,0)</f>
        <v>290</v>
      </c>
      <c r="C1276" s="221" t="str">
        <f>INDEX(DbaseIndices!F:F,$B1276)</f>
        <v>1 Energy</v>
      </c>
      <c r="D1276" s="221" t="str">
        <f>INDEX(DbaseIndices!G:G,$B1276)</f>
        <v>1B Fugitive Emissions from Fuels</v>
      </c>
      <c r="E1276" s="221" t="str">
        <f>INDEX(DbaseIndices!H:H,$B1276)</f>
        <v>1B1 Solid Fuels</v>
      </c>
      <c r="F1276" s="221" t="str">
        <f>INDEX(DbaseIndices!I:I,$B1276)</f>
        <v>1B1a Mining</v>
      </c>
      <c r="G1276" s="221">
        <f>INDEX(DbaseIndices!D:D,$B1276)</f>
        <v>0</v>
      </c>
      <c r="H1276" s="221" t="str">
        <f>INDEX(DbaseIndices!E:E,$B1276)</f>
        <v>CH4</v>
      </c>
      <c r="I1276" s="221">
        <f>IF(I1275=DbaseIndices!$N$3,DbaseIndices!$N$2,I1275+1)</f>
        <v>2014</v>
      </c>
      <c r="J1276" s="318">
        <f ca="1">OFFSET(INDIRECT(INDEX(DbaseIndices!J:J,B1276)),0,I1276-2000+1)</f>
        <v>14.816674800000001</v>
      </c>
    </row>
    <row r="1277" spans="1:10" hidden="1" x14ac:dyDescent="0.25">
      <c r="A1277" s="221">
        <f>IF(I1276=DbaseIndices!$N$3,A1276+1,A1276)</f>
        <v>213</v>
      </c>
      <c r="B1277" s="221">
        <f>MATCH(A1277,DbaseIndices!A:A,0)</f>
        <v>290</v>
      </c>
      <c r="C1277" s="221" t="str">
        <f>INDEX(DbaseIndices!F:F,$B1277)</f>
        <v>1 Energy</v>
      </c>
      <c r="D1277" s="221" t="str">
        <f>INDEX(DbaseIndices!G:G,$B1277)</f>
        <v>1B Fugitive Emissions from Fuels</v>
      </c>
      <c r="E1277" s="221" t="str">
        <f>INDEX(DbaseIndices!H:H,$B1277)</f>
        <v>1B1 Solid Fuels</v>
      </c>
      <c r="F1277" s="221" t="str">
        <f>INDEX(DbaseIndices!I:I,$B1277)</f>
        <v>1B1a Mining</v>
      </c>
      <c r="G1277" s="221">
        <f>INDEX(DbaseIndices!D:D,$B1277)</f>
        <v>0</v>
      </c>
      <c r="H1277" s="221" t="str">
        <f>INDEX(DbaseIndices!E:E,$B1277)</f>
        <v>CH4</v>
      </c>
      <c r="I1277" s="221">
        <f>IF(I1276=DbaseIndices!$N$3,DbaseIndices!$N$2,I1276+1)</f>
        <v>2015</v>
      </c>
      <c r="J1277" s="318">
        <f ca="1">OFFSET(INDIRECT(INDEX(DbaseIndices!J:J,B1277)),0,I1277-2000+1)</f>
        <v>14.317873200000001</v>
      </c>
    </row>
    <row r="1278" spans="1:10" hidden="1" x14ac:dyDescent="0.25">
      <c r="A1278" s="221">
        <f>IF(I1277=DbaseIndices!$N$3,A1277+1,A1277)</f>
        <v>213</v>
      </c>
      <c r="B1278" s="221">
        <f>MATCH(A1278,DbaseIndices!A:A,0)</f>
        <v>290</v>
      </c>
      <c r="C1278" s="221" t="str">
        <f>INDEX(DbaseIndices!F:F,$B1278)</f>
        <v>1 Energy</v>
      </c>
      <c r="D1278" s="221" t="str">
        <f>INDEX(DbaseIndices!G:G,$B1278)</f>
        <v>1B Fugitive Emissions from Fuels</v>
      </c>
      <c r="E1278" s="221" t="str">
        <f>INDEX(DbaseIndices!H:H,$B1278)</f>
        <v>1B1 Solid Fuels</v>
      </c>
      <c r="F1278" s="221" t="str">
        <f>INDEX(DbaseIndices!I:I,$B1278)</f>
        <v>1B1a Mining</v>
      </c>
      <c r="G1278" s="221">
        <f>INDEX(DbaseIndices!D:D,$B1278)</f>
        <v>0</v>
      </c>
      <c r="H1278" s="221" t="str">
        <f>INDEX(DbaseIndices!E:E,$B1278)</f>
        <v>CH4</v>
      </c>
      <c r="I1278" s="221">
        <f>IF(I1277=DbaseIndices!$N$3,DbaseIndices!$N$2,I1277+1)</f>
        <v>2016</v>
      </c>
      <c r="J1278" s="318">
        <f ca="1">OFFSET(INDIRECT(INDEX(DbaseIndices!J:J,B1278)),0,I1278-2000+1)</f>
        <v>14.2045092</v>
      </c>
    </row>
    <row r="1279" spans="1:10" hidden="1" x14ac:dyDescent="0.25">
      <c r="A1279" s="221">
        <f>IF(I1278=DbaseIndices!$N$3,A1278+1,A1278)</f>
        <v>213</v>
      </c>
      <c r="B1279" s="221">
        <f>MATCH(A1279,DbaseIndices!A:A,0)</f>
        <v>290</v>
      </c>
      <c r="C1279" s="221" t="str">
        <f>INDEX(DbaseIndices!F:F,$B1279)</f>
        <v>1 Energy</v>
      </c>
      <c r="D1279" s="221" t="str">
        <f>INDEX(DbaseIndices!G:G,$B1279)</f>
        <v>1B Fugitive Emissions from Fuels</v>
      </c>
      <c r="E1279" s="221" t="str">
        <f>INDEX(DbaseIndices!H:H,$B1279)</f>
        <v>1B1 Solid Fuels</v>
      </c>
      <c r="F1279" s="221" t="str">
        <f>INDEX(DbaseIndices!I:I,$B1279)</f>
        <v>1B1a Mining</v>
      </c>
      <c r="G1279" s="221">
        <f>INDEX(DbaseIndices!D:D,$B1279)</f>
        <v>0</v>
      </c>
      <c r="H1279" s="221" t="str">
        <f>INDEX(DbaseIndices!E:E,$B1279)</f>
        <v>CH4</v>
      </c>
      <c r="I1279" s="221">
        <f>IF(I1278=DbaseIndices!$N$3,DbaseIndices!$N$2,I1278+1)</f>
        <v>2017</v>
      </c>
      <c r="J1279" s="318">
        <f ca="1">OFFSET(INDIRECT(INDEX(DbaseIndices!J:J,B1279)),0,I1279-2000+1)</f>
        <v>14.322576600000001</v>
      </c>
    </row>
    <row r="1280" spans="1:10" hidden="1" x14ac:dyDescent="0.25">
      <c r="A1280" s="221">
        <f>IF(I1279=DbaseIndices!$N$3,A1279+1,A1279)</f>
        <v>214</v>
      </c>
      <c r="B1280" s="221">
        <f>MATCH(A1280,DbaseIndices!A:A,0)</f>
        <v>291</v>
      </c>
      <c r="C1280" s="221" t="str">
        <f>INDEX(DbaseIndices!F:F,$B1280)</f>
        <v>1 Energy</v>
      </c>
      <c r="D1280" s="221" t="str">
        <f>INDEX(DbaseIndices!G:G,$B1280)</f>
        <v>1B Fugitive Emissions from Fuels</v>
      </c>
      <c r="E1280" s="221" t="str">
        <f>INDEX(DbaseIndices!H:H,$B1280)</f>
        <v>1B1 Solid Fuels</v>
      </c>
      <c r="F1280" s="221" t="str">
        <f>INDEX(DbaseIndices!I:I,$B1280)</f>
        <v>1B1a Mining</v>
      </c>
      <c r="G1280" s="221">
        <f>INDEX(DbaseIndices!D:D,$B1280)</f>
        <v>0</v>
      </c>
      <c r="H1280" s="221" t="str">
        <f>INDEX(DbaseIndices!E:E,$B1280)</f>
        <v>CO2</v>
      </c>
      <c r="I1280" s="221">
        <f>IF(I1279=DbaseIndices!$N$3,DbaseIndices!$N$2,I1279+1)</f>
        <v>2012</v>
      </c>
      <c r="J1280" s="318">
        <f ca="1">OFFSET(INDIRECT(INDEX(DbaseIndices!J:J,B1280)),0,I1280-2000+1)</f>
        <v>0</v>
      </c>
    </row>
    <row r="1281" spans="1:10" hidden="1" x14ac:dyDescent="0.25">
      <c r="A1281" s="221">
        <f>IF(I1280=DbaseIndices!$N$3,A1280+1,A1280)</f>
        <v>214</v>
      </c>
      <c r="B1281" s="221">
        <f>MATCH(A1281,DbaseIndices!A:A,0)</f>
        <v>291</v>
      </c>
      <c r="C1281" s="221" t="str">
        <f>INDEX(DbaseIndices!F:F,$B1281)</f>
        <v>1 Energy</v>
      </c>
      <c r="D1281" s="221" t="str">
        <f>INDEX(DbaseIndices!G:G,$B1281)</f>
        <v>1B Fugitive Emissions from Fuels</v>
      </c>
      <c r="E1281" s="221" t="str">
        <f>INDEX(DbaseIndices!H:H,$B1281)</f>
        <v>1B1 Solid Fuels</v>
      </c>
      <c r="F1281" s="221" t="str">
        <f>INDEX(DbaseIndices!I:I,$B1281)</f>
        <v>1B1a Mining</v>
      </c>
      <c r="G1281" s="221">
        <f>INDEX(DbaseIndices!D:D,$B1281)</f>
        <v>0</v>
      </c>
      <c r="H1281" s="221" t="str">
        <f>INDEX(DbaseIndices!E:E,$B1281)</f>
        <v>CO2</v>
      </c>
      <c r="I1281" s="221">
        <f>IF(I1280=DbaseIndices!$N$3,DbaseIndices!$N$2,I1280+1)</f>
        <v>2013</v>
      </c>
      <c r="J1281" s="318">
        <f ca="1">OFFSET(INDIRECT(INDEX(DbaseIndices!J:J,B1281)),0,I1281-2000+1)</f>
        <v>0</v>
      </c>
    </row>
    <row r="1282" spans="1:10" hidden="1" x14ac:dyDescent="0.25">
      <c r="A1282" s="221">
        <f>IF(I1281=DbaseIndices!$N$3,A1281+1,A1281)</f>
        <v>214</v>
      </c>
      <c r="B1282" s="221">
        <f>MATCH(A1282,DbaseIndices!A:A,0)</f>
        <v>291</v>
      </c>
      <c r="C1282" s="221" t="str">
        <f>INDEX(DbaseIndices!F:F,$B1282)</f>
        <v>1 Energy</v>
      </c>
      <c r="D1282" s="221" t="str">
        <f>INDEX(DbaseIndices!G:G,$B1282)</f>
        <v>1B Fugitive Emissions from Fuels</v>
      </c>
      <c r="E1282" s="221" t="str">
        <f>INDEX(DbaseIndices!H:H,$B1282)</f>
        <v>1B1 Solid Fuels</v>
      </c>
      <c r="F1282" s="221" t="str">
        <f>INDEX(DbaseIndices!I:I,$B1282)</f>
        <v>1B1a Mining</v>
      </c>
      <c r="G1282" s="221">
        <f>INDEX(DbaseIndices!D:D,$B1282)</f>
        <v>0</v>
      </c>
      <c r="H1282" s="221" t="str">
        <f>INDEX(DbaseIndices!E:E,$B1282)</f>
        <v>CO2</v>
      </c>
      <c r="I1282" s="221">
        <f>IF(I1281=DbaseIndices!$N$3,DbaseIndices!$N$2,I1281+1)</f>
        <v>2014</v>
      </c>
      <c r="J1282" s="318">
        <f ca="1">OFFSET(INDIRECT(INDEX(DbaseIndices!J:J,B1282)),0,I1282-2000+1)</f>
        <v>0</v>
      </c>
    </row>
    <row r="1283" spans="1:10" hidden="1" x14ac:dyDescent="0.25">
      <c r="A1283" s="221">
        <f>IF(I1282=DbaseIndices!$N$3,A1282+1,A1282)</f>
        <v>214</v>
      </c>
      <c r="B1283" s="221">
        <f>MATCH(A1283,DbaseIndices!A:A,0)</f>
        <v>291</v>
      </c>
      <c r="C1283" s="221" t="str">
        <f>INDEX(DbaseIndices!F:F,$B1283)</f>
        <v>1 Energy</v>
      </c>
      <c r="D1283" s="221" t="str">
        <f>INDEX(DbaseIndices!G:G,$B1283)</f>
        <v>1B Fugitive Emissions from Fuels</v>
      </c>
      <c r="E1283" s="221" t="str">
        <f>INDEX(DbaseIndices!H:H,$B1283)</f>
        <v>1B1 Solid Fuels</v>
      </c>
      <c r="F1283" s="221" t="str">
        <f>INDEX(DbaseIndices!I:I,$B1283)</f>
        <v>1B1a Mining</v>
      </c>
      <c r="G1283" s="221">
        <f>INDEX(DbaseIndices!D:D,$B1283)</f>
        <v>0</v>
      </c>
      <c r="H1283" s="221" t="str">
        <f>INDEX(DbaseIndices!E:E,$B1283)</f>
        <v>CO2</v>
      </c>
      <c r="I1283" s="221">
        <f>IF(I1282=DbaseIndices!$N$3,DbaseIndices!$N$2,I1282+1)</f>
        <v>2015</v>
      </c>
      <c r="J1283" s="318">
        <f ca="1">OFFSET(INDIRECT(INDEX(DbaseIndices!J:J,B1283)),0,I1283-2000+1)</f>
        <v>0</v>
      </c>
    </row>
    <row r="1284" spans="1:10" hidden="1" x14ac:dyDescent="0.25">
      <c r="A1284" s="221">
        <f>IF(I1283=DbaseIndices!$N$3,A1283+1,A1283)</f>
        <v>214</v>
      </c>
      <c r="B1284" s="221">
        <f>MATCH(A1284,DbaseIndices!A:A,0)</f>
        <v>291</v>
      </c>
      <c r="C1284" s="221" t="str">
        <f>INDEX(DbaseIndices!F:F,$B1284)</f>
        <v>1 Energy</v>
      </c>
      <c r="D1284" s="221" t="str">
        <f>INDEX(DbaseIndices!G:G,$B1284)</f>
        <v>1B Fugitive Emissions from Fuels</v>
      </c>
      <c r="E1284" s="221" t="str">
        <f>INDEX(DbaseIndices!H:H,$B1284)</f>
        <v>1B1 Solid Fuels</v>
      </c>
      <c r="F1284" s="221" t="str">
        <f>INDEX(DbaseIndices!I:I,$B1284)</f>
        <v>1B1a Mining</v>
      </c>
      <c r="G1284" s="221">
        <f>INDEX(DbaseIndices!D:D,$B1284)</f>
        <v>0</v>
      </c>
      <c r="H1284" s="221" t="str">
        <f>INDEX(DbaseIndices!E:E,$B1284)</f>
        <v>CO2</v>
      </c>
      <c r="I1284" s="221">
        <f>IF(I1283=DbaseIndices!$N$3,DbaseIndices!$N$2,I1283+1)</f>
        <v>2016</v>
      </c>
      <c r="J1284" s="318">
        <f ca="1">OFFSET(INDIRECT(INDEX(DbaseIndices!J:J,B1284)),0,I1284-2000+1)</f>
        <v>0</v>
      </c>
    </row>
    <row r="1285" spans="1:10" hidden="1" x14ac:dyDescent="0.25">
      <c r="A1285" s="221">
        <f>IF(I1284=DbaseIndices!$N$3,A1284+1,A1284)</f>
        <v>214</v>
      </c>
      <c r="B1285" s="221">
        <f>MATCH(A1285,DbaseIndices!A:A,0)</f>
        <v>291</v>
      </c>
      <c r="C1285" s="221" t="str">
        <f>INDEX(DbaseIndices!F:F,$B1285)</f>
        <v>1 Energy</v>
      </c>
      <c r="D1285" s="221" t="str">
        <f>INDEX(DbaseIndices!G:G,$B1285)</f>
        <v>1B Fugitive Emissions from Fuels</v>
      </c>
      <c r="E1285" s="221" t="str">
        <f>INDEX(DbaseIndices!H:H,$B1285)</f>
        <v>1B1 Solid Fuels</v>
      </c>
      <c r="F1285" s="221" t="str">
        <f>INDEX(DbaseIndices!I:I,$B1285)</f>
        <v>1B1a Mining</v>
      </c>
      <c r="G1285" s="221">
        <f>INDEX(DbaseIndices!D:D,$B1285)</f>
        <v>0</v>
      </c>
      <c r="H1285" s="221" t="str">
        <f>INDEX(DbaseIndices!E:E,$B1285)</f>
        <v>CO2</v>
      </c>
      <c r="I1285" s="221">
        <f>IF(I1284=DbaseIndices!$N$3,DbaseIndices!$N$2,I1284+1)</f>
        <v>2017</v>
      </c>
      <c r="J1285" s="318">
        <f ca="1">OFFSET(INDIRECT(INDEX(DbaseIndices!J:J,B1285)),0,I1285-2000+1)</f>
        <v>0</v>
      </c>
    </row>
    <row r="1286" spans="1:10" hidden="1" x14ac:dyDescent="0.25">
      <c r="A1286" s="221">
        <f>IF(I1285=DbaseIndices!$N$3,A1285+1,A1285)</f>
        <v>215</v>
      </c>
      <c r="B1286" s="221">
        <f>MATCH(A1286,DbaseIndices!A:A,0)</f>
        <v>292</v>
      </c>
      <c r="C1286" s="221" t="str">
        <f>INDEX(DbaseIndices!F:F,$B1286)</f>
        <v>1 Energy</v>
      </c>
      <c r="D1286" s="221" t="str">
        <f>INDEX(DbaseIndices!G:G,$B1286)</f>
        <v>1B Fugitive Emissions from Fuels</v>
      </c>
      <c r="E1286" s="221" t="str">
        <f>INDEX(DbaseIndices!H:H,$B1286)</f>
        <v>1B1 Solid Fuels</v>
      </c>
      <c r="F1286" s="221" t="str">
        <f>INDEX(DbaseIndices!I:I,$B1286)</f>
        <v>1B1a Mining</v>
      </c>
      <c r="G1286" s="221">
        <f>INDEX(DbaseIndices!D:D,$B1286)</f>
        <v>0</v>
      </c>
      <c r="H1286" s="221" t="str">
        <f>INDEX(DbaseIndices!E:E,$B1286)</f>
        <v>CO2</v>
      </c>
      <c r="I1286" s="221">
        <f>IF(I1285=DbaseIndices!$N$3,DbaseIndices!$N$2,I1285+1)</f>
        <v>2012</v>
      </c>
      <c r="J1286" s="318">
        <f ca="1">OFFSET(INDIRECT(INDEX(DbaseIndices!J:J,B1286)),0,I1286-2000+1)</f>
        <v>0</v>
      </c>
    </row>
    <row r="1287" spans="1:10" hidden="1" x14ac:dyDescent="0.25">
      <c r="A1287" s="221">
        <f>IF(I1286=DbaseIndices!$N$3,A1286+1,A1286)</f>
        <v>215</v>
      </c>
      <c r="B1287" s="221">
        <f>MATCH(A1287,DbaseIndices!A:A,0)</f>
        <v>292</v>
      </c>
      <c r="C1287" s="221" t="str">
        <f>INDEX(DbaseIndices!F:F,$B1287)</f>
        <v>1 Energy</v>
      </c>
      <c r="D1287" s="221" t="str">
        <f>INDEX(DbaseIndices!G:G,$B1287)</f>
        <v>1B Fugitive Emissions from Fuels</v>
      </c>
      <c r="E1287" s="221" t="str">
        <f>INDEX(DbaseIndices!H:H,$B1287)</f>
        <v>1B1 Solid Fuels</v>
      </c>
      <c r="F1287" s="221" t="str">
        <f>INDEX(DbaseIndices!I:I,$B1287)</f>
        <v>1B1a Mining</v>
      </c>
      <c r="G1287" s="221">
        <f>INDEX(DbaseIndices!D:D,$B1287)</f>
        <v>0</v>
      </c>
      <c r="H1287" s="221" t="str">
        <f>INDEX(DbaseIndices!E:E,$B1287)</f>
        <v>CO2</v>
      </c>
      <c r="I1287" s="221">
        <f>IF(I1286=DbaseIndices!$N$3,DbaseIndices!$N$2,I1286+1)</f>
        <v>2013</v>
      </c>
      <c r="J1287" s="318">
        <f ca="1">OFFSET(INDIRECT(INDEX(DbaseIndices!J:J,B1287)),0,I1287-2000+1)</f>
        <v>0</v>
      </c>
    </row>
    <row r="1288" spans="1:10" hidden="1" x14ac:dyDescent="0.25">
      <c r="A1288" s="221">
        <f>IF(I1287=DbaseIndices!$N$3,A1287+1,A1287)</f>
        <v>215</v>
      </c>
      <c r="B1288" s="221">
        <f>MATCH(A1288,DbaseIndices!A:A,0)</f>
        <v>292</v>
      </c>
      <c r="C1288" s="221" t="str">
        <f>INDEX(DbaseIndices!F:F,$B1288)</f>
        <v>1 Energy</v>
      </c>
      <c r="D1288" s="221" t="str">
        <f>INDEX(DbaseIndices!G:G,$B1288)</f>
        <v>1B Fugitive Emissions from Fuels</v>
      </c>
      <c r="E1288" s="221" t="str">
        <f>INDEX(DbaseIndices!H:H,$B1288)</f>
        <v>1B1 Solid Fuels</v>
      </c>
      <c r="F1288" s="221" t="str">
        <f>INDEX(DbaseIndices!I:I,$B1288)</f>
        <v>1B1a Mining</v>
      </c>
      <c r="G1288" s="221">
        <f>INDEX(DbaseIndices!D:D,$B1288)</f>
        <v>0</v>
      </c>
      <c r="H1288" s="221" t="str">
        <f>INDEX(DbaseIndices!E:E,$B1288)</f>
        <v>CO2</v>
      </c>
      <c r="I1288" s="221">
        <f>IF(I1287=DbaseIndices!$N$3,DbaseIndices!$N$2,I1287+1)</f>
        <v>2014</v>
      </c>
      <c r="J1288" s="318">
        <f ca="1">OFFSET(INDIRECT(INDEX(DbaseIndices!J:J,B1288)),0,I1288-2000+1)</f>
        <v>0</v>
      </c>
    </row>
    <row r="1289" spans="1:10" hidden="1" x14ac:dyDescent="0.25">
      <c r="A1289" s="221">
        <f>IF(I1288=DbaseIndices!$N$3,A1288+1,A1288)</f>
        <v>215</v>
      </c>
      <c r="B1289" s="221">
        <f>MATCH(A1289,DbaseIndices!A:A,0)</f>
        <v>292</v>
      </c>
      <c r="C1289" s="221" t="str">
        <f>INDEX(DbaseIndices!F:F,$B1289)</f>
        <v>1 Energy</v>
      </c>
      <c r="D1289" s="221" t="str">
        <f>INDEX(DbaseIndices!G:G,$B1289)</f>
        <v>1B Fugitive Emissions from Fuels</v>
      </c>
      <c r="E1289" s="221" t="str">
        <f>INDEX(DbaseIndices!H:H,$B1289)</f>
        <v>1B1 Solid Fuels</v>
      </c>
      <c r="F1289" s="221" t="str">
        <f>INDEX(DbaseIndices!I:I,$B1289)</f>
        <v>1B1a Mining</v>
      </c>
      <c r="G1289" s="221">
        <f>INDEX(DbaseIndices!D:D,$B1289)</f>
        <v>0</v>
      </c>
      <c r="H1289" s="221" t="str">
        <f>INDEX(DbaseIndices!E:E,$B1289)</f>
        <v>CO2</v>
      </c>
      <c r="I1289" s="221">
        <f>IF(I1288=DbaseIndices!$N$3,DbaseIndices!$N$2,I1288+1)</f>
        <v>2015</v>
      </c>
      <c r="J1289" s="318">
        <f ca="1">OFFSET(INDIRECT(INDEX(DbaseIndices!J:J,B1289)),0,I1289-2000+1)</f>
        <v>0</v>
      </c>
    </row>
    <row r="1290" spans="1:10" hidden="1" x14ac:dyDescent="0.25">
      <c r="A1290" s="221">
        <f>IF(I1289=DbaseIndices!$N$3,A1289+1,A1289)</f>
        <v>215</v>
      </c>
      <c r="B1290" s="221">
        <f>MATCH(A1290,DbaseIndices!A:A,0)</f>
        <v>292</v>
      </c>
      <c r="C1290" s="221" t="str">
        <f>INDEX(DbaseIndices!F:F,$B1290)</f>
        <v>1 Energy</v>
      </c>
      <c r="D1290" s="221" t="str">
        <f>INDEX(DbaseIndices!G:G,$B1290)</f>
        <v>1B Fugitive Emissions from Fuels</v>
      </c>
      <c r="E1290" s="221" t="str">
        <f>INDEX(DbaseIndices!H:H,$B1290)</f>
        <v>1B1 Solid Fuels</v>
      </c>
      <c r="F1290" s="221" t="str">
        <f>INDEX(DbaseIndices!I:I,$B1290)</f>
        <v>1B1a Mining</v>
      </c>
      <c r="G1290" s="221">
        <f>INDEX(DbaseIndices!D:D,$B1290)</f>
        <v>0</v>
      </c>
      <c r="H1290" s="221" t="str">
        <f>INDEX(DbaseIndices!E:E,$B1290)</f>
        <v>CO2</v>
      </c>
      <c r="I1290" s="221">
        <f>IF(I1289=DbaseIndices!$N$3,DbaseIndices!$N$2,I1289+1)</f>
        <v>2016</v>
      </c>
      <c r="J1290" s="318">
        <f ca="1">OFFSET(INDIRECT(INDEX(DbaseIndices!J:J,B1290)),0,I1290-2000+1)</f>
        <v>0</v>
      </c>
    </row>
    <row r="1291" spans="1:10" hidden="1" x14ac:dyDescent="0.25">
      <c r="A1291" s="221">
        <f>IF(I1290=DbaseIndices!$N$3,A1290+1,A1290)</f>
        <v>215</v>
      </c>
      <c r="B1291" s="221">
        <f>MATCH(A1291,DbaseIndices!A:A,0)</f>
        <v>292</v>
      </c>
      <c r="C1291" s="221" t="str">
        <f>INDEX(DbaseIndices!F:F,$B1291)</f>
        <v>1 Energy</v>
      </c>
      <c r="D1291" s="221" t="str">
        <f>INDEX(DbaseIndices!G:G,$B1291)</f>
        <v>1B Fugitive Emissions from Fuels</v>
      </c>
      <c r="E1291" s="221" t="str">
        <f>INDEX(DbaseIndices!H:H,$B1291)</f>
        <v>1B1 Solid Fuels</v>
      </c>
      <c r="F1291" s="221" t="str">
        <f>INDEX(DbaseIndices!I:I,$B1291)</f>
        <v>1B1a Mining</v>
      </c>
      <c r="G1291" s="221">
        <f>INDEX(DbaseIndices!D:D,$B1291)</f>
        <v>0</v>
      </c>
      <c r="H1291" s="221" t="str">
        <f>INDEX(DbaseIndices!E:E,$B1291)</f>
        <v>CO2</v>
      </c>
      <c r="I1291" s="221">
        <f>IF(I1290=DbaseIndices!$N$3,DbaseIndices!$N$2,I1290+1)</f>
        <v>2017</v>
      </c>
      <c r="J1291" s="318">
        <f ca="1">OFFSET(INDIRECT(INDEX(DbaseIndices!J:J,B1291)),0,I1291-2000+1)</f>
        <v>0</v>
      </c>
    </row>
    <row r="1292" spans="1:10" hidden="1" x14ac:dyDescent="0.25">
      <c r="A1292" s="221">
        <f>IF(I1291=DbaseIndices!$N$3,A1291+1,A1291)</f>
        <v>216</v>
      </c>
      <c r="B1292" s="221">
        <f>MATCH(A1292,DbaseIndices!A:A,0)</f>
        <v>293</v>
      </c>
      <c r="C1292" s="221" t="str">
        <f>INDEX(DbaseIndices!F:F,$B1292)</f>
        <v>1 Energy</v>
      </c>
      <c r="D1292" s="221" t="str">
        <f>INDEX(DbaseIndices!G:G,$B1292)</f>
        <v>1B Fugitive Emissions from Fuels</v>
      </c>
      <c r="E1292" s="221" t="str">
        <f>INDEX(DbaseIndices!H:H,$B1292)</f>
        <v>1B1 Solid Fuels</v>
      </c>
      <c r="F1292" s="221" t="str">
        <f>INDEX(DbaseIndices!I:I,$B1292)</f>
        <v>1B1a Mining</v>
      </c>
      <c r="G1292" s="221">
        <f>INDEX(DbaseIndices!D:D,$B1292)</f>
        <v>0</v>
      </c>
      <c r="H1292" s="221" t="str">
        <f>INDEX(DbaseIndices!E:E,$B1292)</f>
        <v>CH4</v>
      </c>
      <c r="I1292" s="221">
        <f>IF(I1291=DbaseIndices!$N$3,DbaseIndices!$N$2,I1291+1)</f>
        <v>2012</v>
      </c>
      <c r="J1292" s="318">
        <f ca="1">OFFSET(INDIRECT(INDEX(DbaseIndices!J:J,B1292)),0,I1292-2000+1)</f>
        <v>0</v>
      </c>
    </row>
    <row r="1293" spans="1:10" hidden="1" x14ac:dyDescent="0.25">
      <c r="A1293" s="221">
        <f>IF(I1292=DbaseIndices!$N$3,A1292+1,A1292)</f>
        <v>216</v>
      </c>
      <c r="B1293" s="221">
        <f>MATCH(A1293,DbaseIndices!A:A,0)</f>
        <v>293</v>
      </c>
      <c r="C1293" s="221" t="str">
        <f>INDEX(DbaseIndices!F:F,$B1293)</f>
        <v>1 Energy</v>
      </c>
      <c r="D1293" s="221" t="str">
        <f>INDEX(DbaseIndices!G:G,$B1293)</f>
        <v>1B Fugitive Emissions from Fuels</v>
      </c>
      <c r="E1293" s="221" t="str">
        <f>INDEX(DbaseIndices!H:H,$B1293)</f>
        <v>1B1 Solid Fuels</v>
      </c>
      <c r="F1293" s="221" t="str">
        <f>INDEX(DbaseIndices!I:I,$B1293)</f>
        <v>1B1a Mining</v>
      </c>
      <c r="G1293" s="221">
        <f>INDEX(DbaseIndices!D:D,$B1293)</f>
        <v>0</v>
      </c>
      <c r="H1293" s="221" t="str">
        <f>INDEX(DbaseIndices!E:E,$B1293)</f>
        <v>CH4</v>
      </c>
      <c r="I1293" s="221">
        <f>IF(I1292=DbaseIndices!$N$3,DbaseIndices!$N$2,I1292+1)</f>
        <v>2013</v>
      </c>
      <c r="J1293" s="318">
        <f ca="1">OFFSET(INDIRECT(INDEX(DbaseIndices!J:J,B1293)),0,I1293-2000+1)</f>
        <v>0</v>
      </c>
    </row>
    <row r="1294" spans="1:10" hidden="1" x14ac:dyDescent="0.25">
      <c r="A1294" s="221">
        <f>IF(I1293=DbaseIndices!$N$3,A1293+1,A1293)</f>
        <v>216</v>
      </c>
      <c r="B1294" s="221">
        <f>MATCH(A1294,DbaseIndices!A:A,0)</f>
        <v>293</v>
      </c>
      <c r="C1294" s="221" t="str">
        <f>INDEX(DbaseIndices!F:F,$B1294)</f>
        <v>1 Energy</v>
      </c>
      <c r="D1294" s="221" t="str">
        <f>INDEX(DbaseIndices!G:G,$B1294)</f>
        <v>1B Fugitive Emissions from Fuels</v>
      </c>
      <c r="E1294" s="221" t="str">
        <f>INDEX(DbaseIndices!H:H,$B1294)</f>
        <v>1B1 Solid Fuels</v>
      </c>
      <c r="F1294" s="221" t="str">
        <f>INDEX(DbaseIndices!I:I,$B1294)</f>
        <v>1B1a Mining</v>
      </c>
      <c r="G1294" s="221">
        <f>INDEX(DbaseIndices!D:D,$B1294)</f>
        <v>0</v>
      </c>
      <c r="H1294" s="221" t="str">
        <f>INDEX(DbaseIndices!E:E,$B1294)</f>
        <v>CH4</v>
      </c>
      <c r="I1294" s="221">
        <f>IF(I1293=DbaseIndices!$N$3,DbaseIndices!$N$2,I1293+1)</f>
        <v>2014</v>
      </c>
      <c r="J1294" s="318">
        <f ca="1">OFFSET(INDIRECT(INDEX(DbaseIndices!J:J,B1294)),0,I1294-2000+1)</f>
        <v>0</v>
      </c>
    </row>
    <row r="1295" spans="1:10" hidden="1" x14ac:dyDescent="0.25">
      <c r="A1295" s="221">
        <f>IF(I1294=DbaseIndices!$N$3,A1294+1,A1294)</f>
        <v>216</v>
      </c>
      <c r="B1295" s="221">
        <f>MATCH(A1295,DbaseIndices!A:A,0)</f>
        <v>293</v>
      </c>
      <c r="C1295" s="221" t="str">
        <f>INDEX(DbaseIndices!F:F,$B1295)</f>
        <v>1 Energy</v>
      </c>
      <c r="D1295" s="221" t="str">
        <f>INDEX(DbaseIndices!G:G,$B1295)</f>
        <v>1B Fugitive Emissions from Fuels</v>
      </c>
      <c r="E1295" s="221" t="str">
        <f>INDEX(DbaseIndices!H:H,$B1295)</f>
        <v>1B1 Solid Fuels</v>
      </c>
      <c r="F1295" s="221" t="str">
        <f>INDEX(DbaseIndices!I:I,$B1295)</f>
        <v>1B1a Mining</v>
      </c>
      <c r="G1295" s="221">
        <f>INDEX(DbaseIndices!D:D,$B1295)</f>
        <v>0</v>
      </c>
      <c r="H1295" s="221" t="str">
        <f>INDEX(DbaseIndices!E:E,$B1295)</f>
        <v>CH4</v>
      </c>
      <c r="I1295" s="221">
        <f>IF(I1294=DbaseIndices!$N$3,DbaseIndices!$N$2,I1294+1)</f>
        <v>2015</v>
      </c>
      <c r="J1295" s="318">
        <f ca="1">OFFSET(INDIRECT(INDEX(DbaseIndices!J:J,B1295)),0,I1295-2000+1)</f>
        <v>0</v>
      </c>
    </row>
    <row r="1296" spans="1:10" hidden="1" x14ac:dyDescent="0.25">
      <c r="A1296" s="221">
        <f>IF(I1295=DbaseIndices!$N$3,A1295+1,A1295)</f>
        <v>216</v>
      </c>
      <c r="B1296" s="221">
        <f>MATCH(A1296,DbaseIndices!A:A,0)</f>
        <v>293</v>
      </c>
      <c r="C1296" s="221" t="str">
        <f>INDEX(DbaseIndices!F:F,$B1296)</f>
        <v>1 Energy</v>
      </c>
      <c r="D1296" s="221" t="str">
        <f>INDEX(DbaseIndices!G:G,$B1296)</f>
        <v>1B Fugitive Emissions from Fuels</v>
      </c>
      <c r="E1296" s="221" t="str">
        <f>INDEX(DbaseIndices!H:H,$B1296)</f>
        <v>1B1 Solid Fuels</v>
      </c>
      <c r="F1296" s="221" t="str">
        <f>INDEX(DbaseIndices!I:I,$B1296)</f>
        <v>1B1a Mining</v>
      </c>
      <c r="G1296" s="221">
        <f>INDEX(DbaseIndices!D:D,$B1296)</f>
        <v>0</v>
      </c>
      <c r="H1296" s="221" t="str">
        <f>INDEX(DbaseIndices!E:E,$B1296)</f>
        <v>CH4</v>
      </c>
      <c r="I1296" s="221">
        <f>IF(I1295=DbaseIndices!$N$3,DbaseIndices!$N$2,I1295+1)</f>
        <v>2016</v>
      </c>
      <c r="J1296" s="318">
        <f ca="1">OFFSET(INDIRECT(INDEX(DbaseIndices!J:J,B1296)),0,I1296-2000+1)</f>
        <v>0</v>
      </c>
    </row>
    <row r="1297" spans="1:10" hidden="1" x14ac:dyDescent="0.25">
      <c r="A1297" s="221">
        <f>IF(I1296=DbaseIndices!$N$3,A1296+1,A1296)</f>
        <v>216</v>
      </c>
      <c r="B1297" s="221">
        <f>MATCH(A1297,DbaseIndices!A:A,0)</f>
        <v>293</v>
      </c>
      <c r="C1297" s="221" t="str">
        <f>INDEX(DbaseIndices!F:F,$B1297)</f>
        <v>1 Energy</v>
      </c>
      <c r="D1297" s="221" t="str">
        <f>INDEX(DbaseIndices!G:G,$B1297)</f>
        <v>1B Fugitive Emissions from Fuels</v>
      </c>
      <c r="E1297" s="221" t="str">
        <f>INDEX(DbaseIndices!H:H,$B1297)</f>
        <v>1B1 Solid Fuels</v>
      </c>
      <c r="F1297" s="221" t="str">
        <f>INDEX(DbaseIndices!I:I,$B1297)</f>
        <v>1B1a Mining</v>
      </c>
      <c r="G1297" s="221">
        <f>INDEX(DbaseIndices!D:D,$B1297)</f>
        <v>0</v>
      </c>
      <c r="H1297" s="221" t="str">
        <f>INDEX(DbaseIndices!E:E,$B1297)</f>
        <v>CH4</v>
      </c>
      <c r="I1297" s="221">
        <f>IF(I1296=DbaseIndices!$N$3,DbaseIndices!$N$2,I1296+1)</f>
        <v>2017</v>
      </c>
      <c r="J1297" s="318">
        <f ca="1">OFFSET(INDIRECT(INDEX(DbaseIndices!J:J,B1297)),0,I1297-2000+1)</f>
        <v>0</v>
      </c>
    </row>
    <row r="1298" spans="1:10" hidden="1" x14ac:dyDescent="0.25">
      <c r="A1298" s="221">
        <f>IF(I1297=DbaseIndices!$N$3,A1297+1,A1297)</f>
        <v>217</v>
      </c>
      <c r="B1298" s="221">
        <f>MATCH(A1298,DbaseIndices!A:A,0)</f>
        <v>294</v>
      </c>
      <c r="C1298" s="221" t="str">
        <f>INDEX(DbaseIndices!F:F,$B1298)</f>
        <v>1 Energy</v>
      </c>
      <c r="D1298" s="221" t="str">
        <f>INDEX(DbaseIndices!G:G,$B1298)</f>
        <v>1B Fugitive Emissions from Fuels</v>
      </c>
      <c r="E1298" s="221" t="str">
        <f>INDEX(DbaseIndices!H:H,$B1298)</f>
        <v>1B1 Solid Fuels</v>
      </c>
      <c r="F1298" s="221" t="str">
        <f>INDEX(DbaseIndices!I:I,$B1298)</f>
        <v>1B1a Mining</v>
      </c>
      <c r="G1298" s="221">
        <f>INDEX(DbaseIndices!D:D,$B1298)</f>
        <v>0</v>
      </c>
      <c r="H1298" s="221" t="str">
        <f>INDEX(DbaseIndices!E:E,$B1298)</f>
        <v>CH4</v>
      </c>
      <c r="I1298" s="221">
        <f>IF(I1297=DbaseIndices!$N$3,DbaseIndices!$N$2,I1297+1)</f>
        <v>2012</v>
      </c>
      <c r="J1298" s="318">
        <f ca="1">OFFSET(INDIRECT(INDEX(DbaseIndices!J:J,B1298)),0,I1298-2000+1)</f>
        <v>0</v>
      </c>
    </row>
    <row r="1299" spans="1:10" hidden="1" x14ac:dyDescent="0.25">
      <c r="A1299" s="221">
        <f>IF(I1298=DbaseIndices!$N$3,A1298+1,A1298)</f>
        <v>217</v>
      </c>
      <c r="B1299" s="221">
        <f>MATCH(A1299,DbaseIndices!A:A,0)</f>
        <v>294</v>
      </c>
      <c r="C1299" s="221" t="str">
        <f>INDEX(DbaseIndices!F:F,$B1299)</f>
        <v>1 Energy</v>
      </c>
      <c r="D1299" s="221" t="str">
        <f>INDEX(DbaseIndices!G:G,$B1299)</f>
        <v>1B Fugitive Emissions from Fuels</v>
      </c>
      <c r="E1299" s="221" t="str">
        <f>INDEX(DbaseIndices!H:H,$B1299)</f>
        <v>1B1 Solid Fuels</v>
      </c>
      <c r="F1299" s="221" t="str">
        <f>INDEX(DbaseIndices!I:I,$B1299)</f>
        <v>1B1a Mining</v>
      </c>
      <c r="G1299" s="221">
        <f>INDEX(DbaseIndices!D:D,$B1299)</f>
        <v>0</v>
      </c>
      <c r="H1299" s="221" t="str">
        <f>INDEX(DbaseIndices!E:E,$B1299)</f>
        <v>CH4</v>
      </c>
      <c r="I1299" s="221">
        <f>IF(I1298=DbaseIndices!$N$3,DbaseIndices!$N$2,I1298+1)</f>
        <v>2013</v>
      </c>
      <c r="J1299" s="318">
        <f ca="1">OFFSET(INDIRECT(INDEX(DbaseIndices!J:J,B1299)),0,I1299-2000+1)</f>
        <v>0</v>
      </c>
    </row>
    <row r="1300" spans="1:10" hidden="1" x14ac:dyDescent="0.25">
      <c r="A1300" s="221">
        <f>IF(I1299=DbaseIndices!$N$3,A1299+1,A1299)</f>
        <v>217</v>
      </c>
      <c r="B1300" s="221">
        <f>MATCH(A1300,DbaseIndices!A:A,0)</f>
        <v>294</v>
      </c>
      <c r="C1300" s="221" t="str">
        <f>INDEX(DbaseIndices!F:F,$B1300)</f>
        <v>1 Energy</v>
      </c>
      <c r="D1300" s="221" t="str">
        <f>INDEX(DbaseIndices!G:G,$B1300)</f>
        <v>1B Fugitive Emissions from Fuels</v>
      </c>
      <c r="E1300" s="221" t="str">
        <f>INDEX(DbaseIndices!H:H,$B1300)</f>
        <v>1B1 Solid Fuels</v>
      </c>
      <c r="F1300" s="221" t="str">
        <f>INDEX(DbaseIndices!I:I,$B1300)</f>
        <v>1B1a Mining</v>
      </c>
      <c r="G1300" s="221">
        <f>INDEX(DbaseIndices!D:D,$B1300)</f>
        <v>0</v>
      </c>
      <c r="H1300" s="221" t="str">
        <f>INDEX(DbaseIndices!E:E,$B1300)</f>
        <v>CH4</v>
      </c>
      <c r="I1300" s="221">
        <f>IF(I1299=DbaseIndices!$N$3,DbaseIndices!$N$2,I1299+1)</f>
        <v>2014</v>
      </c>
      <c r="J1300" s="318">
        <f ca="1">OFFSET(INDIRECT(INDEX(DbaseIndices!J:J,B1300)),0,I1300-2000+1)</f>
        <v>0</v>
      </c>
    </row>
    <row r="1301" spans="1:10" hidden="1" x14ac:dyDescent="0.25">
      <c r="A1301" s="221">
        <f>IF(I1300=DbaseIndices!$N$3,A1300+1,A1300)</f>
        <v>217</v>
      </c>
      <c r="B1301" s="221">
        <f>MATCH(A1301,DbaseIndices!A:A,0)</f>
        <v>294</v>
      </c>
      <c r="C1301" s="221" t="str">
        <f>INDEX(DbaseIndices!F:F,$B1301)</f>
        <v>1 Energy</v>
      </c>
      <c r="D1301" s="221" t="str">
        <f>INDEX(DbaseIndices!G:G,$B1301)</f>
        <v>1B Fugitive Emissions from Fuels</v>
      </c>
      <c r="E1301" s="221" t="str">
        <f>INDEX(DbaseIndices!H:H,$B1301)</f>
        <v>1B1 Solid Fuels</v>
      </c>
      <c r="F1301" s="221" t="str">
        <f>INDEX(DbaseIndices!I:I,$B1301)</f>
        <v>1B1a Mining</v>
      </c>
      <c r="G1301" s="221">
        <f>INDEX(DbaseIndices!D:D,$B1301)</f>
        <v>0</v>
      </c>
      <c r="H1301" s="221" t="str">
        <f>INDEX(DbaseIndices!E:E,$B1301)</f>
        <v>CH4</v>
      </c>
      <c r="I1301" s="221">
        <f>IF(I1300=DbaseIndices!$N$3,DbaseIndices!$N$2,I1300+1)</f>
        <v>2015</v>
      </c>
      <c r="J1301" s="318">
        <f ca="1">OFFSET(INDIRECT(INDEX(DbaseIndices!J:J,B1301)),0,I1301-2000+1)</f>
        <v>0</v>
      </c>
    </row>
    <row r="1302" spans="1:10" hidden="1" x14ac:dyDescent="0.25">
      <c r="A1302" s="221">
        <f>IF(I1301=DbaseIndices!$N$3,A1301+1,A1301)</f>
        <v>217</v>
      </c>
      <c r="B1302" s="221">
        <f>MATCH(A1302,DbaseIndices!A:A,0)</f>
        <v>294</v>
      </c>
      <c r="C1302" s="221" t="str">
        <f>INDEX(DbaseIndices!F:F,$B1302)</f>
        <v>1 Energy</v>
      </c>
      <c r="D1302" s="221" t="str">
        <f>INDEX(DbaseIndices!G:G,$B1302)</f>
        <v>1B Fugitive Emissions from Fuels</v>
      </c>
      <c r="E1302" s="221" t="str">
        <f>INDEX(DbaseIndices!H:H,$B1302)</f>
        <v>1B1 Solid Fuels</v>
      </c>
      <c r="F1302" s="221" t="str">
        <f>INDEX(DbaseIndices!I:I,$B1302)</f>
        <v>1B1a Mining</v>
      </c>
      <c r="G1302" s="221">
        <f>INDEX(DbaseIndices!D:D,$B1302)</f>
        <v>0</v>
      </c>
      <c r="H1302" s="221" t="str">
        <f>INDEX(DbaseIndices!E:E,$B1302)</f>
        <v>CH4</v>
      </c>
      <c r="I1302" s="221">
        <f>IF(I1301=DbaseIndices!$N$3,DbaseIndices!$N$2,I1301+1)</f>
        <v>2016</v>
      </c>
      <c r="J1302" s="318">
        <f ca="1">OFFSET(INDIRECT(INDEX(DbaseIndices!J:J,B1302)),0,I1302-2000+1)</f>
        <v>0</v>
      </c>
    </row>
    <row r="1303" spans="1:10" hidden="1" x14ac:dyDescent="0.25">
      <c r="A1303" s="221">
        <f>IF(I1302=DbaseIndices!$N$3,A1302+1,A1302)</f>
        <v>217</v>
      </c>
      <c r="B1303" s="221">
        <f>MATCH(A1303,DbaseIndices!A:A,0)</f>
        <v>294</v>
      </c>
      <c r="C1303" s="221" t="str">
        <f>INDEX(DbaseIndices!F:F,$B1303)</f>
        <v>1 Energy</v>
      </c>
      <c r="D1303" s="221" t="str">
        <f>INDEX(DbaseIndices!G:G,$B1303)</f>
        <v>1B Fugitive Emissions from Fuels</v>
      </c>
      <c r="E1303" s="221" t="str">
        <f>INDEX(DbaseIndices!H:H,$B1303)</f>
        <v>1B1 Solid Fuels</v>
      </c>
      <c r="F1303" s="221" t="str">
        <f>INDEX(DbaseIndices!I:I,$B1303)</f>
        <v>1B1a Mining</v>
      </c>
      <c r="G1303" s="221">
        <f>INDEX(DbaseIndices!D:D,$B1303)</f>
        <v>0</v>
      </c>
      <c r="H1303" s="221" t="str">
        <f>INDEX(DbaseIndices!E:E,$B1303)</f>
        <v>CH4</v>
      </c>
      <c r="I1303" s="221">
        <f>IF(I1302=DbaseIndices!$N$3,DbaseIndices!$N$2,I1302+1)</f>
        <v>2017</v>
      </c>
      <c r="J1303" s="318">
        <f ca="1">OFFSET(INDIRECT(INDEX(DbaseIndices!J:J,B1303)),0,I1303-2000+1)</f>
        <v>0</v>
      </c>
    </row>
    <row r="1304" spans="1:10" hidden="1" x14ac:dyDescent="0.25">
      <c r="A1304" s="221">
        <f>IF(I1303=DbaseIndices!$N$3,A1303+1,A1303)</f>
        <v>218</v>
      </c>
      <c r="B1304" s="221">
        <f>MATCH(A1304,DbaseIndices!A:A,0)</f>
        <v>295</v>
      </c>
      <c r="C1304" s="221" t="str">
        <f>INDEX(DbaseIndices!F:F,$B1304)</f>
        <v>1 Energy</v>
      </c>
      <c r="D1304" s="221" t="str">
        <f>INDEX(DbaseIndices!G:G,$B1304)</f>
        <v>1B Fugitive Emissions from Fuels</v>
      </c>
      <c r="E1304" s="221" t="str">
        <f>INDEX(DbaseIndices!H:H,$B1304)</f>
        <v>1B2 Oil and Natural Gas</v>
      </c>
      <c r="F1304" s="221" t="str">
        <f>INDEX(DbaseIndices!I:I,$B1304)</f>
        <v>1B2a Oil</v>
      </c>
      <c r="G1304" s="221">
        <f>INDEX(DbaseIndices!D:D,$B1304)</f>
        <v>0</v>
      </c>
      <c r="H1304" s="221" t="str">
        <f>INDEX(DbaseIndices!E:E,$B1304)</f>
        <v>CO2</v>
      </c>
      <c r="I1304" s="221">
        <f>IF(I1303=DbaseIndices!$N$3,DbaseIndices!$N$2,I1303+1)</f>
        <v>2012</v>
      </c>
      <c r="J1304" s="318">
        <f ca="1">OFFSET(INDIRECT(INDEX(DbaseIndices!J:J,B1304)),0,I1304-2000+1)</f>
        <v>641.8246655595708</v>
      </c>
    </row>
    <row r="1305" spans="1:10" hidden="1" x14ac:dyDescent="0.25">
      <c r="A1305" s="221">
        <f>IF(I1304=DbaseIndices!$N$3,A1304+1,A1304)</f>
        <v>218</v>
      </c>
      <c r="B1305" s="221">
        <f>MATCH(A1305,DbaseIndices!A:A,0)</f>
        <v>295</v>
      </c>
      <c r="C1305" s="221" t="str">
        <f>INDEX(DbaseIndices!F:F,$B1305)</f>
        <v>1 Energy</v>
      </c>
      <c r="D1305" s="221" t="str">
        <f>INDEX(DbaseIndices!G:G,$B1305)</f>
        <v>1B Fugitive Emissions from Fuels</v>
      </c>
      <c r="E1305" s="221" t="str">
        <f>INDEX(DbaseIndices!H:H,$B1305)</f>
        <v>1B2 Oil and Natural Gas</v>
      </c>
      <c r="F1305" s="221" t="str">
        <f>INDEX(DbaseIndices!I:I,$B1305)</f>
        <v>1B2a Oil</v>
      </c>
      <c r="G1305" s="221">
        <f>INDEX(DbaseIndices!D:D,$B1305)</f>
        <v>0</v>
      </c>
      <c r="H1305" s="221" t="str">
        <f>INDEX(DbaseIndices!E:E,$B1305)</f>
        <v>CO2</v>
      </c>
      <c r="I1305" s="221">
        <f>IF(I1304=DbaseIndices!$N$3,DbaseIndices!$N$2,I1304+1)</f>
        <v>2013</v>
      </c>
      <c r="J1305" s="318">
        <f ca="1">OFFSET(INDIRECT(INDEX(DbaseIndices!J:J,B1305)),0,I1305-2000+1)</f>
        <v>641.82500000000005</v>
      </c>
    </row>
    <row r="1306" spans="1:10" hidden="1" x14ac:dyDescent="0.25">
      <c r="A1306" s="221">
        <f>IF(I1305=DbaseIndices!$N$3,A1305+1,A1305)</f>
        <v>218</v>
      </c>
      <c r="B1306" s="221">
        <f>MATCH(A1306,DbaseIndices!A:A,0)</f>
        <v>295</v>
      </c>
      <c r="C1306" s="221" t="str">
        <f>INDEX(DbaseIndices!F:F,$B1306)</f>
        <v>1 Energy</v>
      </c>
      <c r="D1306" s="221" t="str">
        <f>INDEX(DbaseIndices!G:G,$B1306)</f>
        <v>1B Fugitive Emissions from Fuels</v>
      </c>
      <c r="E1306" s="221" t="str">
        <f>INDEX(DbaseIndices!H:H,$B1306)</f>
        <v>1B2 Oil and Natural Gas</v>
      </c>
      <c r="F1306" s="221" t="str">
        <f>INDEX(DbaseIndices!I:I,$B1306)</f>
        <v>1B2a Oil</v>
      </c>
      <c r="G1306" s="221">
        <f>INDEX(DbaseIndices!D:D,$B1306)</f>
        <v>0</v>
      </c>
      <c r="H1306" s="221" t="str">
        <f>INDEX(DbaseIndices!E:E,$B1306)</f>
        <v>CO2</v>
      </c>
      <c r="I1306" s="221">
        <f>IF(I1305=DbaseIndices!$N$3,DbaseIndices!$N$2,I1305+1)</f>
        <v>2014</v>
      </c>
      <c r="J1306" s="318">
        <f ca="1">OFFSET(INDIRECT(INDEX(DbaseIndices!J:J,B1306)),0,I1306-2000+1)</f>
        <v>641.82500000000005</v>
      </c>
    </row>
    <row r="1307" spans="1:10" hidden="1" x14ac:dyDescent="0.25">
      <c r="A1307" s="221">
        <f>IF(I1306=DbaseIndices!$N$3,A1306+1,A1306)</f>
        <v>218</v>
      </c>
      <c r="B1307" s="221">
        <f>MATCH(A1307,DbaseIndices!A:A,0)</f>
        <v>295</v>
      </c>
      <c r="C1307" s="221" t="str">
        <f>INDEX(DbaseIndices!F:F,$B1307)</f>
        <v>1 Energy</v>
      </c>
      <c r="D1307" s="221" t="str">
        <f>INDEX(DbaseIndices!G:G,$B1307)</f>
        <v>1B Fugitive Emissions from Fuels</v>
      </c>
      <c r="E1307" s="221" t="str">
        <f>INDEX(DbaseIndices!H:H,$B1307)</f>
        <v>1B2 Oil and Natural Gas</v>
      </c>
      <c r="F1307" s="221" t="str">
        <f>INDEX(DbaseIndices!I:I,$B1307)</f>
        <v>1B2a Oil</v>
      </c>
      <c r="G1307" s="221">
        <f>INDEX(DbaseIndices!D:D,$B1307)</f>
        <v>0</v>
      </c>
      <c r="H1307" s="221" t="str">
        <f>INDEX(DbaseIndices!E:E,$B1307)</f>
        <v>CO2</v>
      </c>
      <c r="I1307" s="221">
        <f>IF(I1306=DbaseIndices!$N$3,DbaseIndices!$N$2,I1306+1)</f>
        <v>2015</v>
      </c>
      <c r="J1307" s="318">
        <f ca="1">OFFSET(INDIRECT(INDEX(DbaseIndices!J:J,B1307)),0,I1307-2000+1)</f>
        <v>641.82500000000005</v>
      </c>
    </row>
    <row r="1308" spans="1:10" hidden="1" x14ac:dyDescent="0.25">
      <c r="A1308" s="221">
        <f>IF(I1307=DbaseIndices!$N$3,A1307+1,A1307)</f>
        <v>218</v>
      </c>
      <c r="B1308" s="221">
        <f>MATCH(A1308,DbaseIndices!A:A,0)</f>
        <v>295</v>
      </c>
      <c r="C1308" s="221" t="str">
        <f>INDEX(DbaseIndices!F:F,$B1308)</f>
        <v>1 Energy</v>
      </c>
      <c r="D1308" s="221" t="str">
        <f>INDEX(DbaseIndices!G:G,$B1308)</f>
        <v>1B Fugitive Emissions from Fuels</v>
      </c>
      <c r="E1308" s="221" t="str">
        <f>INDEX(DbaseIndices!H:H,$B1308)</f>
        <v>1B2 Oil and Natural Gas</v>
      </c>
      <c r="F1308" s="221" t="str">
        <f>INDEX(DbaseIndices!I:I,$B1308)</f>
        <v>1B2a Oil</v>
      </c>
      <c r="G1308" s="221">
        <f>INDEX(DbaseIndices!D:D,$B1308)</f>
        <v>0</v>
      </c>
      <c r="H1308" s="221" t="str">
        <f>INDEX(DbaseIndices!E:E,$B1308)</f>
        <v>CO2</v>
      </c>
      <c r="I1308" s="221">
        <f>IF(I1307=DbaseIndices!$N$3,DbaseIndices!$N$2,I1307+1)</f>
        <v>2016</v>
      </c>
      <c r="J1308" s="318">
        <f ca="1">OFFSET(INDIRECT(INDEX(DbaseIndices!J:J,B1308)),0,I1308-2000+1)</f>
        <v>641.82500000000005</v>
      </c>
    </row>
    <row r="1309" spans="1:10" hidden="1" x14ac:dyDescent="0.25">
      <c r="A1309" s="221">
        <f>IF(I1308=DbaseIndices!$N$3,A1308+1,A1308)</f>
        <v>218</v>
      </c>
      <c r="B1309" s="221">
        <f>MATCH(A1309,DbaseIndices!A:A,0)</f>
        <v>295</v>
      </c>
      <c r="C1309" s="221" t="str">
        <f>INDEX(DbaseIndices!F:F,$B1309)</f>
        <v>1 Energy</v>
      </c>
      <c r="D1309" s="221" t="str">
        <f>INDEX(DbaseIndices!G:G,$B1309)</f>
        <v>1B Fugitive Emissions from Fuels</v>
      </c>
      <c r="E1309" s="221" t="str">
        <f>INDEX(DbaseIndices!H:H,$B1309)</f>
        <v>1B2 Oil and Natural Gas</v>
      </c>
      <c r="F1309" s="221" t="str">
        <f>INDEX(DbaseIndices!I:I,$B1309)</f>
        <v>1B2a Oil</v>
      </c>
      <c r="G1309" s="221">
        <f>INDEX(DbaseIndices!D:D,$B1309)</f>
        <v>0</v>
      </c>
      <c r="H1309" s="221" t="str">
        <f>INDEX(DbaseIndices!E:E,$B1309)</f>
        <v>CO2</v>
      </c>
      <c r="I1309" s="221">
        <f>IF(I1308=DbaseIndices!$N$3,DbaseIndices!$N$2,I1308+1)</f>
        <v>2017</v>
      </c>
      <c r="J1309" s="318">
        <f ca="1">OFFSET(INDIRECT(INDEX(DbaseIndices!J:J,B1309)),0,I1309-2000+1)</f>
        <v>641.82500000000005</v>
      </c>
    </row>
    <row r="1310" spans="1:10" hidden="1" x14ac:dyDescent="0.25">
      <c r="A1310" s="221">
        <f>IF(I1309=DbaseIndices!$N$3,A1309+1,A1309)</f>
        <v>219</v>
      </c>
      <c r="B1310" s="221">
        <f>MATCH(A1310,DbaseIndices!A:A,0)</f>
        <v>296</v>
      </c>
      <c r="C1310" s="221" t="str">
        <f>INDEX(DbaseIndices!F:F,$B1310)</f>
        <v>1 Energy</v>
      </c>
      <c r="D1310" s="221" t="str">
        <f>INDEX(DbaseIndices!G:G,$B1310)</f>
        <v>1B Fugitive Emissions from Fuels</v>
      </c>
      <c r="E1310" s="221" t="str">
        <f>INDEX(DbaseIndices!H:H,$B1310)</f>
        <v>1B3 Other Emissions</v>
      </c>
      <c r="F1310" s="221" t="str">
        <f>INDEX(DbaseIndices!I:I,$B1310)</f>
        <v>1B3 Other Emissions - Sasol</v>
      </c>
      <c r="G1310" s="221">
        <f>INDEX(DbaseIndices!D:D,$B1310)</f>
        <v>0</v>
      </c>
      <c r="H1310" s="221" t="str">
        <f>INDEX(DbaseIndices!E:E,$B1310)</f>
        <v>CO2</v>
      </c>
      <c r="I1310" s="221">
        <f>IF(I1309=DbaseIndices!$N$3,DbaseIndices!$N$2,I1309+1)</f>
        <v>2012</v>
      </c>
      <c r="J1310" s="318">
        <f ca="1">OFFSET(INDIRECT(INDEX(DbaseIndices!J:J,B1310)),0,I1310-2000+1)</f>
        <v>24968.904558209171</v>
      </c>
    </row>
    <row r="1311" spans="1:10" hidden="1" x14ac:dyDescent="0.25">
      <c r="A1311" s="221">
        <f>IF(I1310=DbaseIndices!$N$3,A1310+1,A1310)</f>
        <v>219</v>
      </c>
      <c r="B1311" s="221">
        <f>MATCH(A1311,DbaseIndices!A:A,0)</f>
        <v>296</v>
      </c>
      <c r="C1311" s="221" t="str">
        <f>INDEX(DbaseIndices!F:F,$B1311)</f>
        <v>1 Energy</v>
      </c>
      <c r="D1311" s="221" t="str">
        <f>INDEX(DbaseIndices!G:G,$B1311)</f>
        <v>1B Fugitive Emissions from Fuels</v>
      </c>
      <c r="E1311" s="221" t="str">
        <f>INDEX(DbaseIndices!H:H,$B1311)</f>
        <v>1B3 Other Emissions</v>
      </c>
      <c r="F1311" s="221" t="str">
        <f>INDEX(DbaseIndices!I:I,$B1311)</f>
        <v>1B3 Other Emissions - Sasol</v>
      </c>
      <c r="G1311" s="221">
        <f>INDEX(DbaseIndices!D:D,$B1311)</f>
        <v>0</v>
      </c>
      <c r="H1311" s="221" t="str">
        <f>INDEX(DbaseIndices!E:E,$B1311)</f>
        <v>CO2</v>
      </c>
      <c r="I1311" s="221">
        <f>IF(I1310=DbaseIndices!$N$3,DbaseIndices!$N$2,I1310+1)</f>
        <v>2013</v>
      </c>
      <c r="J1311" s="318">
        <f ca="1">OFFSET(INDIRECT(INDEX(DbaseIndices!J:J,B1311)),0,I1311-2000+1)</f>
        <v>25364.472077781622</v>
      </c>
    </row>
    <row r="1312" spans="1:10" hidden="1" x14ac:dyDescent="0.25">
      <c r="A1312" s="221">
        <f>IF(I1311=DbaseIndices!$N$3,A1311+1,A1311)</f>
        <v>219</v>
      </c>
      <c r="B1312" s="221">
        <f>MATCH(A1312,DbaseIndices!A:A,0)</f>
        <v>296</v>
      </c>
      <c r="C1312" s="221" t="str">
        <f>INDEX(DbaseIndices!F:F,$B1312)</f>
        <v>1 Energy</v>
      </c>
      <c r="D1312" s="221" t="str">
        <f>INDEX(DbaseIndices!G:G,$B1312)</f>
        <v>1B Fugitive Emissions from Fuels</v>
      </c>
      <c r="E1312" s="221" t="str">
        <f>INDEX(DbaseIndices!H:H,$B1312)</f>
        <v>1B3 Other Emissions</v>
      </c>
      <c r="F1312" s="221" t="str">
        <f>INDEX(DbaseIndices!I:I,$B1312)</f>
        <v>1B3 Other Emissions - Sasol</v>
      </c>
      <c r="G1312" s="221">
        <f>INDEX(DbaseIndices!D:D,$B1312)</f>
        <v>0</v>
      </c>
      <c r="H1312" s="221" t="str">
        <f>INDEX(DbaseIndices!E:E,$B1312)</f>
        <v>CO2</v>
      </c>
      <c r="I1312" s="221">
        <f>IF(I1311=DbaseIndices!$N$3,DbaseIndices!$N$2,I1311+1)</f>
        <v>2014</v>
      </c>
      <c r="J1312" s="318">
        <f ca="1">OFFSET(INDIRECT(INDEX(DbaseIndices!J:J,B1312)),0,I1312-2000+1)</f>
        <v>24937.188410706211</v>
      </c>
    </row>
    <row r="1313" spans="1:10" hidden="1" x14ac:dyDescent="0.25">
      <c r="A1313" s="221">
        <f>IF(I1312=DbaseIndices!$N$3,A1312+1,A1312)</f>
        <v>219</v>
      </c>
      <c r="B1313" s="221">
        <f>MATCH(A1313,DbaseIndices!A:A,0)</f>
        <v>296</v>
      </c>
      <c r="C1313" s="221" t="str">
        <f>INDEX(DbaseIndices!F:F,$B1313)</f>
        <v>1 Energy</v>
      </c>
      <c r="D1313" s="221" t="str">
        <f>INDEX(DbaseIndices!G:G,$B1313)</f>
        <v>1B Fugitive Emissions from Fuels</v>
      </c>
      <c r="E1313" s="221" t="str">
        <f>INDEX(DbaseIndices!H:H,$B1313)</f>
        <v>1B3 Other Emissions</v>
      </c>
      <c r="F1313" s="221" t="str">
        <f>INDEX(DbaseIndices!I:I,$B1313)</f>
        <v>1B3 Other Emissions - Sasol</v>
      </c>
      <c r="G1313" s="221">
        <f>INDEX(DbaseIndices!D:D,$B1313)</f>
        <v>0</v>
      </c>
      <c r="H1313" s="221" t="str">
        <f>INDEX(DbaseIndices!E:E,$B1313)</f>
        <v>CO2</v>
      </c>
      <c r="I1313" s="221">
        <f>IF(I1312=DbaseIndices!$N$3,DbaseIndices!$N$2,I1312+1)</f>
        <v>2015</v>
      </c>
      <c r="J1313" s="318">
        <f ca="1">OFFSET(INDIRECT(INDEX(DbaseIndices!J:J,B1313)),0,I1313-2000+1)</f>
        <v>24487.754953329393</v>
      </c>
    </row>
    <row r="1314" spans="1:10" hidden="1" x14ac:dyDescent="0.25">
      <c r="A1314" s="221">
        <f>IF(I1313=DbaseIndices!$N$3,A1313+1,A1313)</f>
        <v>219</v>
      </c>
      <c r="B1314" s="221">
        <f>MATCH(A1314,DbaseIndices!A:A,0)</f>
        <v>296</v>
      </c>
      <c r="C1314" s="221" t="str">
        <f>INDEX(DbaseIndices!F:F,$B1314)</f>
        <v>1 Energy</v>
      </c>
      <c r="D1314" s="221" t="str">
        <f>INDEX(DbaseIndices!G:G,$B1314)</f>
        <v>1B Fugitive Emissions from Fuels</v>
      </c>
      <c r="E1314" s="221" t="str">
        <f>INDEX(DbaseIndices!H:H,$B1314)</f>
        <v>1B3 Other Emissions</v>
      </c>
      <c r="F1314" s="221" t="str">
        <f>INDEX(DbaseIndices!I:I,$B1314)</f>
        <v>1B3 Other Emissions - Sasol</v>
      </c>
      <c r="G1314" s="221">
        <f>INDEX(DbaseIndices!D:D,$B1314)</f>
        <v>0</v>
      </c>
      <c r="H1314" s="221" t="str">
        <f>INDEX(DbaseIndices!E:E,$B1314)</f>
        <v>CO2</v>
      </c>
      <c r="I1314" s="221">
        <f>IF(I1313=DbaseIndices!$N$3,DbaseIndices!$N$2,I1313+1)</f>
        <v>2016</v>
      </c>
      <c r="J1314" s="318">
        <f ca="1">OFFSET(INDIRECT(INDEX(DbaseIndices!J:J,B1314)),0,I1314-2000+1)</f>
        <v>24690.944038892547</v>
      </c>
    </row>
    <row r="1315" spans="1:10" hidden="1" x14ac:dyDescent="0.25">
      <c r="A1315" s="221">
        <f>IF(I1314=DbaseIndices!$N$3,A1314+1,A1314)</f>
        <v>219</v>
      </c>
      <c r="B1315" s="221">
        <f>MATCH(A1315,DbaseIndices!A:A,0)</f>
        <v>296</v>
      </c>
      <c r="C1315" s="221" t="str">
        <f>INDEX(DbaseIndices!F:F,$B1315)</f>
        <v>1 Energy</v>
      </c>
      <c r="D1315" s="221" t="str">
        <f>INDEX(DbaseIndices!G:G,$B1315)</f>
        <v>1B Fugitive Emissions from Fuels</v>
      </c>
      <c r="E1315" s="221" t="str">
        <f>INDEX(DbaseIndices!H:H,$B1315)</f>
        <v>1B3 Other Emissions</v>
      </c>
      <c r="F1315" s="221" t="str">
        <f>INDEX(DbaseIndices!I:I,$B1315)</f>
        <v>1B3 Other Emissions - Sasol</v>
      </c>
      <c r="G1315" s="221">
        <f>INDEX(DbaseIndices!D:D,$B1315)</f>
        <v>0</v>
      </c>
      <c r="H1315" s="221" t="str">
        <f>INDEX(DbaseIndices!E:E,$B1315)</f>
        <v>CO2</v>
      </c>
      <c r="I1315" s="221">
        <f>IF(I1314=DbaseIndices!$N$3,DbaseIndices!$N$2,I1314+1)</f>
        <v>2017</v>
      </c>
      <c r="J1315" s="318">
        <f ca="1">OFFSET(INDIRECT(INDEX(DbaseIndices!J:J,B1315)),0,I1315-2000+1)</f>
        <v>25578.843000000001</v>
      </c>
    </row>
    <row r="1316" spans="1:10" hidden="1" x14ac:dyDescent="0.25">
      <c r="A1316" s="221">
        <f>IF(I1315=DbaseIndices!$N$3,A1315+1,A1315)</f>
        <v>220</v>
      </c>
      <c r="B1316" s="221">
        <f>MATCH(A1316,DbaseIndices!A:A,0)</f>
        <v>297</v>
      </c>
      <c r="C1316" s="221" t="str">
        <f>INDEX(DbaseIndices!F:F,$B1316)</f>
        <v>1 Energy</v>
      </c>
      <c r="D1316" s="221" t="str">
        <f>INDEX(DbaseIndices!G:G,$B1316)</f>
        <v>1B Fugitive Emissions from Fuels</v>
      </c>
      <c r="E1316" s="221" t="str">
        <f>INDEX(DbaseIndices!H:H,$B1316)</f>
        <v>1B3 Other Emissions</v>
      </c>
      <c r="F1316" s="221" t="str">
        <f>INDEX(DbaseIndices!I:I,$B1316)</f>
        <v>1B3 Other Emissions - Petro SA</v>
      </c>
      <c r="G1316" s="221">
        <f>INDEX(DbaseIndices!D:D,$B1316)</f>
        <v>0</v>
      </c>
      <c r="H1316" s="221" t="str">
        <f>INDEX(DbaseIndices!E:E,$B1316)</f>
        <v>CO2</v>
      </c>
      <c r="I1316" s="221">
        <f>IF(I1315=DbaseIndices!$N$3,DbaseIndices!$N$2,I1315+1)</f>
        <v>2012</v>
      </c>
      <c r="J1316" s="318">
        <f ca="1">OFFSET(INDIRECT(INDEX(DbaseIndices!J:J,B1316)),0,I1316-2000+1)</f>
        <v>167.529</v>
      </c>
    </row>
    <row r="1317" spans="1:10" hidden="1" x14ac:dyDescent="0.25">
      <c r="A1317" s="221">
        <f>IF(I1316=DbaseIndices!$N$3,A1316+1,A1316)</f>
        <v>220</v>
      </c>
      <c r="B1317" s="221">
        <f>MATCH(A1317,DbaseIndices!A:A,0)</f>
        <v>297</v>
      </c>
      <c r="C1317" s="221" t="str">
        <f>INDEX(DbaseIndices!F:F,$B1317)</f>
        <v>1 Energy</v>
      </c>
      <c r="D1317" s="221" t="str">
        <f>INDEX(DbaseIndices!G:G,$B1317)</f>
        <v>1B Fugitive Emissions from Fuels</v>
      </c>
      <c r="E1317" s="221" t="str">
        <f>INDEX(DbaseIndices!H:H,$B1317)</f>
        <v>1B3 Other Emissions</v>
      </c>
      <c r="F1317" s="221" t="str">
        <f>INDEX(DbaseIndices!I:I,$B1317)</f>
        <v>1B3 Other Emissions - Petro SA</v>
      </c>
      <c r="G1317" s="221">
        <f>INDEX(DbaseIndices!D:D,$B1317)</f>
        <v>0</v>
      </c>
      <c r="H1317" s="221" t="str">
        <f>INDEX(DbaseIndices!E:E,$B1317)</f>
        <v>CO2</v>
      </c>
      <c r="I1317" s="221">
        <f>IF(I1316=DbaseIndices!$N$3,DbaseIndices!$N$2,I1316+1)</f>
        <v>2013</v>
      </c>
      <c r="J1317" s="318">
        <f ca="1">OFFSET(INDIRECT(INDEX(DbaseIndices!J:J,B1317)),0,I1317-2000+1)</f>
        <v>172.09497481949649</v>
      </c>
    </row>
    <row r="1318" spans="1:10" hidden="1" x14ac:dyDescent="0.25">
      <c r="A1318" s="221">
        <f>IF(I1317=DbaseIndices!$N$3,A1317+1,A1317)</f>
        <v>220</v>
      </c>
      <c r="B1318" s="221">
        <f>MATCH(A1318,DbaseIndices!A:A,0)</f>
        <v>297</v>
      </c>
      <c r="C1318" s="221" t="str">
        <f>INDEX(DbaseIndices!F:F,$B1318)</f>
        <v>1 Energy</v>
      </c>
      <c r="D1318" s="221" t="str">
        <f>INDEX(DbaseIndices!G:G,$B1318)</f>
        <v>1B Fugitive Emissions from Fuels</v>
      </c>
      <c r="E1318" s="221" t="str">
        <f>INDEX(DbaseIndices!H:H,$B1318)</f>
        <v>1B3 Other Emissions</v>
      </c>
      <c r="F1318" s="221" t="str">
        <f>INDEX(DbaseIndices!I:I,$B1318)</f>
        <v>1B3 Other Emissions - Petro SA</v>
      </c>
      <c r="G1318" s="221">
        <f>INDEX(DbaseIndices!D:D,$B1318)</f>
        <v>0</v>
      </c>
      <c r="H1318" s="221" t="str">
        <f>INDEX(DbaseIndices!E:E,$B1318)</f>
        <v>CO2</v>
      </c>
      <c r="I1318" s="221">
        <f>IF(I1317=DbaseIndices!$N$3,DbaseIndices!$N$2,I1317+1)</f>
        <v>2014</v>
      </c>
      <c r="J1318" s="318">
        <f ca="1">OFFSET(INDIRECT(INDEX(DbaseIndices!J:J,B1318)),0,I1318-2000+1)</f>
        <v>170.86724667138617</v>
      </c>
    </row>
    <row r="1319" spans="1:10" hidden="1" x14ac:dyDescent="0.25">
      <c r="A1319" s="221">
        <f>IF(I1318=DbaseIndices!$N$3,A1318+1,A1318)</f>
        <v>220</v>
      </c>
      <c r="B1319" s="221">
        <f>MATCH(A1319,DbaseIndices!A:A,0)</f>
        <v>297</v>
      </c>
      <c r="C1319" s="221" t="str">
        <f>INDEX(DbaseIndices!F:F,$B1319)</f>
        <v>1 Energy</v>
      </c>
      <c r="D1319" s="221" t="str">
        <f>INDEX(DbaseIndices!G:G,$B1319)</f>
        <v>1B Fugitive Emissions from Fuels</v>
      </c>
      <c r="E1319" s="221" t="str">
        <f>INDEX(DbaseIndices!H:H,$B1319)</f>
        <v>1B3 Other Emissions</v>
      </c>
      <c r="F1319" s="221" t="str">
        <f>INDEX(DbaseIndices!I:I,$B1319)</f>
        <v>1B3 Other Emissions - Petro SA</v>
      </c>
      <c r="G1319" s="221">
        <f>INDEX(DbaseIndices!D:D,$B1319)</f>
        <v>0</v>
      </c>
      <c r="H1319" s="221" t="str">
        <f>INDEX(DbaseIndices!E:E,$B1319)</f>
        <v>CO2</v>
      </c>
      <c r="I1319" s="221">
        <f>IF(I1318=DbaseIndices!$N$3,DbaseIndices!$N$2,I1318+1)</f>
        <v>2015</v>
      </c>
      <c r="J1319" s="318">
        <f ca="1">OFFSET(INDIRECT(INDEX(DbaseIndices!J:J,B1319)),0,I1319-2000+1)</f>
        <v>169.7187836877431</v>
      </c>
    </row>
    <row r="1320" spans="1:10" hidden="1" x14ac:dyDescent="0.25">
      <c r="A1320" s="221">
        <f>IF(I1319=DbaseIndices!$N$3,A1319+1,A1319)</f>
        <v>220</v>
      </c>
      <c r="B1320" s="221">
        <f>MATCH(A1320,DbaseIndices!A:A,0)</f>
        <v>297</v>
      </c>
      <c r="C1320" s="221" t="str">
        <f>INDEX(DbaseIndices!F:F,$B1320)</f>
        <v>1 Energy</v>
      </c>
      <c r="D1320" s="221" t="str">
        <f>INDEX(DbaseIndices!G:G,$B1320)</f>
        <v>1B Fugitive Emissions from Fuels</v>
      </c>
      <c r="E1320" s="221" t="str">
        <f>INDEX(DbaseIndices!H:H,$B1320)</f>
        <v>1B3 Other Emissions</v>
      </c>
      <c r="F1320" s="221" t="str">
        <f>INDEX(DbaseIndices!I:I,$B1320)</f>
        <v>1B3 Other Emissions - Petro SA</v>
      </c>
      <c r="G1320" s="221">
        <f>INDEX(DbaseIndices!D:D,$B1320)</f>
        <v>0</v>
      </c>
      <c r="H1320" s="221" t="str">
        <f>INDEX(DbaseIndices!E:E,$B1320)</f>
        <v>CO2</v>
      </c>
      <c r="I1320" s="221">
        <f>IF(I1319=DbaseIndices!$N$3,DbaseIndices!$N$2,I1319+1)</f>
        <v>2016</v>
      </c>
      <c r="J1320" s="318">
        <f ca="1">OFFSET(INDIRECT(INDEX(DbaseIndices!J:J,B1320)),0,I1320-2000+1)</f>
        <v>168.64</v>
      </c>
    </row>
    <row r="1321" spans="1:10" hidden="1" x14ac:dyDescent="0.25">
      <c r="A1321" s="221">
        <f>IF(I1320=DbaseIndices!$N$3,A1320+1,A1320)</f>
        <v>220</v>
      </c>
      <c r="B1321" s="221">
        <f>MATCH(A1321,DbaseIndices!A:A,0)</f>
        <v>297</v>
      </c>
      <c r="C1321" s="221" t="str">
        <f>INDEX(DbaseIndices!F:F,$B1321)</f>
        <v>1 Energy</v>
      </c>
      <c r="D1321" s="221" t="str">
        <f>INDEX(DbaseIndices!G:G,$B1321)</f>
        <v>1B Fugitive Emissions from Fuels</v>
      </c>
      <c r="E1321" s="221" t="str">
        <f>INDEX(DbaseIndices!H:H,$B1321)</f>
        <v>1B3 Other Emissions</v>
      </c>
      <c r="F1321" s="221" t="str">
        <f>INDEX(DbaseIndices!I:I,$B1321)</f>
        <v>1B3 Other Emissions - Petro SA</v>
      </c>
      <c r="G1321" s="221">
        <f>INDEX(DbaseIndices!D:D,$B1321)</f>
        <v>0</v>
      </c>
      <c r="H1321" s="221" t="str">
        <f>INDEX(DbaseIndices!E:E,$B1321)</f>
        <v>CO2</v>
      </c>
      <c r="I1321" s="221">
        <f>IF(I1320=DbaseIndices!$N$3,DbaseIndices!$N$2,I1320+1)</f>
        <v>2017</v>
      </c>
      <c r="J1321" s="318">
        <f ca="1">OFFSET(INDIRECT(INDEX(DbaseIndices!J:J,B1321)),0,I1321-2000+1)</f>
        <v>167.62299999999999</v>
      </c>
    </row>
    <row r="1322" spans="1:10" hidden="1" x14ac:dyDescent="0.25">
      <c r="A1322" s="221">
        <f>IF(I1321=DbaseIndices!$N$3,A1321+1,A1321)</f>
        <v>221</v>
      </c>
      <c r="B1322" s="221">
        <f>MATCH(A1322,DbaseIndices!A:A,0)</f>
        <v>298</v>
      </c>
      <c r="C1322" s="221" t="str">
        <f>INDEX(DbaseIndices!F:F,$B1322)</f>
        <v>1 Energy</v>
      </c>
      <c r="D1322" s="221" t="str">
        <f>INDEX(DbaseIndices!G:G,$B1322)</f>
        <v>1B Fugitive Emissions from Fuels</v>
      </c>
      <c r="E1322" s="221" t="str">
        <f>INDEX(DbaseIndices!H:H,$B1322)</f>
        <v>1B3 Other Emissions</v>
      </c>
      <c r="F1322" s="221" t="str">
        <f>INDEX(DbaseIndices!I:I,$B1322)</f>
        <v>1B3 Other Emissions - Sasol</v>
      </c>
      <c r="G1322" s="221">
        <f>INDEX(DbaseIndices!D:D,$B1322)</f>
        <v>0</v>
      </c>
      <c r="H1322" s="221" t="str">
        <f>INDEX(DbaseIndices!E:E,$B1322)</f>
        <v>CH4</v>
      </c>
      <c r="I1322" s="221">
        <f>IF(I1321=DbaseIndices!$N$3,DbaseIndices!$N$2,I1321+1)</f>
        <v>2012</v>
      </c>
      <c r="J1322" s="318">
        <f ca="1">OFFSET(INDIRECT(INDEX(DbaseIndices!J:J,B1322)),0,I1322-2000+1)</f>
        <v>95.89457563861734</v>
      </c>
    </row>
    <row r="1323" spans="1:10" hidden="1" x14ac:dyDescent="0.25">
      <c r="A1323" s="221">
        <f>IF(I1322=DbaseIndices!$N$3,A1322+1,A1322)</f>
        <v>221</v>
      </c>
      <c r="B1323" s="221">
        <f>MATCH(A1323,DbaseIndices!A:A,0)</f>
        <v>298</v>
      </c>
      <c r="C1323" s="221" t="str">
        <f>INDEX(DbaseIndices!F:F,$B1323)</f>
        <v>1 Energy</v>
      </c>
      <c r="D1323" s="221" t="str">
        <f>INDEX(DbaseIndices!G:G,$B1323)</f>
        <v>1B Fugitive Emissions from Fuels</v>
      </c>
      <c r="E1323" s="221" t="str">
        <f>INDEX(DbaseIndices!H:H,$B1323)</f>
        <v>1B3 Other Emissions</v>
      </c>
      <c r="F1323" s="221" t="str">
        <f>INDEX(DbaseIndices!I:I,$B1323)</f>
        <v>1B3 Other Emissions - Sasol</v>
      </c>
      <c r="G1323" s="221">
        <f>INDEX(DbaseIndices!D:D,$B1323)</f>
        <v>0</v>
      </c>
      <c r="H1323" s="221" t="str">
        <f>INDEX(DbaseIndices!E:E,$B1323)</f>
        <v>CH4</v>
      </c>
      <c r="I1323" s="221">
        <f>IF(I1322=DbaseIndices!$N$3,DbaseIndices!$N$2,I1322+1)</f>
        <v>2013</v>
      </c>
      <c r="J1323" s="318">
        <f ca="1">OFFSET(INDIRECT(INDEX(DbaseIndices!J:J,B1323)),0,I1323-2000+1)</f>
        <v>96.092164064362578</v>
      </c>
    </row>
    <row r="1324" spans="1:10" hidden="1" x14ac:dyDescent="0.25">
      <c r="A1324" s="221">
        <f>IF(I1323=DbaseIndices!$N$3,A1323+1,A1323)</f>
        <v>221</v>
      </c>
      <c r="B1324" s="221">
        <f>MATCH(A1324,DbaseIndices!A:A,0)</f>
        <v>298</v>
      </c>
      <c r="C1324" s="221" t="str">
        <f>INDEX(DbaseIndices!F:F,$B1324)</f>
        <v>1 Energy</v>
      </c>
      <c r="D1324" s="221" t="str">
        <f>INDEX(DbaseIndices!G:G,$B1324)</f>
        <v>1B Fugitive Emissions from Fuels</v>
      </c>
      <c r="E1324" s="221" t="str">
        <f>INDEX(DbaseIndices!H:H,$B1324)</f>
        <v>1B3 Other Emissions</v>
      </c>
      <c r="F1324" s="221" t="str">
        <f>INDEX(DbaseIndices!I:I,$B1324)</f>
        <v>1B3 Other Emissions - Sasol</v>
      </c>
      <c r="G1324" s="221">
        <f>INDEX(DbaseIndices!D:D,$B1324)</f>
        <v>0</v>
      </c>
      <c r="H1324" s="221" t="str">
        <f>INDEX(DbaseIndices!E:E,$B1324)</f>
        <v>CH4</v>
      </c>
      <c r="I1324" s="221">
        <f>IF(I1323=DbaseIndices!$N$3,DbaseIndices!$N$2,I1323+1)</f>
        <v>2014</v>
      </c>
      <c r="J1324" s="318">
        <f ca="1">OFFSET(INDIRECT(INDEX(DbaseIndices!J:J,B1324)),0,I1324-2000+1)</f>
        <v>95.522643952600475</v>
      </c>
    </row>
    <row r="1325" spans="1:10" hidden="1" x14ac:dyDescent="0.25">
      <c r="A1325" s="221">
        <f>IF(I1324=DbaseIndices!$N$3,A1324+1,A1324)</f>
        <v>221</v>
      </c>
      <c r="B1325" s="221">
        <f>MATCH(A1325,DbaseIndices!A:A,0)</f>
        <v>298</v>
      </c>
      <c r="C1325" s="221" t="str">
        <f>INDEX(DbaseIndices!F:F,$B1325)</f>
        <v>1 Energy</v>
      </c>
      <c r="D1325" s="221" t="str">
        <f>INDEX(DbaseIndices!G:G,$B1325)</f>
        <v>1B Fugitive Emissions from Fuels</v>
      </c>
      <c r="E1325" s="221" t="str">
        <f>INDEX(DbaseIndices!H:H,$B1325)</f>
        <v>1B3 Other Emissions</v>
      </c>
      <c r="F1325" s="221" t="str">
        <f>INDEX(DbaseIndices!I:I,$B1325)</f>
        <v>1B3 Other Emissions - Sasol</v>
      </c>
      <c r="G1325" s="221">
        <f>INDEX(DbaseIndices!D:D,$B1325)</f>
        <v>0</v>
      </c>
      <c r="H1325" s="221" t="str">
        <f>INDEX(DbaseIndices!E:E,$B1325)</f>
        <v>CH4</v>
      </c>
      <c r="I1325" s="221">
        <f>IF(I1324=DbaseIndices!$N$3,DbaseIndices!$N$2,I1324+1)</f>
        <v>2015</v>
      </c>
      <c r="J1325" s="318">
        <f ca="1">OFFSET(INDIRECT(INDEX(DbaseIndices!J:J,B1325)),0,I1325-2000+1)</f>
        <v>95.914861567191309</v>
      </c>
    </row>
    <row r="1326" spans="1:10" hidden="1" x14ac:dyDescent="0.25">
      <c r="A1326" s="221">
        <f>IF(I1325=DbaseIndices!$N$3,A1325+1,A1325)</f>
        <v>221</v>
      </c>
      <c r="B1326" s="221">
        <f>MATCH(A1326,DbaseIndices!A:A,0)</f>
        <v>298</v>
      </c>
      <c r="C1326" s="221" t="str">
        <f>INDEX(DbaseIndices!F:F,$B1326)</f>
        <v>1 Energy</v>
      </c>
      <c r="D1326" s="221" t="str">
        <f>INDEX(DbaseIndices!G:G,$B1326)</f>
        <v>1B Fugitive Emissions from Fuels</v>
      </c>
      <c r="E1326" s="221" t="str">
        <f>INDEX(DbaseIndices!H:H,$B1326)</f>
        <v>1B3 Other Emissions</v>
      </c>
      <c r="F1326" s="221" t="str">
        <f>INDEX(DbaseIndices!I:I,$B1326)</f>
        <v>1B3 Other Emissions - Sasol</v>
      </c>
      <c r="G1326" s="221">
        <f>INDEX(DbaseIndices!D:D,$B1326)</f>
        <v>0</v>
      </c>
      <c r="H1326" s="221" t="str">
        <f>INDEX(DbaseIndices!E:E,$B1326)</f>
        <v>CH4</v>
      </c>
      <c r="I1326" s="221">
        <f>IF(I1325=DbaseIndices!$N$3,DbaseIndices!$N$2,I1325+1)</f>
        <v>2016</v>
      </c>
      <c r="J1326" s="318">
        <f ca="1">OFFSET(INDIRECT(INDEX(DbaseIndices!J:J,B1326)),0,I1326-2000+1)</f>
        <v>96</v>
      </c>
    </row>
    <row r="1327" spans="1:10" hidden="1" x14ac:dyDescent="0.25">
      <c r="A1327" s="221">
        <f>IF(I1326=DbaseIndices!$N$3,A1326+1,A1326)</f>
        <v>221</v>
      </c>
      <c r="B1327" s="221">
        <f>MATCH(A1327,DbaseIndices!A:A,0)</f>
        <v>298</v>
      </c>
      <c r="C1327" s="221" t="str">
        <f>INDEX(DbaseIndices!F:F,$B1327)</f>
        <v>1 Energy</v>
      </c>
      <c r="D1327" s="221" t="str">
        <f>INDEX(DbaseIndices!G:G,$B1327)</f>
        <v>1B Fugitive Emissions from Fuels</v>
      </c>
      <c r="E1327" s="221" t="str">
        <f>INDEX(DbaseIndices!H:H,$B1327)</f>
        <v>1B3 Other Emissions</v>
      </c>
      <c r="F1327" s="221" t="str">
        <f>INDEX(DbaseIndices!I:I,$B1327)</f>
        <v>1B3 Other Emissions - Sasol</v>
      </c>
      <c r="G1327" s="221">
        <f>INDEX(DbaseIndices!D:D,$B1327)</f>
        <v>0</v>
      </c>
      <c r="H1327" s="221" t="str">
        <f>INDEX(DbaseIndices!E:E,$B1327)</f>
        <v>CH4</v>
      </c>
      <c r="I1327" s="221">
        <f>IF(I1326=DbaseIndices!$N$3,DbaseIndices!$N$2,I1326+1)</f>
        <v>2017</v>
      </c>
      <c r="J1327" s="318">
        <f ca="1">OFFSET(INDIRECT(INDEX(DbaseIndices!J:J,B1327)),0,I1327-2000+1)</f>
        <v>96.415999999999997</v>
      </c>
    </row>
    <row r="1328" spans="1:10" hidden="1" x14ac:dyDescent="0.25">
      <c r="A1328" s="221">
        <f>IF(I1327=DbaseIndices!$N$3,A1327+1,A1327)</f>
        <v>222</v>
      </c>
      <c r="B1328" s="221">
        <f>MATCH(A1328,DbaseIndices!A:A,0)</f>
        <v>299</v>
      </c>
      <c r="C1328" s="221" t="str">
        <f>INDEX(DbaseIndices!F:F,$B1328)</f>
        <v>1 Energy</v>
      </c>
      <c r="D1328" s="221" t="str">
        <f>INDEX(DbaseIndices!G:G,$B1328)</f>
        <v>1B Fugitive Emissions from Fuels</v>
      </c>
      <c r="E1328" s="221" t="str">
        <f>INDEX(DbaseIndices!H:H,$B1328)</f>
        <v>1B3 Other Emissions</v>
      </c>
      <c r="F1328" s="221" t="str">
        <f>INDEX(DbaseIndices!I:I,$B1328)</f>
        <v>1B3 Other Emissions - Petro SA</v>
      </c>
      <c r="G1328" s="221">
        <f>INDEX(DbaseIndices!D:D,$B1328)</f>
        <v>0</v>
      </c>
      <c r="H1328" s="221" t="str">
        <f>INDEX(DbaseIndices!E:E,$B1328)</f>
        <v>CH4</v>
      </c>
      <c r="I1328" s="221">
        <f>IF(I1327=DbaseIndices!$N$3,DbaseIndices!$N$2,I1327+1)</f>
        <v>2012</v>
      </c>
      <c r="J1328" s="318">
        <f ca="1">OFFSET(INDIRECT(INDEX(DbaseIndices!J:J,B1328)),0,I1328-2000+1)</f>
        <v>7.0692916666666683</v>
      </c>
    </row>
    <row r="1329" spans="1:10" hidden="1" x14ac:dyDescent="0.25">
      <c r="A1329" s="221">
        <f>IF(I1328=DbaseIndices!$N$3,A1328+1,A1328)</f>
        <v>222</v>
      </c>
      <c r="B1329" s="221">
        <f>MATCH(A1329,DbaseIndices!A:A,0)</f>
        <v>299</v>
      </c>
      <c r="C1329" s="221" t="str">
        <f>INDEX(DbaseIndices!F:F,$B1329)</f>
        <v>1 Energy</v>
      </c>
      <c r="D1329" s="221" t="str">
        <f>INDEX(DbaseIndices!G:G,$B1329)</f>
        <v>1B Fugitive Emissions from Fuels</v>
      </c>
      <c r="E1329" s="221" t="str">
        <f>INDEX(DbaseIndices!H:H,$B1329)</f>
        <v>1B3 Other Emissions</v>
      </c>
      <c r="F1329" s="221" t="str">
        <f>INDEX(DbaseIndices!I:I,$B1329)</f>
        <v>1B3 Other Emissions - Petro SA</v>
      </c>
      <c r="G1329" s="221">
        <f>INDEX(DbaseIndices!D:D,$B1329)</f>
        <v>0</v>
      </c>
      <c r="H1329" s="221" t="str">
        <f>INDEX(DbaseIndices!E:E,$B1329)</f>
        <v>CH4</v>
      </c>
      <c r="I1329" s="221">
        <f>IF(I1328=DbaseIndices!$N$3,DbaseIndices!$N$2,I1328+1)</f>
        <v>2013</v>
      </c>
      <c r="J1329" s="318">
        <f ca="1">OFFSET(INDIRECT(INDEX(DbaseIndices!J:J,B1329)),0,I1329-2000+1)</f>
        <v>7.1713333333333349</v>
      </c>
    </row>
    <row r="1330" spans="1:10" hidden="1" x14ac:dyDescent="0.25">
      <c r="A1330" s="221">
        <f>IF(I1329=DbaseIndices!$N$3,A1329+1,A1329)</f>
        <v>222</v>
      </c>
      <c r="B1330" s="221">
        <f>MATCH(A1330,DbaseIndices!A:A,0)</f>
        <v>299</v>
      </c>
      <c r="C1330" s="221" t="str">
        <f>INDEX(DbaseIndices!F:F,$B1330)</f>
        <v>1 Energy</v>
      </c>
      <c r="D1330" s="221" t="str">
        <f>INDEX(DbaseIndices!G:G,$B1330)</f>
        <v>1B Fugitive Emissions from Fuels</v>
      </c>
      <c r="E1330" s="221" t="str">
        <f>INDEX(DbaseIndices!H:H,$B1330)</f>
        <v>1B3 Other Emissions</v>
      </c>
      <c r="F1330" s="221" t="str">
        <f>INDEX(DbaseIndices!I:I,$B1330)</f>
        <v>1B3 Other Emissions - Petro SA</v>
      </c>
      <c r="G1330" s="221">
        <f>INDEX(DbaseIndices!D:D,$B1330)</f>
        <v>0</v>
      </c>
      <c r="H1330" s="221" t="str">
        <f>INDEX(DbaseIndices!E:E,$B1330)</f>
        <v>CH4</v>
      </c>
      <c r="I1330" s="221">
        <f>IF(I1329=DbaseIndices!$N$3,DbaseIndices!$N$2,I1329+1)</f>
        <v>2014</v>
      </c>
      <c r="J1330" s="318">
        <f ca="1">OFFSET(INDIRECT(INDEX(DbaseIndices!J:J,B1330)),0,I1330-2000+1)</f>
        <v>7.2733750000000006</v>
      </c>
    </row>
    <row r="1331" spans="1:10" hidden="1" x14ac:dyDescent="0.25">
      <c r="A1331" s="221">
        <f>IF(I1330=DbaseIndices!$N$3,A1330+1,A1330)</f>
        <v>222</v>
      </c>
      <c r="B1331" s="221">
        <f>MATCH(A1331,DbaseIndices!A:A,0)</f>
        <v>299</v>
      </c>
      <c r="C1331" s="221" t="str">
        <f>INDEX(DbaseIndices!F:F,$B1331)</f>
        <v>1 Energy</v>
      </c>
      <c r="D1331" s="221" t="str">
        <f>INDEX(DbaseIndices!G:G,$B1331)</f>
        <v>1B Fugitive Emissions from Fuels</v>
      </c>
      <c r="E1331" s="221" t="str">
        <f>INDEX(DbaseIndices!H:H,$B1331)</f>
        <v>1B3 Other Emissions</v>
      </c>
      <c r="F1331" s="221" t="str">
        <f>INDEX(DbaseIndices!I:I,$B1331)</f>
        <v>1B3 Other Emissions - Petro SA</v>
      </c>
      <c r="G1331" s="221">
        <f>INDEX(DbaseIndices!D:D,$B1331)</f>
        <v>0</v>
      </c>
      <c r="H1331" s="221" t="str">
        <f>INDEX(DbaseIndices!E:E,$B1331)</f>
        <v>CH4</v>
      </c>
      <c r="I1331" s="221">
        <f>IF(I1330=DbaseIndices!$N$3,DbaseIndices!$N$2,I1330+1)</f>
        <v>2015</v>
      </c>
      <c r="J1331" s="318">
        <f ca="1">OFFSET(INDIRECT(INDEX(DbaseIndices!J:J,B1331)),0,I1331-2000+1)</f>
        <v>7.3754166666666681</v>
      </c>
    </row>
    <row r="1332" spans="1:10" hidden="1" x14ac:dyDescent="0.25">
      <c r="A1332" s="221">
        <f>IF(I1331=DbaseIndices!$N$3,A1331+1,A1331)</f>
        <v>222</v>
      </c>
      <c r="B1332" s="221">
        <f>MATCH(A1332,DbaseIndices!A:A,0)</f>
        <v>299</v>
      </c>
      <c r="C1332" s="221" t="str">
        <f>INDEX(DbaseIndices!F:F,$B1332)</f>
        <v>1 Energy</v>
      </c>
      <c r="D1332" s="221" t="str">
        <f>INDEX(DbaseIndices!G:G,$B1332)</f>
        <v>1B Fugitive Emissions from Fuels</v>
      </c>
      <c r="E1332" s="221" t="str">
        <f>INDEX(DbaseIndices!H:H,$B1332)</f>
        <v>1B3 Other Emissions</v>
      </c>
      <c r="F1332" s="221" t="str">
        <f>INDEX(DbaseIndices!I:I,$B1332)</f>
        <v>1B3 Other Emissions - Petro SA</v>
      </c>
      <c r="G1332" s="221">
        <f>INDEX(DbaseIndices!D:D,$B1332)</f>
        <v>0</v>
      </c>
      <c r="H1332" s="221" t="str">
        <f>INDEX(DbaseIndices!E:E,$B1332)</f>
        <v>CH4</v>
      </c>
      <c r="I1332" s="221">
        <f>IF(I1331=DbaseIndices!$N$3,DbaseIndices!$N$2,I1331+1)</f>
        <v>2016</v>
      </c>
      <c r="J1332" s="318">
        <f ca="1">OFFSET(INDIRECT(INDEX(DbaseIndices!J:J,B1332)),0,I1332-2000+1)</f>
        <v>7.4774583333333355</v>
      </c>
    </row>
    <row r="1333" spans="1:10" hidden="1" x14ac:dyDescent="0.25">
      <c r="A1333" s="221">
        <f>IF(I1332=DbaseIndices!$N$3,A1332+1,A1332)</f>
        <v>222</v>
      </c>
      <c r="B1333" s="221">
        <f>MATCH(A1333,DbaseIndices!A:A,0)</f>
        <v>299</v>
      </c>
      <c r="C1333" s="221" t="str">
        <f>INDEX(DbaseIndices!F:F,$B1333)</f>
        <v>1 Energy</v>
      </c>
      <c r="D1333" s="221" t="str">
        <f>INDEX(DbaseIndices!G:G,$B1333)</f>
        <v>1B Fugitive Emissions from Fuels</v>
      </c>
      <c r="E1333" s="221" t="str">
        <f>INDEX(DbaseIndices!H:H,$B1333)</f>
        <v>1B3 Other Emissions</v>
      </c>
      <c r="F1333" s="221" t="str">
        <f>INDEX(DbaseIndices!I:I,$B1333)</f>
        <v>1B3 Other Emissions - Petro SA</v>
      </c>
      <c r="G1333" s="221">
        <f>INDEX(DbaseIndices!D:D,$B1333)</f>
        <v>0</v>
      </c>
      <c r="H1333" s="221" t="str">
        <f>INDEX(DbaseIndices!E:E,$B1333)</f>
        <v>CH4</v>
      </c>
      <c r="I1333" s="221">
        <f>IF(I1332=DbaseIndices!$N$3,DbaseIndices!$N$2,I1332+1)</f>
        <v>2017</v>
      </c>
      <c r="J1333" s="318">
        <f ca="1">OFFSET(INDIRECT(INDEX(DbaseIndices!J:J,B1333)),0,I1333-2000+1)</f>
        <v>7.5795000000000021</v>
      </c>
    </row>
    <row r="1334" spans="1:10" x14ac:dyDescent="0.25">
      <c r="J1334" s="318"/>
    </row>
    <row r="1335" spans="1:10" x14ac:dyDescent="0.25">
      <c r="J1335" s="318"/>
    </row>
    <row r="1336" spans="1:10" x14ac:dyDescent="0.25">
      <c r="J1336" s="318"/>
    </row>
    <row r="1337" spans="1:10" x14ac:dyDescent="0.25">
      <c r="J1337" s="318"/>
    </row>
    <row r="1338" spans="1:10" x14ac:dyDescent="0.25">
      <c r="J1338" s="318"/>
    </row>
    <row r="1339" spans="1:10" x14ac:dyDescent="0.25">
      <c r="J1339" s="318"/>
    </row>
    <row r="1340" spans="1:10" x14ac:dyDescent="0.25">
      <c r="J1340" s="318"/>
    </row>
    <row r="1341" spans="1:10" x14ac:dyDescent="0.25">
      <c r="J1341" s="318"/>
    </row>
    <row r="1342" spans="1:10" x14ac:dyDescent="0.25">
      <c r="J1342" s="318"/>
    </row>
    <row r="1343" spans="1:10" x14ac:dyDescent="0.25">
      <c r="J1343" s="318"/>
    </row>
    <row r="1344" spans="1:10" x14ac:dyDescent="0.25">
      <c r="J1344" s="318"/>
    </row>
    <row r="1345" spans="10:10" x14ac:dyDescent="0.25">
      <c r="J1345" s="318"/>
    </row>
    <row r="1346" spans="10:10" x14ac:dyDescent="0.25">
      <c r="J1346" s="318"/>
    </row>
    <row r="1347" spans="10:10" x14ac:dyDescent="0.25">
      <c r="J1347" s="318"/>
    </row>
    <row r="1348" spans="10:10" x14ac:dyDescent="0.25">
      <c r="J1348" s="318"/>
    </row>
    <row r="1349" spans="10:10" x14ac:dyDescent="0.25">
      <c r="J1349" s="318"/>
    </row>
    <row r="1350" spans="10:10" x14ac:dyDescent="0.25">
      <c r="J1350" s="318"/>
    </row>
    <row r="1351" spans="10:10" x14ac:dyDescent="0.25">
      <c r="J1351" s="318"/>
    </row>
    <row r="1352" spans="10:10" x14ac:dyDescent="0.25">
      <c r="J1352" s="318"/>
    </row>
    <row r="1353" spans="10:10" x14ac:dyDescent="0.25">
      <c r="J1353" s="318"/>
    </row>
    <row r="1354" spans="10:10" x14ac:dyDescent="0.25">
      <c r="J1354" s="318"/>
    </row>
    <row r="1355" spans="10:10" x14ac:dyDescent="0.25">
      <c r="J1355" s="318"/>
    </row>
    <row r="1356" spans="10:10" x14ac:dyDescent="0.25">
      <c r="J1356" s="318"/>
    </row>
    <row r="1357" spans="10:10" x14ac:dyDescent="0.25">
      <c r="J1357" s="318"/>
    </row>
    <row r="1358" spans="10:10" x14ac:dyDescent="0.25">
      <c r="J1358" s="318"/>
    </row>
    <row r="1359" spans="10:10" x14ac:dyDescent="0.25">
      <c r="J1359" s="318"/>
    </row>
    <row r="1360" spans="10:10" x14ac:dyDescent="0.25">
      <c r="J1360" s="318"/>
    </row>
    <row r="1361" spans="10:10" x14ac:dyDescent="0.25">
      <c r="J1361" s="318"/>
    </row>
    <row r="1362" spans="10:10" x14ac:dyDescent="0.25">
      <c r="J1362" s="318"/>
    </row>
    <row r="1363" spans="10:10" x14ac:dyDescent="0.25">
      <c r="J1363" s="318"/>
    </row>
    <row r="1364" spans="10:10" x14ac:dyDescent="0.25">
      <c r="J1364" s="318"/>
    </row>
    <row r="1365" spans="10:10" x14ac:dyDescent="0.25">
      <c r="J1365" s="318"/>
    </row>
    <row r="1366" spans="10:10" x14ac:dyDescent="0.25">
      <c r="J1366" s="318"/>
    </row>
    <row r="1367" spans="10:10" x14ac:dyDescent="0.25">
      <c r="J1367" s="318"/>
    </row>
  </sheetData>
  <autoFilter ref="A1:J1333" xr:uid="{FE3E3C35-165D-4027-B5EA-81B86CC5C600}">
    <filterColumn colId="5">
      <filters>
        <filter val="1A4a Commercial/Institutional"/>
        <filter val="1A4b Residential"/>
        <filter val="1A4c Agriculture/Forestry/Fishing/Fish Farms"/>
        <filter val="1A5a Non-specified"/>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mments xmlns="72d14338-4c6f-470f-a774-e3fe7310860b">31/03/2010 Final draft of 2017 inventory for public comment.</Comments>
    <MigrationWizIdPermissionLevels xmlns="72d14338-4c6f-470f-a774-e3fe7310860b" xsi:nil="true"/>
    <MigrationWizIdSecurityGroups xmlns="72d14338-4c6f-470f-a774-e3fe7310860b" xsi:nil="true"/>
    <MigrationWizIdPermissions xmlns="72d14338-4c6f-470f-a774-e3fe7310860b" xsi:nil="true"/>
    <MigrationWizIdDocumentLibraryPermissions xmlns="72d14338-4c6f-470f-a774-e3fe7310860b" xsi:nil="true"/>
    <MigrationWizId xmlns="72d14338-4c6f-470f-a774-e3fe7310860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11F64247678E24189978FE865F6C1DF" ma:contentTypeVersion="8" ma:contentTypeDescription="Create a new document." ma:contentTypeScope="" ma:versionID="82044d1ab951af35fe7a3bddd0ef79c2">
  <xsd:schema xmlns:xsd="http://www.w3.org/2001/XMLSchema" xmlns:xs="http://www.w3.org/2001/XMLSchema" xmlns:p="http://schemas.microsoft.com/office/2006/metadata/properties" xmlns:ns2="72d14338-4c6f-470f-a774-e3fe7310860b" targetNamespace="http://schemas.microsoft.com/office/2006/metadata/properties" ma:root="true" ma:fieldsID="ce406488aaddb83834e82da1ca624cb7" ns2:_="">
    <xsd:import namespace="72d14338-4c6f-470f-a774-e3fe7310860b"/>
    <xsd:element name="properties">
      <xsd:complexType>
        <xsd:sequence>
          <xsd:element name="documentManagement">
            <xsd:complexType>
              <xsd:all>
                <xsd:element ref="ns2:MigrationWizId" minOccurs="0"/>
                <xsd:element ref="ns2:MigrationWizIdPermissions" minOccurs="0"/>
                <xsd:element ref="ns2:MigrationWizIdPermissionLevels" minOccurs="0"/>
                <xsd:element ref="ns2:MigrationWizIdDocumentLibraryPermissions" minOccurs="0"/>
                <xsd:element ref="ns2:MigrationWizIdSecurityGroups" minOccurs="0"/>
                <xsd:element ref="ns2:MediaServiceMetadata" minOccurs="0"/>
                <xsd:element ref="ns2:MediaServiceFastMetadata" minOccurs="0"/>
                <xsd:element ref="ns2:Comme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d14338-4c6f-470f-a774-e3fe7310860b"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PermissionLevels" ma:index="10" nillable="true" ma:displayName="MigrationWizIdPermissionLevels" ma:internalName="MigrationWizIdPermissionLevels">
      <xsd:simpleType>
        <xsd:restriction base="dms:Text"/>
      </xsd:simpleType>
    </xsd:element>
    <xsd:element name="MigrationWizIdDocumentLibraryPermissions" ma:index="11" nillable="true" ma:displayName="MigrationWizIdDocumentLibraryPermissions" ma:internalName="MigrationWizIdDocumentLibraryPermissions">
      <xsd:simpleType>
        <xsd:restriction base="dms:Text"/>
      </xsd:simpleType>
    </xsd:element>
    <xsd:element name="MigrationWizIdSecurityGroups" ma:index="12" nillable="true" ma:displayName="MigrationWizIdSecurityGroups" ma:internalName="MigrationWizIdSecurityGroups">
      <xsd:simpleType>
        <xsd:restriction base="dms:Text"/>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Comments" ma:index="15" nillable="true" ma:displayName="Comments" ma:format="Dropdown" ma:internalName="Comments">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177E01-081C-4424-A1CC-9EC6394AEE3A}">
  <ds:schemaRefs>
    <ds:schemaRef ds:uri="http://schemas.microsoft.com/office/2006/metadata/properties"/>
    <ds:schemaRef ds:uri="http://www.w3.org/XML/1998/namespace"/>
    <ds:schemaRef ds:uri="http://purl.org/dc/dcmitype/"/>
    <ds:schemaRef ds:uri="http://purl.org/dc/elements/1.1/"/>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72d14338-4c6f-470f-a774-e3fe7310860b"/>
  </ds:schemaRefs>
</ds:datastoreItem>
</file>

<file path=customXml/itemProps2.xml><?xml version="1.0" encoding="utf-8"?>
<ds:datastoreItem xmlns:ds="http://schemas.openxmlformats.org/officeDocument/2006/customXml" ds:itemID="{20C3F867-01A5-4F96-8B53-3BA5615351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d14338-4c6f-470f-a774-e3fe731086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303439-875C-407C-A9A9-CF6C8046E7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25</vt:i4>
      </vt:variant>
      <vt:variant>
        <vt:lpstr>Charts</vt:lpstr>
      </vt:variant>
      <vt:variant>
        <vt:i4>13</vt:i4>
      </vt:variant>
      <vt:variant>
        <vt:lpstr>Named Ranges</vt:lpstr>
      </vt:variant>
      <vt:variant>
        <vt:i4>17</vt:i4>
      </vt:variant>
    </vt:vector>
  </HeadingPairs>
  <TitlesOfParts>
    <vt:vector size="55" baseType="lpstr">
      <vt:lpstr>QA Log</vt:lpstr>
      <vt:lpstr>QA Sheet</vt:lpstr>
      <vt:lpstr># Lookup Table</vt:lpstr>
      <vt:lpstr>CheckLibrary</vt:lpstr>
      <vt:lpstr>Version notes</vt:lpstr>
      <vt:lpstr>Reviewer comments</vt:lpstr>
      <vt:lpstr>Conversion Factors</vt:lpstr>
      <vt:lpstr>Sectoral table</vt:lpstr>
      <vt:lpstr>Completeness</vt:lpstr>
      <vt:lpstr>Data sources</vt:lpstr>
      <vt:lpstr>Energy tables</vt:lpstr>
      <vt:lpstr>Energy Summary</vt:lpstr>
      <vt:lpstr>1A Summary</vt:lpstr>
      <vt:lpstr>1A1 Energy Industries</vt:lpstr>
      <vt:lpstr>1A2 Manufacturing Construction</vt:lpstr>
      <vt:lpstr>1A3 Transport</vt:lpstr>
      <vt:lpstr>1A4 Other Sectors</vt:lpstr>
      <vt:lpstr>1A5 Non-Specified</vt:lpstr>
      <vt:lpstr>1B Summary</vt:lpstr>
      <vt:lpstr>1B1 Solid Fuels</vt:lpstr>
      <vt:lpstr>1B2 Oil and Natural Gas</vt:lpstr>
      <vt:lpstr>1B3 Other Emissions</vt:lpstr>
      <vt:lpstr>1C Summary</vt:lpstr>
      <vt:lpstr>DbaseIndices</vt:lpstr>
      <vt:lpstr>Dbase</vt:lpstr>
      <vt:lpstr>Chart1</vt:lpstr>
      <vt:lpstr>Energy Trend</vt:lpstr>
      <vt:lpstr>Annual change</vt:lpstr>
      <vt:lpstr>Energy recalculations</vt:lpstr>
      <vt:lpstr>Fuel combustion Trend</vt:lpstr>
      <vt:lpstr>Road fuel consumption trend</vt:lpstr>
      <vt:lpstr>Transport recalculations</vt:lpstr>
      <vt:lpstr>Commercial consumption trend</vt:lpstr>
      <vt:lpstr>Residential consumption trend</vt:lpstr>
      <vt:lpstr>Agriculture consumption trend</vt:lpstr>
      <vt:lpstr>Other sector recalculations</vt:lpstr>
      <vt:lpstr>Solid oils and gas trend</vt:lpstr>
      <vt:lpstr>Other emission recalculations</vt:lpstr>
      <vt:lpstr>'QA Log'!Cell_Range</vt:lpstr>
      <vt:lpstr>CH4GWP</vt:lpstr>
      <vt:lpstr>'QA Log'!Date_comment_added</vt:lpstr>
      <vt:lpstr>'QA Log'!Documentation</vt:lpstr>
      <vt:lpstr>'QA Log'!Fix_Status</vt:lpstr>
      <vt:lpstr>'QA Log'!Fix_Status_Analyst</vt:lpstr>
      <vt:lpstr>'QA Log'!Fix_Status_Date</vt:lpstr>
      <vt:lpstr>'QA Log'!Full_String</vt:lpstr>
      <vt:lpstr>N2OGWP</vt:lpstr>
      <vt:lpstr>'QA Log'!Problem</vt:lpstr>
      <vt:lpstr>'QA Log'!QA_analyst</vt:lpstr>
      <vt:lpstr>'QA Log'!QA_analysts_reference</vt:lpstr>
      <vt:lpstr>'QA Log'!QAAnalystCopyright</vt:lpstr>
      <vt:lpstr>'QA Log'!QAAnalystLicenceExpiry</vt:lpstr>
      <vt:lpstr>'QA Log'!QALogValues</vt:lpstr>
      <vt:lpstr>'QA Log'!Unknown_Hashtag</vt:lpstr>
      <vt:lpstr>'QA Log'!Worksheet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LBS</dc:creator>
  <cp:keywords/>
  <dc:description/>
  <cp:lastModifiedBy>Deepti Charitar</cp:lastModifiedBy>
  <cp:revision/>
  <dcterms:created xsi:type="dcterms:W3CDTF">2016-11-03T08:46:59Z</dcterms:created>
  <dcterms:modified xsi:type="dcterms:W3CDTF">2020-05-19T09:47:59Z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0x010100211F64247678E24189978FE865F6C1DF</vt:lpwstr>
  </property>
  <property fmtid="{D5CDD505-2E9C-101B-9397-08002B2CF9AE}" pid="3" name="Categories Included">
    <vt:lpwstr>85;#1: Energy|55f05da0-e420-45a8-8172-99967e8d8a9d</vt:lpwstr>
  </property>
  <property fmtid="{D5CDD505-2E9C-101B-9397-08002B2CF9AE}" pid="4" name="SaveCode">
    <vt:r8>617946803569793</vt:r8>
  </property>
</Properties>
</file>