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workbookPr defaultThemeVersion="124226"/>
  <mc:AlternateContent xmlns:mc="http://schemas.openxmlformats.org/markup-compatibility/2006">
    <mc:Choice Requires="x15">
      <x15ac:absPath xmlns:x15ac="http://schemas.microsoft.com/office/spreadsheetml/2010/11/ac" url="/Volumes/GoogleDrive/My Drive/SA NDC 2020 shared folder/A.2. - Emission scenario review /liquid fuels sector lit/"/>
    </mc:Choice>
  </mc:AlternateContent>
  <xr:revisionPtr revIDLastSave="0" documentId="13_ncr:1_{50C4BCB2-BC24-F34B-9BE6-04EE5E3F2E8C}" xr6:coauthVersionLast="45" xr6:coauthVersionMax="45" xr10:uidLastSave="{00000000-0000-0000-0000-000000000000}"/>
  <bookViews>
    <workbookView xWindow="35640" yWindow="-3400" windowWidth="28620" windowHeight="14900" activeTab="3" xr2:uid="{00000000-000D-0000-FFFF-FFFF00000000}"/>
  </bookViews>
  <sheets>
    <sheet name="from cc report" sheetId="1" r:id="rId1"/>
    <sheet name="GHG reporting" sheetId="2" r:id="rId2"/>
    <sheet name="PPP" sheetId="3" r:id="rId3"/>
    <sheet name="NIR vs report" sheetId="5" r:id="rId4"/>
    <sheet name="summary" sheetId="4" r:id="rId5"/>
  </sheets>
  <externalReferences>
    <externalReference r:id="rId6"/>
  </externalReferences>
  <definedNames>
    <definedName name="diesel.cv">[1]units!$B$2</definedName>
    <definedName name="gwpch4">'from cc report'!$E$98</definedName>
    <definedName name="gwpn2o">'from cc report'!$E$97</definedName>
    <definedName name="lpg">#REF!</definedName>
    <definedName name="petrol.cv">[1]units!$B$3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G12" i="5" l="1"/>
  <c r="AG11" i="5"/>
  <c r="AG8" i="5"/>
  <c r="AG7" i="5"/>
  <c r="AG6" i="5"/>
  <c r="AG5" i="5"/>
  <c r="AG4" i="5"/>
  <c r="AD27" i="5" l="1"/>
  <c r="AD26" i="5"/>
  <c r="AD25" i="5"/>
  <c r="AD24" i="5"/>
  <c r="AD23" i="5"/>
  <c r="AF6" i="5"/>
  <c r="AF5" i="5"/>
  <c r="E106" i="1"/>
  <c r="F25" i="5" l="1"/>
  <c r="E25" i="5"/>
  <c r="F22" i="5"/>
  <c r="E22" i="5"/>
  <c r="F18" i="5"/>
  <c r="G18" i="5"/>
  <c r="F19" i="5"/>
  <c r="G19" i="5"/>
  <c r="E19" i="5"/>
  <c r="E18" i="5"/>
  <c r="G13" i="5"/>
  <c r="G25" i="5" s="1"/>
  <c r="G10" i="5"/>
  <c r="G22" i="5" s="1"/>
  <c r="H20" i="3"/>
  <c r="I20" i="3" s="1"/>
  <c r="H17" i="3"/>
  <c r="I17" i="3" s="1"/>
  <c r="H18" i="3"/>
  <c r="I7" i="3"/>
  <c r="H7" i="3"/>
  <c r="H9" i="3"/>
  <c r="C10" i="4"/>
  <c r="B4" i="4"/>
  <c r="B5" i="4"/>
  <c r="B6" i="4"/>
  <c r="B3" i="4"/>
  <c r="W80" i="2"/>
  <c r="T80" i="2"/>
  <c r="U80" i="2"/>
  <c r="S80" i="2"/>
  <c r="W61" i="2"/>
  <c r="X61" i="2"/>
  <c r="Y61" i="2"/>
  <c r="W62" i="2"/>
  <c r="X62" i="2"/>
  <c r="Y62" i="2"/>
  <c r="W63" i="2"/>
  <c r="X63" i="2"/>
  <c r="Y63" i="2"/>
  <c r="W64" i="2"/>
  <c r="X64" i="2"/>
  <c r="Y64" i="2"/>
  <c r="W65" i="2"/>
  <c r="X65" i="2"/>
  <c r="Y65" i="2"/>
  <c r="W66" i="2"/>
  <c r="X66" i="2"/>
  <c r="Y66" i="2"/>
  <c r="W67" i="2"/>
  <c r="X67" i="2"/>
  <c r="Y67" i="2"/>
  <c r="W68" i="2"/>
  <c r="X68" i="2"/>
  <c r="Y68" i="2"/>
  <c r="W69" i="2"/>
  <c r="X69" i="2"/>
  <c r="Y69" i="2"/>
  <c r="W70" i="2"/>
  <c r="X70" i="2"/>
  <c r="Y70" i="2"/>
  <c r="W71" i="2"/>
  <c r="X71" i="2"/>
  <c r="Y71" i="2"/>
  <c r="W72" i="2"/>
  <c r="X72" i="2"/>
  <c r="Y72" i="2"/>
  <c r="W73" i="2"/>
  <c r="X73" i="2"/>
  <c r="Y73" i="2"/>
  <c r="W74" i="2"/>
  <c r="X74" i="2"/>
  <c r="Y74" i="2"/>
  <c r="W75" i="2"/>
  <c r="X75" i="2"/>
  <c r="Y75" i="2"/>
  <c r="W76" i="2"/>
  <c r="X76" i="2"/>
  <c r="Y76" i="2"/>
  <c r="W77" i="2"/>
  <c r="X77" i="2"/>
  <c r="Y77" i="2"/>
  <c r="W78" i="2"/>
  <c r="X78" i="2"/>
  <c r="Y78" i="2"/>
  <c r="Y60" i="2"/>
  <c r="X60" i="2"/>
  <c r="W60" i="2"/>
  <c r="Y11" i="2"/>
  <c r="Y12" i="2"/>
  <c r="Y13" i="2"/>
  <c r="Y14" i="2"/>
  <c r="Y15" i="2"/>
  <c r="Y16" i="2"/>
  <c r="Y17" i="2"/>
  <c r="Y18" i="2"/>
  <c r="Y19" i="2"/>
  <c r="Y20" i="2"/>
  <c r="Y21" i="2"/>
  <c r="Y22" i="2"/>
  <c r="Y23" i="2"/>
  <c r="Y24" i="2"/>
  <c r="Y25" i="2"/>
  <c r="Y26" i="2"/>
  <c r="Y27" i="2"/>
  <c r="Y28" i="2"/>
  <c r="Y10" i="2"/>
  <c r="W29" i="2"/>
  <c r="T29" i="2"/>
  <c r="U29" i="2"/>
  <c r="S29" i="2"/>
  <c r="W11" i="2"/>
  <c r="X11" i="2"/>
  <c r="W12" i="2"/>
  <c r="X12" i="2"/>
  <c r="W13" i="2"/>
  <c r="X13" i="2"/>
  <c r="W14" i="2"/>
  <c r="X14" i="2"/>
  <c r="W15" i="2"/>
  <c r="X15" i="2"/>
  <c r="W16" i="2"/>
  <c r="X16" i="2"/>
  <c r="W17" i="2"/>
  <c r="X17" i="2"/>
  <c r="W18" i="2"/>
  <c r="X18" i="2"/>
  <c r="W19" i="2"/>
  <c r="X19" i="2"/>
  <c r="W20" i="2"/>
  <c r="X20" i="2"/>
  <c r="W21" i="2"/>
  <c r="X21" i="2"/>
  <c r="W22" i="2"/>
  <c r="X22" i="2"/>
  <c r="W23" i="2"/>
  <c r="X23" i="2"/>
  <c r="W24" i="2"/>
  <c r="X24" i="2"/>
  <c r="W25" i="2"/>
  <c r="X25" i="2"/>
  <c r="W26" i="2"/>
  <c r="X26" i="2"/>
  <c r="W27" i="2"/>
  <c r="X27" i="2"/>
  <c r="W28" i="2"/>
  <c r="X28" i="2"/>
  <c r="X10" i="2"/>
  <c r="W10" i="2"/>
  <c r="S11" i="2"/>
  <c r="T11" i="2"/>
  <c r="U11" i="2"/>
  <c r="S12" i="2"/>
  <c r="T12" i="2"/>
  <c r="U12" i="2"/>
  <c r="S13" i="2"/>
  <c r="T13" i="2"/>
  <c r="U13" i="2"/>
  <c r="S14" i="2"/>
  <c r="T14" i="2"/>
  <c r="U14" i="2"/>
  <c r="S15" i="2"/>
  <c r="T15" i="2"/>
  <c r="U15" i="2"/>
  <c r="S16" i="2"/>
  <c r="T16" i="2"/>
  <c r="U16" i="2"/>
  <c r="S17" i="2"/>
  <c r="T17" i="2"/>
  <c r="U17" i="2"/>
  <c r="S18" i="2"/>
  <c r="T18" i="2"/>
  <c r="U18" i="2"/>
  <c r="S19" i="2"/>
  <c r="T19" i="2"/>
  <c r="U19" i="2"/>
  <c r="S20" i="2"/>
  <c r="T20" i="2"/>
  <c r="U20" i="2"/>
  <c r="S21" i="2"/>
  <c r="T21" i="2"/>
  <c r="U21" i="2"/>
  <c r="S22" i="2"/>
  <c r="T22" i="2"/>
  <c r="U22" i="2"/>
  <c r="S23" i="2"/>
  <c r="T23" i="2"/>
  <c r="U23" i="2"/>
  <c r="S24" i="2"/>
  <c r="T24" i="2"/>
  <c r="U24" i="2"/>
  <c r="S25" i="2"/>
  <c r="T25" i="2"/>
  <c r="U25" i="2"/>
  <c r="S26" i="2"/>
  <c r="T26" i="2"/>
  <c r="U26" i="2"/>
  <c r="S27" i="2"/>
  <c r="T27" i="2"/>
  <c r="U27" i="2"/>
  <c r="S28" i="2"/>
  <c r="T28" i="2"/>
  <c r="U28" i="2"/>
  <c r="U10" i="2"/>
  <c r="T10" i="2"/>
  <c r="S10" i="2"/>
  <c r="P11" i="2"/>
  <c r="Q11" i="2"/>
  <c r="R11" i="2"/>
  <c r="P12" i="2"/>
  <c r="Q12" i="2"/>
  <c r="R12" i="2"/>
  <c r="P13" i="2"/>
  <c r="Q13" i="2"/>
  <c r="R13" i="2"/>
  <c r="P14" i="2"/>
  <c r="Q14" i="2"/>
  <c r="R14" i="2"/>
  <c r="P15" i="2"/>
  <c r="Q15" i="2"/>
  <c r="R15" i="2"/>
  <c r="P16" i="2"/>
  <c r="Q16" i="2"/>
  <c r="R16" i="2"/>
  <c r="P17" i="2"/>
  <c r="Q17" i="2"/>
  <c r="R17" i="2"/>
  <c r="P18" i="2"/>
  <c r="Q18" i="2"/>
  <c r="R18" i="2"/>
  <c r="P19" i="2"/>
  <c r="Q19" i="2"/>
  <c r="R19" i="2"/>
  <c r="P20" i="2"/>
  <c r="Q20" i="2"/>
  <c r="R20" i="2"/>
  <c r="P21" i="2"/>
  <c r="Q21" i="2"/>
  <c r="R21" i="2"/>
  <c r="P22" i="2"/>
  <c r="Q22" i="2"/>
  <c r="R22" i="2"/>
  <c r="P23" i="2"/>
  <c r="Q23" i="2"/>
  <c r="R23" i="2"/>
  <c r="P24" i="2"/>
  <c r="Q24" i="2"/>
  <c r="R24" i="2"/>
  <c r="P25" i="2"/>
  <c r="Q25" i="2"/>
  <c r="R25" i="2"/>
  <c r="P26" i="2"/>
  <c r="Q26" i="2"/>
  <c r="R26" i="2"/>
  <c r="P27" i="2"/>
  <c r="Q27" i="2"/>
  <c r="R27" i="2"/>
  <c r="P28" i="2"/>
  <c r="Q28" i="2"/>
  <c r="R28" i="2"/>
  <c r="Q10" i="2"/>
  <c r="R10" i="2"/>
  <c r="P10" i="2"/>
  <c r="P61" i="2"/>
  <c r="Q61" i="2"/>
  <c r="R61" i="2"/>
  <c r="S61" i="2"/>
  <c r="T61" i="2"/>
  <c r="U61" i="2"/>
  <c r="P62" i="2"/>
  <c r="Q62" i="2"/>
  <c r="R62" i="2"/>
  <c r="S62" i="2"/>
  <c r="T62" i="2"/>
  <c r="U62" i="2"/>
  <c r="P63" i="2"/>
  <c r="Q63" i="2"/>
  <c r="R63" i="2"/>
  <c r="S63" i="2"/>
  <c r="T63" i="2"/>
  <c r="U63" i="2"/>
  <c r="P64" i="2"/>
  <c r="Q64" i="2"/>
  <c r="R64" i="2"/>
  <c r="S64" i="2"/>
  <c r="T64" i="2"/>
  <c r="U64" i="2"/>
  <c r="P65" i="2"/>
  <c r="Q65" i="2"/>
  <c r="R65" i="2"/>
  <c r="S65" i="2"/>
  <c r="T65" i="2"/>
  <c r="U65" i="2"/>
  <c r="P66" i="2"/>
  <c r="Q66" i="2"/>
  <c r="R66" i="2"/>
  <c r="S66" i="2"/>
  <c r="T66" i="2"/>
  <c r="U66" i="2"/>
  <c r="P67" i="2"/>
  <c r="Q67" i="2"/>
  <c r="R67" i="2"/>
  <c r="S67" i="2"/>
  <c r="T67" i="2"/>
  <c r="U67" i="2"/>
  <c r="P68" i="2"/>
  <c r="Q68" i="2"/>
  <c r="R68" i="2"/>
  <c r="S68" i="2"/>
  <c r="T68" i="2"/>
  <c r="U68" i="2"/>
  <c r="P69" i="2"/>
  <c r="Q69" i="2"/>
  <c r="R69" i="2"/>
  <c r="S69" i="2"/>
  <c r="T69" i="2"/>
  <c r="U69" i="2"/>
  <c r="P70" i="2"/>
  <c r="Q70" i="2"/>
  <c r="R70" i="2"/>
  <c r="S70" i="2"/>
  <c r="T70" i="2"/>
  <c r="U70" i="2"/>
  <c r="P71" i="2"/>
  <c r="Q71" i="2"/>
  <c r="R71" i="2"/>
  <c r="S71" i="2"/>
  <c r="T71" i="2"/>
  <c r="U71" i="2"/>
  <c r="P72" i="2"/>
  <c r="Q72" i="2"/>
  <c r="R72" i="2"/>
  <c r="S72" i="2"/>
  <c r="T72" i="2"/>
  <c r="U72" i="2"/>
  <c r="P73" i="2"/>
  <c r="Q73" i="2"/>
  <c r="R73" i="2"/>
  <c r="S73" i="2"/>
  <c r="T73" i="2"/>
  <c r="U73" i="2"/>
  <c r="P74" i="2"/>
  <c r="Q74" i="2"/>
  <c r="R74" i="2"/>
  <c r="S74" i="2"/>
  <c r="T74" i="2"/>
  <c r="U74" i="2"/>
  <c r="P75" i="2"/>
  <c r="Q75" i="2"/>
  <c r="R75" i="2"/>
  <c r="S75" i="2"/>
  <c r="T75" i="2"/>
  <c r="U75" i="2"/>
  <c r="P76" i="2"/>
  <c r="Q76" i="2"/>
  <c r="R76" i="2"/>
  <c r="S76" i="2"/>
  <c r="T76" i="2"/>
  <c r="U76" i="2"/>
  <c r="P77" i="2"/>
  <c r="Q77" i="2"/>
  <c r="R77" i="2"/>
  <c r="S77" i="2"/>
  <c r="T77" i="2"/>
  <c r="U77" i="2"/>
  <c r="P78" i="2"/>
  <c r="Q78" i="2"/>
  <c r="R78" i="2"/>
  <c r="S78" i="2"/>
  <c r="T78" i="2"/>
  <c r="U78" i="2"/>
  <c r="U60" i="2"/>
  <c r="T60" i="2"/>
  <c r="S60" i="2"/>
  <c r="R60" i="2"/>
  <c r="Q60" i="2"/>
  <c r="P60" i="2"/>
  <c r="J33" i="1"/>
  <c r="K33" i="1"/>
  <c r="L33" i="1"/>
  <c r="M33" i="1"/>
  <c r="J34" i="1"/>
  <c r="K34" i="1"/>
  <c r="L34" i="1"/>
  <c r="M34" i="1"/>
  <c r="J35" i="1"/>
  <c r="K35" i="1"/>
  <c r="L35" i="1"/>
  <c r="M35" i="1"/>
  <c r="J36" i="1"/>
  <c r="K36" i="1"/>
  <c r="L36" i="1"/>
  <c r="M36" i="1"/>
  <c r="J37" i="1"/>
  <c r="K37" i="1"/>
  <c r="L37" i="1"/>
  <c r="M37" i="1"/>
  <c r="J38" i="1"/>
  <c r="K38" i="1"/>
  <c r="L38" i="1"/>
  <c r="M38" i="1"/>
  <c r="J39" i="1"/>
  <c r="K39" i="1"/>
  <c r="L39" i="1"/>
  <c r="M39" i="1"/>
  <c r="J40" i="1"/>
  <c r="K40" i="1"/>
  <c r="L40" i="1"/>
  <c r="M40" i="1"/>
  <c r="M32" i="1"/>
  <c r="K32" i="1"/>
  <c r="L32" i="1"/>
  <c r="J32" i="1"/>
  <c r="J24" i="1"/>
  <c r="K24" i="1"/>
  <c r="L24" i="1"/>
  <c r="M24" i="1"/>
  <c r="J25" i="1"/>
  <c r="K25" i="1"/>
  <c r="L25" i="1"/>
  <c r="M25" i="1"/>
  <c r="J26" i="1"/>
  <c r="K26" i="1"/>
  <c r="L26" i="1"/>
  <c r="M26" i="1"/>
  <c r="J27" i="1"/>
  <c r="K27" i="1"/>
  <c r="L27" i="1"/>
  <c r="M27" i="1"/>
  <c r="J28" i="1"/>
  <c r="K28" i="1"/>
  <c r="L28" i="1"/>
  <c r="M28" i="1"/>
  <c r="J29" i="1"/>
  <c r="K29" i="1"/>
  <c r="L29" i="1"/>
  <c r="M29" i="1"/>
  <c r="J30" i="1"/>
  <c r="K30" i="1"/>
  <c r="L30" i="1"/>
  <c r="M30" i="1"/>
  <c r="J31" i="1"/>
  <c r="K31" i="1"/>
  <c r="L31" i="1"/>
  <c r="M31" i="1"/>
  <c r="K23" i="1"/>
  <c r="L23" i="1"/>
  <c r="M23" i="1"/>
  <c r="J23" i="1"/>
  <c r="J15" i="1"/>
  <c r="J87" i="1" s="1"/>
  <c r="K15" i="1"/>
  <c r="K87" i="1" s="1"/>
  <c r="L15" i="1"/>
  <c r="L42" i="1" s="1"/>
  <c r="M15" i="1"/>
  <c r="M42" i="1" s="1"/>
  <c r="J16" i="1"/>
  <c r="J88" i="1" s="1"/>
  <c r="K16" i="1"/>
  <c r="K43" i="1" s="1"/>
  <c r="E4" i="4" s="1"/>
  <c r="L16" i="1"/>
  <c r="L43" i="1" s="1"/>
  <c r="D4" i="4" s="1"/>
  <c r="M16" i="1"/>
  <c r="M43" i="1" s="1"/>
  <c r="C4" i="4" s="1"/>
  <c r="J17" i="1"/>
  <c r="J44" i="1" s="1"/>
  <c r="K17" i="1"/>
  <c r="K44" i="1" s="1"/>
  <c r="E5" i="4" s="1"/>
  <c r="L17" i="1"/>
  <c r="L89" i="1" s="1"/>
  <c r="M17" i="1"/>
  <c r="M89" i="1" s="1"/>
  <c r="J18" i="1"/>
  <c r="J90" i="1" s="1"/>
  <c r="K18" i="1"/>
  <c r="K45" i="1" s="1"/>
  <c r="E6" i="4" s="1"/>
  <c r="L18" i="1"/>
  <c r="L45" i="1" s="1"/>
  <c r="D6" i="4" s="1"/>
  <c r="M18" i="1"/>
  <c r="M90" i="1" s="1"/>
  <c r="J19" i="1"/>
  <c r="J91" i="1" s="1"/>
  <c r="K19" i="1"/>
  <c r="K91" i="1" s="1"/>
  <c r="L19" i="1"/>
  <c r="L91" i="1" s="1"/>
  <c r="M19" i="1"/>
  <c r="M91" i="1" s="1"/>
  <c r="J20" i="1"/>
  <c r="J92" i="1" s="1"/>
  <c r="K20" i="1"/>
  <c r="K92" i="1" s="1"/>
  <c r="L20" i="1"/>
  <c r="L92" i="1" s="1"/>
  <c r="M20" i="1"/>
  <c r="M92" i="1" s="1"/>
  <c r="J21" i="1"/>
  <c r="J93" i="1" s="1"/>
  <c r="K21" i="1"/>
  <c r="K93" i="1" s="1"/>
  <c r="L21" i="1"/>
  <c r="L93" i="1" s="1"/>
  <c r="M21" i="1"/>
  <c r="M93" i="1" s="1"/>
  <c r="J22" i="1"/>
  <c r="J94" i="1" s="1"/>
  <c r="K22" i="1"/>
  <c r="K94" i="1" s="1"/>
  <c r="L22" i="1"/>
  <c r="L94" i="1" s="1"/>
  <c r="M22" i="1"/>
  <c r="M94" i="1" s="1"/>
  <c r="K14" i="1"/>
  <c r="K86" i="1" s="1"/>
  <c r="L14" i="1"/>
  <c r="L86" i="1" s="1"/>
  <c r="M14" i="1"/>
  <c r="M86" i="1" s="1"/>
  <c r="J14" i="1"/>
  <c r="J86" i="1" s="1"/>
  <c r="D94" i="1"/>
  <c r="D93" i="1"/>
  <c r="D92" i="1"/>
  <c r="D91" i="1"/>
  <c r="D90" i="1"/>
  <c r="D89" i="1"/>
  <c r="D88" i="1"/>
  <c r="D87" i="1"/>
  <c r="E83" i="1"/>
  <c r="F83" i="1"/>
  <c r="G83" i="1"/>
  <c r="D83" i="1"/>
  <c r="E86" i="1"/>
  <c r="F86" i="1"/>
  <c r="G86" i="1"/>
  <c r="D86" i="1"/>
  <c r="G44" i="2"/>
  <c r="L35" i="2"/>
  <c r="I35" i="2"/>
  <c r="F35" i="2"/>
  <c r="L34" i="2"/>
  <c r="I34" i="2"/>
  <c r="F34" i="2"/>
  <c r="L33" i="2"/>
  <c r="I33" i="2"/>
  <c r="F33" i="2"/>
  <c r="L32" i="2"/>
  <c r="L30" i="2" s="1"/>
  <c r="I32" i="2"/>
  <c r="F32" i="2"/>
  <c r="Y80" i="2" l="1"/>
  <c r="C3" i="4"/>
  <c r="M64" i="1"/>
  <c r="D3" i="4"/>
  <c r="D7" i="4" s="1"/>
  <c r="L64" i="1"/>
  <c r="Y29" i="2"/>
  <c r="X80" i="2"/>
  <c r="W82" i="2" s="1"/>
  <c r="E13" i="4" s="1"/>
  <c r="J89" i="1"/>
  <c r="M87" i="1"/>
  <c r="J43" i="1"/>
  <c r="K42" i="1"/>
  <c r="J45" i="1"/>
  <c r="C7" i="4"/>
  <c r="K89" i="1"/>
  <c r="X29" i="2"/>
  <c r="W31" i="2" s="1"/>
  <c r="D13" i="4" s="1"/>
  <c r="L90" i="1"/>
  <c r="K90" i="1"/>
  <c r="M88" i="1"/>
  <c r="L87" i="1"/>
  <c r="J42" i="1"/>
  <c r="J64" i="1" s="1"/>
  <c r="M45" i="1"/>
  <c r="C6" i="4" s="1"/>
  <c r="M44" i="1"/>
  <c r="C5" i="4" s="1"/>
  <c r="L88" i="1"/>
  <c r="L44" i="1"/>
  <c r="D5" i="4" s="1"/>
  <c r="K88" i="1"/>
  <c r="F30" i="2"/>
  <c r="I30" i="2"/>
  <c r="E3" i="4" l="1"/>
  <c r="E7" i="4" s="1"/>
  <c r="K64" i="1"/>
  <c r="F41" i="2"/>
  <c r="F42"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Fadiel Ahjum</author>
  </authors>
  <commentList>
    <comment ref="A17" authorId="0" shapeId="0" xr:uid="{599DB341-7E5A-F548-9DC9-EB0EE5AE3110}">
      <text>
        <r>
          <rPr>
            <b/>
            <sz val="9"/>
            <color rgb="FF000000"/>
            <rFont val="Tahoma"/>
            <family val="2"/>
          </rPr>
          <t>Fadiel Ahjum:</t>
        </r>
        <r>
          <rPr>
            <sz val="9"/>
            <color rgb="FF000000"/>
            <rFont val="Tahoma"/>
            <family val="2"/>
          </rPr>
          <t xml:space="preserve">
</t>
        </r>
        <r>
          <rPr>
            <sz val="9"/>
            <color rgb="FF000000"/>
            <rFont val="Tahoma"/>
            <family val="2"/>
          </rPr>
          <t>GAS split between sasolburg/secunda</t>
        </r>
      </text>
    </comment>
    <comment ref="A32" authorId="0" shapeId="0" xr:uid="{1B56A328-F59E-1E40-9630-CBA23FE52BCD}">
      <text>
        <r>
          <rPr>
            <b/>
            <sz val="9"/>
            <color indexed="81"/>
            <rFont val="Tahoma"/>
            <family val="2"/>
          </rPr>
          <t>Fadiel Ahjum:</t>
        </r>
        <r>
          <rPr>
            <sz val="9"/>
            <color indexed="81"/>
            <rFont val="Tahoma"/>
            <family val="2"/>
          </rPr>
          <t xml:space="preserve">
Fuel Combustion Activities</t>
        </r>
      </text>
    </comment>
    <comment ref="A33" authorId="0" shapeId="0" xr:uid="{07C34708-78B3-0F43-BEDE-CA78B0EDDD10}">
      <text>
        <r>
          <rPr>
            <b/>
            <sz val="9"/>
            <color indexed="81"/>
            <rFont val="Tahoma"/>
            <family val="2"/>
          </rPr>
          <t>Fadiel Ahjum:</t>
        </r>
        <r>
          <rPr>
            <sz val="9"/>
            <color indexed="81"/>
            <rFont val="Tahoma"/>
            <family val="2"/>
          </rPr>
          <t xml:space="preserve">
Fugitive Emissions from Fuels</t>
        </r>
      </text>
    </comment>
    <comment ref="A34" authorId="0" shapeId="0" xr:uid="{4C046683-E35F-BF46-8BB7-7AE6D4E68D0E}">
      <text>
        <r>
          <rPr>
            <b/>
            <sz val="9"/>
            <color indexed="81"/>
            <rFont val="Tahoma"/>
            <family val="2"/>
          </rPr>
          <t>Fadiel Ahjum:</t>
        </r>
        <r>
          <rPr>
            <sz val="9"/>
            <color indexed="81"/>
            <rFont val="Tahoma"/>
            <family val="2"/>
          </rPr>
          <t xml:space="preserve">
INDUSTRIAL PROCESSES AND PRODUCT
USE: Chemical Industry</t>
        </r>
      </text>
    </comment>
    <comment ref="A35" authorId="0" shapeId="0" xr:uid="{90DC5BDF-FDC5-4F4A-918F-D6DFC5C30D71}">
      <text>
        <r>
          <rPr>
            <b/>
            <sz val="9"/>
            <color indexed="81"/>
            <rFont val="Tahoma"/>
            <family val="2"/>
          </rPr>
          <t>Fadiel Ahjum:</t>
        </r>
        <r>
          <rPr>
            <sz val="9"/>
            <color indexed="81"/>
            <rFont val="Tahoma"/>
            <family val="2"/>
          </rPr>
          <t xml:space="preserve">
WASTE: Wastewater Treatment and
Discharge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Fadiel Ahjum</author>
  </authors>
  <commentList>
    <comment ref="O24" authorId="0" shapeId="0" xr:uid="{7496FF04-65DD-3C46-A6CD-7F4700A045F1}">
      <text>
        <r>
          <rPr>
            <b/>
            <sz val="9"/>
            <color rgb="FF000000"/>
            <rFont val="Tahoma"/>
            <family val="2"/>
          </rPr>
          <t>Fadiel Ahjum:</t>
        </r>
        <r>
          <rPr>
            <sz val="9"/>
            <color rgb="FF000000"/>
            <rFont val="Tahoma"/>
            <family val="2"/>
          </rPr>
          <t xml:space="preserve">
</t>
        </r>
        <r>
          <rPr>
            <sz val="9"/>
            <color rgb="FF000000"/>
            <rFont val="Tahoma"/>
            <family val="2"/>
          </rPr>
          <t>GAS split between sasolburg/secunda</t>
        </r>
      </text>
    </comment>
  </commentList>
</comments>
</file>

<file path=xl/sharedStrings.xml><?xml version="1.0" encoding="utf-8"?>
<sst xmlns="http://schemas.openxmlformats.org/spreadsheetml/2006/main" count="885" uniqueCount="339">
  <si>
    <r>
      <rPr>
        <b/>
        <sz val="8"/>
        <color rgb="FF231F20"/>
        <rFont val="Arial"/>
        <family val="2"/>
      </rPr>
      <t>Footnote</t>
    </r>
  </si>
  <si>
    <r>
      <rPr>
        <b/>
        <sz val="8"/>
        <color rgb="FF231F20"/>
        <rFont val="Arial"/>
        <family val="2"/>
      </rPr>
      <t xml:space="preserve">Level of
</t>
    </r>
    <r>
      <rPr>
        <b/>
        <sz val="8"/>
        <color rgb="FF231F20"/>
        <rFont val="Arial"/>
        <family val="2"/>
      </rPr>
      <t>assurance 2019</t>
    </r>
  </si>
  <si>
    <r>
      <rPr>
        <b/>
        <sz val="8"/>
        <color rgb="FF00AEEF"/>
        <rFont val="Arial"/>
        <family val="2"/>
      </rPr>
      <t>Production performance</t>
    </r>
  </si>
  <si>
    <r>
      <rPr>
        <b/>
        <sz val="8"/>
        <color rgb="FF231F20"/>
        <rFont val="Arial"/>
        <family val="2"/>
      </rPr>
      <t>Reasonable</t>
    </r>
  </si>
  <si>
    <r>
      <rPr>
        <b/>
        <sz val="8"/>
        <color rgb="FF003862"/>
        <rFont val="Arial"/>
        <family val="2"/>
      </rPr>
      <t>Product meant for external sale (kilotons)</t>
    </r>
  </si>
  <si>
    <r>
      <rPr>
        <b/>
        <sz val="8"/>
        <color rgb="FF231F20"/>
        <rFont val="Arial"/>
        <family val="2"/>
      </rPr>
      <t>Secunda</t>
    </r>
  </si>
  <si>
    <r>
      <rPr>
        <b/>
        <sz val="8"/>
        <color rgb="FF231F20"/>
        <rFont val="Arial"/>
        <family val="2"/>
      </rPr>
      <t>Sasolburg</t>
    </r>
  </si>
  <si>
    <r>
      <rPr>
        <b/>
        <sz val="8"/>
        <color rgb="FF231F20"/>
        <rFont val="Arial"/>
        <family val="2"/>
      </rPr>
      <t>Mining</t>
    </r>
  </si>
  <si>
    <r>
      <rPr>
        <b/>
        <sz val="8"/>
        <color rgb="FF231F20"/>
        <rFont val="Arial"/>
        <family val="2"/>
      </rPr>
      <t>Natref</t>
    </r>
  </si>
  <si>
    <r>
      <rPr>
        <b/>
        <sz val="8"/>
        <color rgb="FF231F20"/>
        <rFont val="Arial"/>
        <family val="2"/>
      </rPr>
      <t>Eurasia</t>
    </r>
  </si>
  <si>
    <r>
      <rPr>
        <b/>
        <sz val="8"/>
        <color rgb="FF231F20"/>
        <rFont val="Arial"/>
        <family val="2"/>
      </rPr>
      <t>North America</t>
    </r>
  </si>
  <si>
    <r>
      <rPr>
        <b/>
        <sz val="8"/>
        <color rgb="FF231F20"/>
        <rFont val="Arial"/>
        <family val="2"/>
      </rPr>
      <t>Mozambique</t>
    </r>
  </si>
  <si>
    <r>
      <rPr>
        <b/>
        <sz val="8"/>
        <color rgb="FF231F20"/>
        <rFont val="Arial"/>
        <family val="2"/>
      </rPr>
      <t>Satellite Operations, Strategic Business Units and Functions</t>
    </r>
  </si>
  <si>
    <r>
      <rPr>
        <b/>
        <sz val="8"/>
        <color rgb="FF00AEEF"/>
        <rFont val="Arial"/>
        <family val="2"/>
      </rPr>
      <t>Greenhouse gases (GHG) (kilotons)</t>
    </r>
  </si>
  <si>
    <r>
      <rPr>
        <b/>
        <sz val="8"/>
        <color rgb="FF003862"/>
        <rFont val="Arial"/>
        <family val="2"/>
      </rPr>
      <t>Direct methane (CH</t>
    </r>
    <r>
      <rPr>
        <b/>
        <vertAlign val="subscript"/>
        <sz val="4.5"/>
        <color rgb="FF003862"/>
        <rFont val="Arial"/>
        <family val="2"/>
      </rPr>
      <t>4</t>
    </r>
    <r>
      <rPr>
        <b/>
        <sz val="8"/>
        <color rgb="FF003862"/>
        <rFont val="Arial"/>
        <family val="2"/>
      </rPr>
      <t>)</t>
    </r>
  </si>
  <si>
    <r>
      <rPr>
        <b/>
        <sz val="8"/>
        <color rgb="FF003862"/>
        <rFont val="Arial"/>
        <family val="2"/>
      </rPr>
      <t>Nitrous oxide (N</t>
    </r>
    <r>
      <rPr>
        <b/>
        <vertAlign val="subscript"/>
        <sz val="4.5"/>
        <color rgb="FF003862"/>
        <rFont val="Arial"/>
        <family val="2"/>
      </rPr>
      <t>2</t>
    </r>
    <r>
      <rPr>
        <b/>
        <sz val="8"/>
        <color rgb="FF003862"/>
        <rFont val="Arial"/>
        <family val="2"/>
      </rPr>
      <t>O)</t>
    </r>
  </si>
  <si>
    <r>
      <rPr>
        <b/>
        <sz val="8"/>
        <color rgb="FF231F20"/>
        <rFont val="Arial"/>
        <family val="2"/>
      </rPr>
      <t>0,26</t>
    </r>
  </si>
  <si>
    <r>
      <rPr>
        <b/>
        <sz val="8"/>
        <color rgb="FF003862"/>
        <rFont val="Arial"/>
        <family val="2"/>
      </rPr>
      <t>Direct carbon dioxide (CO</t>
    </r>
    <r>
      <rPr>
        <b/>
        <vertAlign val="subscript"/>
        <sz val="4.5"/>
        <color rgb="FF003862"/>
        <rFont val="Arial"/>
        <family val="2"/>
      </rPr>
      <t>2</t>
    </r>
    <r>
      <rPr>
        <b/>
        <sz val="8"/>
        <color rgb="FF003862"/>
        <rFont val="Arial"/>
        <family val="2"/>
      </rPr>
      <t>) Scope 1</t>
    </r>
  </si>
  <si>
    <r>
      <rPr>
        <b/>
        <sz val="8"/>
        <color rgb="FF003862"/>
        <rFont val="Arial"/>
        <family val="2"/>
      </rPr>
      <t>Indirect carbon dioxide (CO</t>
    </r>
    <r>
      <rPr>
        <b/>
        <vertAlign val="subscript"/>
        <sz val="4.5"/>
        <color rgb="FF003862"/>
        <rFont val="Arial"/>
        <family val="2"/>
      </rPr>
      <t>2</t>
    </r>
    <r>
      <rPr>
        <b/>
        <sz val="8"/>
        <color rgb="FF003862"/>
        <rFont val="Arial"/>
        <family val="2"/>
      </rPr>
      <t>) Scope 2</t>
    </r>
  </si>
  <si>
    <r>
      <rPr>
        <b/>
        <sz val="8"/>
        <color rgb="FF003862"/>
        <rFont val="Arial"/>
        <family val="2"/>
      </rPr>
      <t>Indirect carbon dioxide (CO</t>
    </r>
    <r>
      <rPr>
        <b/>
        <vertAlign val="subscript"/>
        <sz val="4.5"/>
        <color rgb="FF003862"/>
        <rFont val="Arial"/>
        <family val="2"/>
      </rPr>
      <t>2</t>
    </r>
    <r>
      <rPr>
        <b/>
        <sz val="8"/>
        <color rgb="FF003862"/>
        <rFont val="Arial"/>
        <family val="2"/>
      </rPr>
      <t>) Scope 3</t>
    </r>
  </si>
  <si>
    <r>
      <rPr>
        <b/>
        <sz val="8"/>
        <color rgb="FF231F20"/>
        <rFont val="Arial"/>
        <family val="2"/>
      </rPr>
      <t>Limited</t>
    </r>
  </si>
  <si>
    <r>
      <rPr>
        <b/>
        <vertAlign val="superscript"/>
        <sz val="8"/>
        <color rgb="FF231F20"/>
        <rFont val="Arial"/>
        <family val="2"/>
      </rPr>
      <t xml:space="preserve">Sasol Climate Change Report 2019      </t>
    </r>
    <r>
      <rPr>
        <b/>
        <sz val="9"/>
        <color rgb="FF007DB6"/>
        <rFont val="Arial"/>
        <family val="2"/>
      </rPr>
      <t>31</t>
    </r>
  </si>
  <si>
    <r>
      <rPr>
        <b/>
        <sz val="8"/>
        <color rgb="FF231F20"/>
        <rFont val="Arial"/>
        <family val="2"/>
      </rPr>
      <t>Level of assurance 2019</t>
    </r>
  </si>
  <si>
    <r>
      <rPr>
        <b/>
        <sz val="8"/>
        <color rgb="FF003862"/>
        <rFont val="Arial"/>
        <family val="2"/>
      </rPr>
      <t>Total greenhouse gas (CO</t>
    </r>
    <r>
      <rPr>
        <b/>
        <vertAlign val="subscript"/>
        <sz val="4.5"/>
        <color rgb="FF003862"/>
        <rFont val="Arial"/>
        <family val="2"/>
      </rPr>
      <t xml:space="preserve">2  </t>
    </r>
    <r>
      <rPr>
        <b/>
        <sz val="8"/>
        <color rgb="FF003862"/>
        <rFont val="Arial"/>
        <family val="2"/>
      </rPr>
      <t>equivalent)</t>
    </r>
  </si>
  <si>
    <r>
      <rPr>
        <b/>
        <sz val="8"/>
        <color rgb="FF231F20"/>
        <rFont val="Arial"/>
        <family val="2"/>
      </rPr>
      <t>66 558</t>
    </r>
  </si>
  <si>
    <r>
      <rPr>
        <b/>
        <sz val="8"/>
        <color rgb="FF231F20"/>
        <rFont val="Arial"/>
        <family val="2"/>
      </rPr>
      <t>67 412</t>
    </r>
  </si>
  <si>
    <r>
      <rPr>
        <b/>
        <sz val="8"/>
        <color rgb="FF231F20"/>
        <rFont val="Arial"/>
        <family val="2"/>
      </rPr>
      <t>67 632</t>
    </r>
  </si>
  <si>
    <r>
      <rPr>
        <b/>
        <sz val="8"/>
        <color rgb="FF231F20"/>
        <rFont val="Arial"/>
        <family val="2"/>
      </rPr>
      <t>69 250</t>
    </r>
  </si>
  <si>
    <r>
      <rPr>
        <b/>
        <sz val="8"/>
        <color rgb="FF231F20"/>
        <rFont val="Arial"/>
        <family val="2"/>
      </rPr>
      <t>56 492</t>
    </r>
  </si>
  <si>
    <r>
      <rPr>
        <b/>
        <sz val="8"/>
        <color rgb="FF231F20"/>
        <rFont val="Arial"/>
        <family val="2"/>
      </rPr>
      <t>57 586</t>
    </r>
  </si>
  <si>
    <r>
      <rPr>
        <b/>
        <sz val="8"/>
        <color rgb="FF231F20"/>
        <rFont val="Arial"/>
        <family val="2"/>
      </rPr>
      <t>57 267</t>
    </r>
  </si>
  <si>
    <r>
      <rPr>
        <b/>
        <sz val="8"/>
        <color rgb="FF231F20"/>
        <rFont val="Arial"/>
        <family val="2"/>
      </rPr>
      <t>58 633</t>
    </r>
  </si>
  <si>
    <r>
      <rPr>
        <b/>
        <sz val="8"/>
        <color rgb="FF231F20"/>
        <rFont val="Arial"/>
        <family val="2"/>
      </rPr>
      <t>5 297</t>
    </r>
  </si>
  <si>
    <r>
      <rPr>
        <b/>
        <sz val="8"/>
        <color rgb="FF231F20"/>
        <rFont val="Arial"/>
        <family val="2"/>
      </rPr>
      <t>5 483</t>
    </r>
  </si>
  <si>
    <r>
      <rPr>
        <b/>
        <sz val="8"/>
        <color rgb="FF231F20"/>
        <rFont val="Arial"/>
        <family val="2"/>
      </rPr>
      <t>5 763</t>
    </r>
  </si>
  <si>
    <r>
      <rPr>
        <b/>
        <sz val="8"/>
        <color rgb="FF231F20"/>
        <rFont val="Arial"/>
        <family val="2"/>
      </rPr>
      <t>5 947</t>
    </r>
  </si>
  <si>
    <r>
      <rPr>
        <b/>
        <sz val="8"/>
        <color rgb="FF231F20"/>
        <rFont val="Arial"/>
        <family val="2"/>
      </rPr>
      <t>1 221</t>
    </r>
  </si>
  <si>
    <r>
      <rPr>
        <b/>
        <sz val="8"/>
        <color rgb="FF231F20"/>
        <rFont val="Arial"/>
        <family val="2"/>
      </rPr>
      <t>1 038</t>
    </r>
  </si>
  <si>
    <r>
      <rPr>
        <b/>
        <sz val="8"/>
        <color rgb="FF231F20"/>
        <rFont val="Arial"/>
        <family val="2"/>
      </rPr>
      <t>1 166</t>
    </r>
  </si>
  <si>
    <r>
      <rPr>
        <b/>
        <sz val="8"/>
        <color rgb="FF231F20"/>
        <rFont val="Arial"/>
        <family val="2"/>
      </rPr>
      <t>1 199</t>
    </r>
  </si>
  <si>
    <r>
      <rPr>
        <b/>
        <sz val="8"/>
        <color rgb="FF231F20"/>
        <rFont val="Arial"/>
        <family val="2"/>
      </rPr>
      <t>1 665</t>
    </r>
  </si>
  <si>
    <r>
      <rPr>
        <b/>
        <sz val="8"/>
        <color rgb="FF231F20"/>
        <rFont val="Arial"/>
        <family val="2"/>
      </rPr>
      <t>1 340</t>
    </r>
  </si>
  <si>
    <r>
      <rPr>
        <b/>
        <sz val="8"/>
        <color rgb="FF231F20"/>
        <rFont val="Arial"/>
        <family val="2"/>
      </rPr>
      <t>1 338</t>
    </r>
  </si>
  <si>
    <r>
      <rPr>
        <b/>
        <sz val="8"/>
        <color rgb="FF231F20"/>
        <rFont val="Arial"/>
        <family val="2"/>
      </rPr>
      <t>1 242</t>
    </r>
  </si>
  <si>
    <r>
      <rPr>
        <b/>
        <sz val="8"/>
        <color rgb="FF003862"/>
        <rFont val="Arial"/>
        <family val="2"/>
      </rPr>
      <t>GHG intensity (CO</t>
    </r>
    <r>
      <rPr>
        <b/>
        <vertAlign val="subscript"/>
        <sz val="4.5"/>
        <color rgb="FF003862"/>
        <rFont val="Arial"/>
        <family val="2"/>
      </rPr>
      <t xml:space="preserve">2  </t>
    </r>
    <r>
      <rPr>
        <b/>
        <sz val="8"/>
        <color rgb="FF003862"/>
        <rFont val="Arial"/>
        <family val="2"/>
      </rPr>
      <t>equivalent/ton production)</t>
    </r>
  </si>
  <si>
    <r>
      <rPr>
        <b/>
        <sz val="8"/>
        <color rgb="FF231F20"/>
        <rFont val="Arial"/>
        <family val="2"/>
      </rPr>
      <t>3,61</t>
    </r>
  </si>
  <si>
    <r>
      <rPr>
        <b/>
        <sz val="8"/>
        <color rgb="FF231F20"/>
        <rFont val="Arial"/>
        <family val="2"/>
      </rPr>
      <t>3,78</t>
    </r>
  </si>
  <si>
    <r>
      <rPr>
        <b/>
        <sz val="8"/>
        <color rgb="FF231F20"/>
        <rFont val="Arial"/>
        <family val="2"/>
      </rPr>
      <t>3,66</t>
    </r>
  </si>
  <si>
    <r>
      <rPr>
        <b/>
        <sz val="8"/>
        <color rgb="FF231F20"/>
        <rFont val="Arial"/>
        <family val="2"/>
      </rPr>
      <t>3,68</t>
    </r>
  </si>
  <si>
    <r>
      <rPr>
        <b/>
        <sz val="8"/>
        <color rgb="FF231F20"/>
        <rFont val="Arial"/>
        <family val="2"/>
      </rPr>
      <t>8,39</t>
    </r>
  </si>
  <si>
    <r>
      <rPr>
        <b/>
        <sz val="8"/>
        <color rgb="FF231F20"/>
        <rFont val="Arial"/>
        <family val="2"/>
      </rPr>
      <t>8,57</t>
    </r>
  </si>
  <si>
    <r>
      <rPr>
        <b/>
        <sz val="8"/>
        <color rgb="FF231F20"/>
        <rFont val="Arial"/>
        <family val="2"/>
      </rPr>
      <t>8,21</t>
    </r>
  </si>
  <si>
    <r>
      <rPr>
        <b/>
        <sz val="8"/>
        <color rgb="FF231F20"/>
        <rFont val="Arial"/>
        <family val="2"/>
      </rPr>
      <t>8,35</t>
    </r>
  </si>
  <si>
    <r>
      <rPr>
        <b/>
        <sz val="8"/>
        <color rgb="FF231F20"/>
        <rFont val="Arial"/>
        <family val="2"/>
      </rPr>
      <t>3,46</t>
    </r>
  </si>
  <si>
    <r>
      <rPr>
        <b/>
        <sz val="8"/>
        <color rgb="FF231F20"/>
        <rFont val="Arial"/>
        <family val="2"/>
      </rPr>
      <t>3,69</t>
    </r>
  </si>
  <si>
    <r>
      <rPr>
        <b/>
        <sz val="8"/>
        <color rgb="FF231F20"/>
        <rFont val="Arial"/>
        <family val="2"/>
      </rPr>
      <t>4,07</t>
    </r>
  </si>
  <si>
    <r>
      <rPr>
        <b/>
        <sz val="8"/>
        <color rgb="FF231F20"/>
        <rFont val="Arial"/>
        <family val="2"/>
      </rPr>
      <t>0,25</t>
    </r>
  </si>
  <si>
    <r>
      <rPr>
        <b/>
        <sz val="8"/>
        <color rgb="FF231F20"/>
        <rFont val="Arial"/>
        <family val="2"/>
      </rPr>
      <t>0,27</t>
    </r>
  </si>
  <si>
    <r>
      <rPr>
        <b/>
        <sz val="8"/>
        <color rgb="FF231F20"/>
        <rFont val="Arial"/>
        <family val="2"/>
      </rPr>
      <t>0,29</t>
    </r>
  </si>
  <si>
    <r>
      <rPr>
        <b/>
        <sz val="8"/>
        <color rgb="FF231F20"/>
        <rFont val="Arial"/>
        <family val="2"/>
      </rPr>
      <t>0,56</t>
    </r>
  </si>
  <si>
    <r>
      <rPr>
        <b/>
        <sz val="8"/>
        <color rgb="FF231F20"/>
        <rFont val="Arial"/>
        <family val="2"/>
      </rPr>
      <t>0,61</t>
    </r>
  </si>
  <si>
    <r>
      <rPr>
        <b/>
        <sz val="8"/>
        <color rgb="FF231F20"/>
        <rFont val="Arial"/>
        <family val="2"/>
      </rPr>
      <t>0,70</t>
    </r>
  </si>
  <si>
    <r>
      <rPr>
        <b/>
        <sz val="8"/>
        <color rgb="FF231F20"/>
        <rFont val="Arial"/>
        <family val="2"/>
      </rPr>
      <t>2,42</t>
    </r>
  </si>
  <si>
    <r>
      <rPr>
        <b/>
        <sz val="8"/>
        <color rgb="FF231F20"/>
        <rFont val="Arial"/>
        <family val="2"/>
      </rPr>
      <t>1,89</t>
    </r>
  </si>
  <si>
    <r>
      <rPr>
        <b/>
        <sz val="8"/>
        <color rgb="FF231F20"/>
        <rFont val="Arial"/>
        <family val="2"/>
      </rPr>
      <t>1,65</t>
    </r>
  </si>
  <si>
    <r>
      <rPr>
        <b/>
        <sz val="8"/>
        <color rgb="FF231F20"/>
        <rFont val="Arial"/>
        <family val="2"/>
      </rPr>
      <t>1,57</t>
    </r>
  </si>
  <si>
    <r>
      <rPr>
        <b/>
        <sz val="8"/>
        <color rgb="FF231F20"/>
        <rFont val="Arial"/>
        <family val="2"/>
      </rPr>
      <t>4,92</t>
    </r>
  </si>
  <si>
    <r>
      <rPr>
        <b/>
        <sz val="8"/>
        <color rgb="FF231F20"/>
        <rFont val="Arial"/>
        <family val="2"/>
      </rPr>
      <t>4,74</t>
    </r>
  </si>
  <si>
    <r>
      <rPr>
        <b/>
        <sz val="8"/>
        <color rgb="FF231F20"/>
        <rFont val="Arial"/>
        <family val="2"/>
      </rPr>
      <t>4,08</t>
    </r>
  </si>
  <si>
    <r>
      <rPr>
        <b/>
        <sz val="8"/>
        <color rgb="FF231F20"/>
        <rFont val="Arial"/>
        <family val="2"/>
      </rPr>
      <t>4,38</t>
    </r>
  </si>
  <si>
    <r>
      <rPr>
        <b/>
        <sz val="8"/>
        <color rgb="FF231F20"/>
        <rFont val="Arial"/>
        <family val="2"/>
      </rPr>
      <t>0,11</t>
    </r>
  </si>
  <si>
    <r>
      <rPr>
        <b/>
        <sz val="8"/>
        <color rgb="FF231F20"/>
        <rFont val="Arial"/>
        <family val="2"/>
      </rPr>
      <t>0,13</t>
    </r>
  </si>
  <si>
    <r>
      <rPr>
        <b/>
        <sz val="7"/>
        <color rgb="FF231F20"/>
        <rFont val="Arial"/>
        <family val="2"/>
      </rPr>
      <t xml:space="preserve">Footnotes
</t>
    </r>
    <r>
      <rPr>
        <b/>
        <sz val="6"/>
        <color rgb="FF231F20"/>
        <rFont val="Arial"/>
        <family val="2"/>
      </rPr>
      <t xml:space="preserve">1.     Production – external sales – The boundaries of this figure only include a product that is destined for sale to Sasol customers, and does not include a product utilised or sold between the Sasol Group of companies. Stable production was experienced at Natref and resulted in increased production for external sale as compared to last year, in which planned shutdowns occurred.
</t>
    </r>
    <r>
      <rPr>
        <b/>
        <sz val="6"/>
        <color rgb="FF231F20"/>
        <rFont val="Arial"/>
        <family val="2"/>
      </rPr>
      <t xml:space="preserve">2.     Greenhouse gas (GHG) emissions have been calculated and reported in accordance with the GHG Protocol (www.ghgprotocol.org) and the Intergovernmental Panel on Climate Change (IPCC) 2006 Guidelines. In our GHG measurements, in which included 100% of the emissions for the following joint ventures (JVs): Natref in South Africa and Sasol Exploration &amp; Production International. Data for those JVs where we do not have a significant influence or operational control is not included. An external assurance
</t>
    </r>
    <r>
      <rPr>
        <b/>
        <sz val="6"/>
        <color rgb="FF231F20"/>
        <rFont val="Arial"/>
        <family val="2"/>
      </rPr>
      <t>provider has once again independently verified our direct and indirect emissions levels. Our GHG emission intensity (tons CO</t>
    </r>
    <r>
      <rPr>
        <b/>
        <vertAlign val="subscript"/>
        <sz val="3.5"/>
        <color rgb="FF231F20"/>
        <rFont val="Arial"/>
        <family val="2"/>
      </rPr>
      <t>2</t>
    </r>
    <r>
      <rPr>
        <b/>
        <sz val="6"/>
        <color rgb="FF231F20"/>
        <rFont val="Arial"/>
        <family val="2"/>
      </rPr>
      <t>e per ton of production – external sales) decreased to 3,61 in 2019 from 3,78 in 2018, due to an increase in the production – meant for external sale and a decrease in total GHG CO</t>
    </r>
    <r>
      <rPr>
        <b/>
        <vertAlign val="subscript"/>
        <sz val="3.5"/>
        <color rgb="FF231F20"/>
        <rFont val="Arial"/>
        <family val="2"/>
      </rPr>
      <t>2</t>
    </r>
    <r>
      <rPr>
        <b/>
        <sz val="6"/>
        <color rgb="FF231F20"/>
        <rFont val="Arial"/>
        <family val="2"/>
      </rPr>
      <t xml:space="preserve">e.
</t>
    </r>
    <r>
      <rPr>
        <b/>
        <sz val="6"/>
        <color rgb="FF231F20"/>
        <rFont val="Arial"/>
        <family val="2"/>
      </rPr>
      <t>3.     The reduced indirect CO</t>
    </r>
    <r>
      <rPr>
        <b/>
        <vertAlign val="subscript"/>
        <sz val="3.5"/>
        <color rgb="FF231F20"/>
        <rFont val="Arial"/>
        <family val="2"/>
      </rPr>
      <t xml:space="preserve">2  </t>
    </r>
    <r>
      <rPr>
        <b/>
        <sz val="6"/>
        <color rgb="FF231F20"/>
        <rFont val="Arial"/>
        <family val="2"/>
      </rPr>
      <t xml:space="preserve">Scope 2 emissions for this year are as a result of the Secunda Synfuels Operations total shutdown in September 2018, as well as less electricity purchased by Sasolburg Operations following increased own electricity generation.
</t>
    </r>
    <r>
      <rPr>
        <b/>
        <sz val="6"/>
        <color rgb="FF231F20"/>
        <rFont val="Arial"/>
        <family val="2"/>
      </rPr>
      <t>4.     Indirect carbon dioxide (CO</t>
    </r>
    <r>
      <rPr>
        <b/>
        <vertAlign val="subscript"/>
        <sz val="3.5"/>
        <color rgb="FF231F20"/>
        <rFont val="Arial"/>
        <family val="2"/>
      </rPr>
      <t>2</t>
    </r>
    <r>
      <rPr>
        <b/>
        <sz val="6"/>
        <color rgb="FF231F20"/>
        <rFont val="Arial"/>
        <family val="2"/>
      </rPr>
      <t xml:space="preserve">) Scope 3 includes only the emissions as a result of the charter flights to Vilanculos, Mozambique, where our Central Processing Facility is located. These flights have been discontinued resulting in the significant decrease in these Scope 3 emissions. Our other categories of Scope 3 emissions can be found on page 11 and
</t>
    </r>
    <r>
      <rPr>
        <b/>
        <sz val="6"/>
        <color rgb="FF231F20"/>
        <rFont val="Arial"/>
        <family val="2"/>
      </rPr>
      <t>in our CDP submission available at www.sasol.com.</t>
    </r>
  </si>
  <si>
    <r>
      <rPr>
        <b/>
        <sz val="9"/>
        <color rgb="FF007DB6"/>
        <rFont val="Arial"/>
        <family val="2"/>
      </rPr>
      <t xml:space="preserve">32    </t>
    </r>
    <r>
      <rPr>
        <b/>
        <vertAlign val="superscript"/>
        <sz val="8"/>
        <color rgb="FF231F20"/>
        <rFont val="Arial"/>
        <family val="2"/>
      </rPr>
      <t>Sasol Climate Change Report 2019</t>
    </r>
  </si>
  <si>
    <r>
      <rPr>
        <b/>
        <sz val="12"/>
        <rFont val="Arial"/>
        <family val="2"/>
      </rPr>
      <t>Annexure 1: Sasol’s 2017 GHG submission to the national GHG reporting regulations</t>
    </r>
  </si>
  <si>
    <t>GREENHOUSE GAS (GHG) EMISSIONS</t>
  </si>
  <si>
    <r>
      <rPr>
        <b/>
        <sz val="10"/>
        <rFont val="Arial"/>
        <family val="2"/>
      </rPr>
      <t>Name of data provider</t>
    </r>
  </si>
  <si>
    <r>
      <rPr>
        <sz val="10"/>
        <rFont val="Arial"/>
        <family val="2"/>
      </rPr>
      <t>Herman van der Walt / Shamini Harrington</t>
    </r>
  </si>
  <si>
    <t>Sasol South Africa Limited is registered as required in terms of the National Greenhouse Gas</t>
  </si>
  <si>
    <r>
      <rPr>
        <b/>
        <sz val="10"/>
        <rFont val="Arial"/>
        <family val="2"/>
      </rPr>
      <t>Data provider identification</t>
    </r>
  </si>
  <si>
    <t>Emission Reporting Regulations, section 5 (1) with the Department of Environmental Affairs</t>
  </si>
  <si>
    <r>
      <rPr>
        <b/>
        <sz val="10"/>
        <rFont val="Arial"/>
        <family val="2"/>
      </rPr>
      <t>Date of submission</t>
    </r>
  </si>
  <si>
    <t>(DEA). Data has been submitted to the DEA on 31 March 2018 for calendar year 2017 as per</t>
  </si>
  <si>
    <r>
      <rPr>
        <b/>
        <sz val="10"/>
        <rFont val="Arial"/>
        <family val="2"/>
      </rPr>
      <t>Year of data</t>
    </r>
  </si>
  <si>
    <r>
      <rPr>
        <sz val="10"/>
        <rFont val="Arial"/>
        <family val="2"/>
      </rPr>
      <t>2017 (January to December 2017)</t>
    </r>
  </si>
  <si>
    <t>the requirements set out in Annexure 3 of the Regulations. The GHG emissions and activity</t>
  </si>
  <si>
    <r>
      <rPr>
        <b/>
        <sz val="10"/>
        <rFont val="Arial"/>
        <family val="2"/>
      </rPr>
      <t xml:space="preserve">Comments: </t>
    </r>
    <r>
      <rPr>
        <sz val="10"/>
        <rFont val="Arial"/>
        <family val="2"/>
      </rPr>
      <t>Activity data has been supplied. A carbon mass balance has been used to determine GHG data. In most cases the activity data cannot be directly translated to GHG data. Flaring activity data cannot be supplied due to various streams entering the flare at any given time.</t>
    </r>
  </si>
  <si>
    <t>data relates specifically to all the registered Sasol facilities.</t>
  </si>
  <si>
    <r>
      <rPr>
        <b/>
        <sz val="9"/>
        <rFont val="Arial"/>
        <family val="2"/>
      </rPr>
      <t>IPCC code</t>
    </r>
  </si>
  <si>
    <r>
      <rPr>
        <b/>
        <sz val="9"/>
        <rFont val="Arial"/>
        <family val="2"/>
      </rPr>
      <t>Sub category (disaggregated by fuel / product type / production process)</t>
    </r>
  </si>
  <si>
    <r>
      <rPr>
        <b/>
        <sz val="9"/>
        <rFont val="Arial"/>
        <family val="2"/>
      </rPr>
      <t>Activity data</t>
    </r>
  </si>
  <si>
    <r>
      <rPr>
        <b/>
        <sz val="9"/>
        <rFont val="Arial"/>
        <family val="2"/>
      </rPr>
      <t>Emissions (tonnes/year)</t>
    </r>
  </si>
  <si>
    <r>
      <rPr>
        <b/>
        <sz val="9"/>
        <rFont val="Arial"/>
        <family val="2"/>
      </rPr>
      <t>Name of activity data</t>
    </r>
  </si>
  <si>
    <r>
      <rPr>
        <b/>
        <sz val="9"/>
        <rFont val="Arial"/>
        <family val="2"/>
      </rPr>
      <t>Value of activity data</t>
    </r>
  </si>
  <si>
    <r>
      <rPr>
        <b/>
        <sz val="9"/>
        <rFont val="Arial"/>
        <family val="2"/>
      </rPr>
      <t>Units of activity data</t>
    </r>
  </si>
  <si>
    <r>
      <rPr>
        <b/>
        <sz val="9"/>
        <rFont val="Arial"/>
        <family val="2"/>
      </rPr>
      <t>CO</t>
    </r>
    <r>
      <rPr>
        <b/>
        <sz val="6"/>
        <rFont val="Arial"/>
        <family val="2"/>
      </rPr>
      <t>2</t>
    </r>
  </si>
  <si>
    <r>
      <rPr>
        <b/>
        <sz val="9"/>
        <rFont val="Arial"/>
        <family val="2"/>
      </rPr>
      <t>CH</t>
    </r>
    <r>
      <rPr>
        <b/>
        <sz val="6"/>
        <rFont val="Arial"/>
        <family val="2"/>
      </rPr>
      <t>4</t>
    </r>
  </si>
  <si>
    <r>
      <rPr>
        <b/>
        <sz val="9"/>
        <rFont val="Arial"/>
        <family val="2"/>
      </rPr>
      <t>N</t>
    </r>
    <r>
      <rPr>
        <b/>
        <sz val="6"/>
        <rFont val="Arial"/>
        <family val="2"/>
      </rPr>
      <t>2</t>
    </r>
    <r>
      <rPr>
        <b/>
        <sz val="9"/>
        <rFont val="Arial"/>
        <family val="2"/>
      </rPr>
      <t>0</t>
    </r>
  </si>
  <si>
    <r>
      <rPr>
        <b/>
        <sz val="9"/>
        <rFont val="Arial"/>
        <family val="2"/>
      </rPr>
      <t>Value</t>
    </r>
  </si>
  <si>
    <r>
      <rPr>
        <b/>
        <sz val="9"/>
        <rFont val="Arial"/>
        <family val="2"/>
      </rPr>
      <t>Tier</t>
    </r>
  </si>
  <si>
    <r>
      <rPr>
        <b/>
        <sz val="9"/>
        <rFont val="Arial"/>
        <family val="2"/>
      </rPr>
      <t>Reference - technical guidelines</t>
    </r>
  </si>
  <si>
    <r>
      <rPr>
        <sz val="9"/>
        <rFont val="Arial"/>
        <family val="2"/>
      </rPr>
      <t>1A1</t>
    </r>
  </si>
  <si>
    <r>
      <rPr>
        <sz val="9"/>
        <rFont val="Arial"/>
        <family val="2"/>
      </rPr>
      <t>1A1c</t>
    </r>
  </si>
  <si>
    <r>
      <rPr>
        <sz val="9"/>
        <rFont val="Arial"/>
        <family val="2"/>
      </rPr>
      <t>Boiler coal combustion</t>
    </r>
  </si>
  <si>
    <r>
      <rPr>
        <sz val="9"/>
        <rFont val="Arial"/>
        <family val="2"/>
      </rPr>
      <t>tonnes of run of mine coal</t>
    </r>
  </si>
  <si>
    <r>
      <rPr>
        <sz val="9"/>
        <rFont val="Arial"/>
        <family val="2"/>
      </rPr>
      <t>Page 52-54</t>
    </r>
  </si>
  <si>
    <r>
      <rPr>
        <sz val="9"/>
        <rFont val="Arial"/>
        <family val="2"/>
      </rPr>
      <t>Gas to power plants</t>
    </r>
  </si>
  <si>
    <r>
      <rPr>
        <sz val="9"/>
        <rFont val="Arial"/>
        <family val="2"/>
      </rPr>
      <t>kNm</t>
    </r>
    <r>
      <rPr>
        <sz val="6"/>
        <rFont val="Arial"/>
        <family val="2"/>
      </rPr>
      <t>3</t>
    </r>
  </si>
  <si>
    <r>
      <rPr>
        <sz val="9"/>
        <rFont val="Arial"/>
        <family val="2"/>
      </rPr>
      <t>Fuel gas combustion</t>
    </r>
  </si>
  <si>
    <r>
      <rPr>
        <sz val="9"/>
        <rFont val="Arial"/>
        <family val="2"/>
      </rPr>
      <t>GJ</t>
    </r>
  </si>
  <si>
    <r>
      <rPr>
        <sz val="9"/>
        <rFont val="Arial"/>
        <family val="2"/>
      </rPr>
      <t>Fuel oil combustion</t>
    </r>
  </si>
  <si>
    <r>
      <rPr>
        <sz val="9"/>
        <rFont val="Arial"/>
        <family val="2"/>
      </rPr>
      <t>Sasol catalytic cracker</t>
    </r>
  </si>
  <si>
    <r>
      <rPr>
        <sz val="9"/>
        <rFont val="Arial"/>
        <family val="2"/>
      </rPr>
      <t>Wet sulphuric acid combustion emissions</t>
    </r>
  </si>
  <si>
    <r>
      <rPr>
        <sz val="9"/>
        <rFont val="Arial"/>
        <family val="2"/>
      </rPr>
      <t>1A</t>
    </r>
  </si>
  <si>
    <r>
      <rPr>
        <sz val="9"/>
        <rFont val="Arial"/>
        <family val="2"/>
      </rPr>
      <t>Natural gas combustion</t>
    </r>
  </si>
  <si>
    <r>
      <rPr>
        <sz val="9"/>
        <rFont val="Arial"/>
        <family val="2"/>
      </rPr>
      <t>GJ natural gas</t>
    </r>
  </si>
  <si>
    <t>1B</t>
  </si>
  <si>
    <t>1B3</t>
  </si>
  <si>
    <t>Other energy industries: process emissions</t>
  </si>
  <si>
    <r>
      <rPr>
        <b/>
        <sz val="9"/>
        <rFont val="Arial"/>
        <family val="2"/>
      </rPr>
      <t>kNm</t>
    </r>
    <r>
      <rPr>
        <b/>
        <sz val="6"/>
        <rFont val="Arial"/>
        <family val="2"/>
      </rPr>
      <t xml:space="preserve">3 </t>
    </r>
    <r>
      <rPr>
        <b/>
        <sz val="9"/>
        <rFont val="Arial"/>
        <family val="2"/>
      </rPr>
      <t>(pure gas rate for CTL/GTC)</t>
    </r>
  </si>
  <si>
    <t>Page 52-54</t>
  </si>
  <si>
    <r>
      <rPr>
        <sz val="9"/>
        <rFont val="Arial"/>
        <family val="2"/>
      </rPr>
      <t>1B</t>
    </r>
  </si>
  <si>
    <r>
      <rPr>
        <sz val="9"/>
        <rFont val="Arial"/>
        <family val="2"/>
      </rPr>
      <t>1B3</t>
    </r>
  </si>
  <si>
    <r>
      <rPr>
        <sz val="9"/>
        <rFont val="Arial"/>
        <family val="2"/>
      </rPr>
      <t>Flaring emissions</t>
    </r>
  </si>
  <si>
    <t>No activity data due to complexity of the process</t>
  </si>
  <si>
    <r>
      <rPr>
        <sz val="9"/>
        <rFont val="Arial"/>
        <family val="2"/>
      </rPr>
      <t>N/A</t>
    </r>
  </si>
  <si>
    <t>NA</t>
  </si>
  <si>
    <r>
      <rPr>
        <sz val="9"/>
        <rFont val="Arial"/>
        <family val="2"/>
      </rPr>
      <t>NA</t>
    </r>
  </si>
  <si>
    <r>
      <rPr>
        <sz val="9"/>
        <rFont val="Arial"/>
        <family val="2"/>
      </rPr>
      <t>Wet sulphuric acid process emissions</t>
    </r>
  </si>
  <si>
    <r>
      <rPr>
        <sz val="9"/>
        <rFont val="Arial"/>
        <family val="2"/>
      </rPr>
      <t>Butanol stripper</t>
    </r>
  </si>
  <si>
    <r>
      <rPr>
        <sz val="9"/>
        <rFont val="Arial"/>
        <family val="2"/>
      </rPr>
      <t>tonnes of butanol</t>
    </r>
  </si>
  <si>
    <r>
      <rPr>
        <sz val="9"/>
        <rFont val="Arial"/>
        <family val="2"/>
      </rPr>
      <t>4D</t>
    </r>
  </si>
  <si>
    <r>
      <rPr>
        <sz val="9"/>
        <rFont val="Arial"/>
        <family val="2"/>
      </rPr>
      <t>4D2</t>
    </r>
  </si>
  <si>
    <r>
      <rPr>
        <sz val="9"/>
        <rFont val="Arial"/>
        <family val="2"/>
      </rPr>
      <t>Process water dams</t>
    </r>
  </si>
  <si>
    <r>
      <rPr>
        <sz val="9"/>
        <rFont val="Arial"/>
        <family val="2"/>
      </rPr>
      <t>tonnes process water feed</t>
    </r>
  </si>
  <si>
    <r>
      <rPr>
        <sz val="9"/>
        <rFont val="Arial"/>
        <family val="2"/>
      </rPr>
      <t>Water recovery (including domestic sewage)</t>
    </r>
  </si>
  <si>
    <r>
      <rPr>
        <sz val="9"/>
        <rFont val="Arial"/>
        <family val="2"/>
      </rPr>
      <t>tonnes COD</t>
    </r>
  </si>
  <si>
    <r>
      <rPr>
        <sz val="9"/>
        <rFont val="Arial"/>
        <family val="2"/>
      </rPr>
      <t>2B</t>
    </r>
  </si>
  <si>
    <r>
      <rPr>
        <sz val="9"/>
        <rFont val="Arial"/>
        <family val="2"/>
      </rPr>
      <t>2B2</t>
    </r>
  </si>
  <si>
    <r>
      <rPr>
        <sz val="9"/>
        <rFont val="Arial"/>
        <family val="2"/>
      </rPr>
      <t>Nitric acid production</t>
    </r>
  </si>
  <si>
    <r>
      <rPr>
        <sz val="9"/>
        <rFont val="Arial"/>
        <family val="2"/>
      </rPr>
      <t>tonnes of nitric acid</t>
    </r>
  </si>
  <si>
    <r>
      <rPr>
        <sz val="9"/>
        <rFont val="Arial"/>
        <family val="2"/>
      </rPr>
      <t>2B1</t>
    </r>
  </si>
  <si>
    <r>
      <rPr>
        <sz val="9"/>
        <rFont val="Arial"/>
        <family val="2"/>
      </rPr>
      <t>Ammonia production</t>
    </r>
  </si>
  <si>
    <r>
      <rPr>
        <sz val="9"/>
        <rFont val="Arial"/>
        <family val="2"/>
      </rPr>
      <t>tonnes of ammonia</t>
    </r>
  </si>
  <si>
    <r>
      <rPr>
        <sz val="9"/>
        <rFont val="Arial"/>
        <family val="2"/>
      </rPr>
      <t>1B1</t>
    </r>
  </si>
  <si>
    <r>
      <rPr>
        <sz val="9"/>
        <rFont val="Arial"/>
        <family val="2"/>
      </rPr>
      <t>Sasol Mining</t>
    </r>
  </si>
  <si>
    <r>
      <rPr>
        <sz val="9"/>
        <rFont val="Arial"/>
        <family val="2"/>
      </rPr>
      <t>tonnes of coal mined</t>
    </r>
  </si>
  <si>
    <r>
      <rPr>
        <sz val="9"/>
        <rFont val="Arial"/>
        <family val="2"/>
      </rPr>
      <t>1B2</t>
    </r>
  </si>
  <si>
    <r>
      <rPr>
        <sz val="9"/>
        <rFont val="Arial"/>
        <family val="2"/>
      </rPr>
      <t>1B2b</t>
    </r>
  </si>
  <si>
    <r>
      <rPr>
        <sz val="9"/>
        <rFont val="Arial"/>
        <family val="2"/>
      </rPr>
      <t>Natural gas venting from the pipeline</t>
    </r>
  </si>
  <si>
    <r>
      <rPr>
        <sz val="9"/>
        <rFont val="Arial"/>
        <family val="2"/>
      </rPr>
      <t>kNm</t>
    </r>
    <r>
      <rPr>
        <sz val="6"/>
        <rFont val="Arial"/>
        <family val="2"/>
      </rPr>
      <t xml:space="preserve">3 </t>
    </r>
    <r>
      <rPr>
        <sz val="9"/>
        <rFont val="Arial"/>
        <family val="2"/>
      </rPr>
      <t>of natural gas</t>
    </r>
  </si>
  <si>
    <r>
      <rPr>
        <sz val="9"/>
        <rFont val="Arial"/>
        <family val="2"/>
      </rPr>
      <t>4C</t>
    </r>
  </si>
  <si>
    <r>
      <rPr>
        <sz val="9"/>
        <rFont val="Arial"/>
        <family val="2"/>
      </rPr>
      <t>4C2</t>
    </r>
  </si>
  <si>
    <r>
      <rPr>
        <sz val="9"/>
        <rFont val="Arial"/>
        <family val="2"/>
      </rPr>
      <t>Open burning of waste</t>
    </r>
  </si>
  <si>
    <t>Not applicable (NA)</t>
  </si>
  <si>
    <r>
      <rPr>
        <sz val="9"/>
        <rFont val="Arial"/>
        <family val="2"/>
      </rPr>
      <t>1A5</t>
    </r>
  </si>
  <si>
    <r>
      <rPr>
        <sz val="9"/>
        <rFont val="Arial"/>
        <family val="2"/>
      </rPr>
      <t>1A5b</t>
    </r>
  </si>
  <si>
    <r>
      <rPr>
        <sz val="9"/>
        <rFont val="Arial"/>
        <family val="2"/>
      </rPr>
      <t>Mobile combustion: Mining machinery</t>
    </r>
  </si>
  <si>
    <r>
      <rPr>
        <sz val="9"/>
        <rFont val="Arial"/>
        <family val="2"/>
      </rPr>
      <t>litres of petrol and diesel</t>
    </r>
  </si>
  <si>
    <r>
      <rPr>
        <sz val="9"/>
        <rFont val="Arial"/>
        <family val="2"/>
      </rPr>
      <t>Carbon budget reporting requirement</t>
    </r>
  </si>
  <si>
    <t>totals:</t>
  </si>
  <si>
    <t>Are we double counting or undercounting  emissions from Sasolburg?</t>
  </si>
  <si>
    <t>1A*</t>
  </si>
  <si>
    <t>1B*</t>
  </si>
  <si>
    <t>2B*</t>
  </si>
  <si>
    <t>4D*</t>
  </si>
  <si>
    <t>GWPs</t>
  </si>
  <si>
    <t>CH4</t>
  </si>
  <si>
    <t>DSR: Second Assessment Report</t>
  </si>
  <si>
    <t>N2O</t>
  </si>
  <si>
    <r>
      <rPr>
        <b/>
        <sz val="9"/>
        <rFont val="Arial"/>
        <family val="2"/>
      </rPr>
      <t>CO</t>
    </r>
    <r>
      <rPr>
        <b/>
        <sz val="6"/>
        <rFont val="Arial"/>
        <family val="2"/>
      </rPr>
      <t>2eq</t>
    </r>
  </si>
  <si>
    <t>CO2eq</t>
  </si>
  <si>
    <t>Mt</t>
  </si>
  <si>
    <t>Additional emissions not accounted for in SATIM</t>
  </si>
  <si>
    <t>excl. mobile, waste &amp; mining:fugitive</t>
  </si>
  <si>
    <r>
      <rPr>
        <b/>
        <sz val="10"/>
        <rFont val="Arial"/>
        <family val="2"/>
      </rPr>
      <t>ANNEXURE 3</t>
    </r>
  </si>
  <si>
    <r>
      <rPr>
        <b/>
        <sz val="10"/>
        <rFont val="Arial"/>
        <family val="2"/>
      </rPr>
      <t>REPORTING</t>
    </r>
  </si>
  <si>
    <r>
      <rPr>
        <b/>
        <sz val="8.5"/>
        <rFont val="Arial Narrow"/>
        <family val="2"/>
      </rPr>
      <t>Name of Data Provider</t>
    </r>
  </si>
  <si>
    <r>
      <rPr>
        <sz val="8.5"/>
        <rFont val="Arial Narrow"/>
        <family val="2"/>
      </rPr>
      <t>Herman van der Walt/Shamini Harrington</t>
    </r>
  </si>
  <si>
    <r>
      <rPr>
        <b/>
        <sz val="8.5"/>
        <rFont val="Arial Narrow"/>
        <family val="2"/>
      </rPr>
      <t>Data Provider ID</t>
    </r>
  </si>
  <si>
    <r>
      <rPr>
        <b/>
        <sz val="8.5"/>
        <rFont val="Arial Narrow"/>
        <family val="2"/>
      </rPr>
      <t>Date of Submission:</t>
    </r>
  </si>
  <si>
    <r>
      <rPr>
        <b/>
        <sz val="8.5"/>
        <rFont val="Arial Narrow"/>
        <family val="2"/>
      </rPr>
      <t>Year of data:</t>
    </r>
  </si>
  <si>
    <r>
      <rPr>
        <b/>
        <sz val="8.5"/>
        <rFont val="Arial Narrow"/>
        <family val="2"/>
      </rPr>
      <t>Comments: Activity data has been supplied however it must  be noted that a carbon mass balance has been used to determine GHG data. In most cases the activity data can not be directly translated to GHG data. Flaring actvity data can not be supplied due to various streams entering the flare at any given time.</t>
    </r>
  </si>
  <si>
    <r>
      <rPr>
        <b/>
        <sz val="8.5"/>
        <rFont val="Arial Narrow"/>
        <family val="2"/>
      </rPr>
      <t>IPCC Code (see Annexure 1)</t>
    </r>
  </si>
  <si>
    <r>
      <rPr>
        <sz val="8.5"/>
        <rFont val="Arial Narrow"/>
        <family val="2"/>
      </rPr>
      <t>Sub category</t>
    </r>
    <r>
      <rPr>
        <sz val="8.5"/>
        <rFont val="Arial Unicode MS"/>
        <family val="2"/>
      </rPr>
      <t xml:space="preserve">⁴ </t>
    </r>
    <r>
      <rPr>
        <sz val="8.5"/>
        <rFont val="Arial Narrow"/>
        <family val="2"/>
      </rPr>
      <t>(disaggregated by fuel / product type / production process)</t>
    </r>
  </si>
  <si>
    <r>
      <rPr>
        <b/>
        <sz val="8.5"/>
        <rFont val="Arial Narrow"/>
        <family val="2"/>
      </rPr>
      <t>Activity data</t>
    </r>
    <r>
      <rPr>
        <b/>
        <sz val="8.5"/>
        <rFont val="Arial Black"/>
        <family val="2"/>
      </rPr>
      <t>⁵</t>
    </r>
  </si>
  <si>
    <r>
      <rPr>
        <b/>
        <sz val="8.5"/>
        <rFont val="Arial Narrow"/>
        <family val="2"/>
      </rPr>
      <t>Emissions (tonnes/year)</t>
    </r>
  </si>
  <si>
    <r>
      <rPr>
        <sz val="8.5"/>
        <rFont val="Arial Narrow"/>
        <family val="2"/>
      </rPr>
      <t>Name of activity data</t>
    </r>
  </si>
  <si>
    <r>
      <rPr>
        <sz val="8.5"/>
        <rFont val="Arial Narrow"/>
        <family val="2"/>
      </rPr>
      <t>Value of activity data</t>
    </r>
  </si>
  <si>
    <r>
      <rPr>
        <sz val="8.5"/>
        <rFont val="Arial Narrow"/>
        <family val="2"/>
      </rPr>
      <t>Units of activity data</t>
    </r>
  </si>
  <si>
    <r>
      <rPr>
        <sz val="8.5"/>
        <rFont val="Arial Unicode MS"/>
        <family val="2"/>
      </rPr>
      <t>CO</t>
    </r>
    <r>
      <rPr>
        <vertAlign val="subscript"/>
        <sz val="8.5"/>
        <rFont val="Arial Unicode MS"/>
        <family val="2"/>
      </rPr>
      <t>2</t>
    </r>
    <r>
      <rPr>
        <sz val="8.5"/>
        <rFont val="Arial Unicode MS"/>
        <family val="2"/>
      </rPr>
      <t>⁶</t>
    </r>
  </si>
  <si>
    <r>
      <rPr>
        <sz val="8.5"/>
        <rFont val="Arial Narrow"/>
        <family val="2"/>
      </rPr>
      <t>CH</t>
    </r>
    <r>
      <rPr>
        <vertAlign val="subscript"/>
        <sz val="8.5"/>
        <rFont val="Arial Narrow"/>
        <family val="2"/>
      </rPr>
      <t>4</t>
    </r>
  </si>
  <si>
    <r>
      <rPr>
        <sz val="8.5"/>
        <rFont val="Arial Narrow"/>
        <family val="2"/>
      </rPr>
      <t>N</t>
    </r>
    <r>
      <rPr>
        <vertAlign val="subscript"/>
        <sz val="8.5"/>
        <rFont val="Arial Narrow"/>
        <family val="2"/>
      </rPr>
      <t>2</t>
    </r>
    <r>
      <rPr>
        <sz val="8.5"/>
        <rFont val="Arial Narrow"/>
        <family val="2"/>
      </rPr>
      <t>0</t>
    </r>
  </si>
  <si>
    <r>
      <rPr>
        <sz val="8.5"/>
        <rFont val="Arial Narrow"/>
        <family val="2"/>
      </rPr>
      <t>Value</t>
    </r>
  </si>
  <si>
    <r>
      <rPr>
        <sz val="8.5"/>
        <rFont val="Arial Narrow"/>
        <family val="2"/>
      </rPr>
      <t>Tier</t>
    </r>
  </si>
  <si>
    <r>
      <rPr>
        <sz val="8.5"/>
        <rFont val="Arial Narrow"/>
        <family val="2"/>
      </rPr>
      <t>Ref</t>
    </r>
  </si>
  <si>
    <r>
      <rPr>
        <sz val="8.5"/>
        <rFont val="Arial Narrow"/>
        <family val="2"/>
      </rPr>
      <t>1A1</t>
    </r>
  </si>
  <si>
    <r>
      <rPr>
        <sz val="8.5"/>
        <rFont val="Arial Narrow"/>
        <family val="2"/>
      </rPr>
      <t>1A1c</t>
    </r>
  </si>
  <si>
    <r>
      <rPr>
        <sz val="8.5"/>
        <rFont val="Arial Narrow"/>
        <family val="2"/>
      </rPr>
      <t>Boiler coal combustion</t>
    </r>
  </si>
  <si>
    <r>
      <rPr>
        <sz val="8.5"/>
        <rFont val="Arial Narrow"/>
        <family val="2"/>
      </rPr>
      <t>tons of run of mine coal</t>
    </r>
  </si>
  <si>
    <r>
      <rPr>
        <sz val="8.5"/>
        <rFont val="Arial Narrow"/>
        <family val="2"/>
      </rPr>
      <t>Tech Guidelines;page 52-54</t>
    </r>
  </si>
  <si>
    <r>
      <rPr>
        <sz val="8.5"/>
        <rFont val="Arial Narrow"/>
        <family val="2"/>
      </rPr>
      <t>Gas to power plants</t>
    </r>
  </si>
  <si>
    <r>
      <rPr>
        <sz val="8.5"/>
        <rFont val="Arial Narrow"/>
        <family val="2"/>
      </rPr>
      <t>kNm3</t>
    </r>
  </si>
  <si>
    <r>
      <rPr>
        <sz val="8.5"/>
        <rFont val="Arial Narrow"/>
        <family val="2"/>
      </rPr>
      <t>Fuel gas combustion</t>
    </r>
  </si>
  <si>
    <r>
      <rPr>
        <sz val="8.5"/>
        <rFont val="Arial Narrow"/>
        <family val="2"/>
      </rPr>
      <t>GJ</t>
    </r>
  </si>
  <si>
    <r>
      <rPr>
        <sz val="8.5"/>
        <rFont val="Arial Narrow"/>
        <family val="2"/>
      </rPr>
      <t>Fuel oil combustion</t>
    </r>
  </si>
  <si>
    <r>
      <rPr>
        <sz val="8.5"/>
        <rFont val="Arial Narrow"/>
        <family val="2"/>
      </rPr>
      <t>Sasol Catalytic Cracker</t>
    </r>
  </si>
  <si>
    <r>
      <rPr>
        <sz val="8.5"/>
        <rFont val="Arial Narrow"/>
        <family val="2"/>
      </rPr>
      <t>Tech Guidelines;page 52 -54</t>
    </r>
  </si>
  <si>
    <r>
      <rPr>
        <sz val="8.5"/>
        <rFont val="Arial Narrow"/>
        <family val="2"/>
      </rPr>
      <t>Wet sulphuric acid combustion emissions</t>
    </r>
  </si>
  <si>
    <r>
      <rPr>
        <sz val="8.5"/>
        <rFont val="Arial Narrow"/>
        <family val="2"/>
      </rPr>
      <t>1A</t>
    </r>
  </si>
  <si>
    <r>
      <rPr>
        <sz val="8.5"/>
        <rFont val="Arial Narrow"/>
        <family val="2"/>
      </rPr>
      <t>Natural gas combustion</t>
    </r>
  </si>
  <si>
    <r>
      <rPr>
        <sz val="8.5"/>
        <rFont val="Arial Narrow"/>
        <family val="2"/>
      </rPr>
      <t>GJ natural gas</t>
    </r>
  </si>
  <si>
    <r>
      <rPr>
        <sz val="8.5"/>
        <rFont val="Arial Narrow"/>
        <family val="2"/>
      </rPr>
      <t>1B</t>
    </r>
  </si>
  <si>
    <r>
      <rPr>
        <sz val="8.5"/>
        <rFont val="Arial Narrow"/>
        <family val="2"/>
      </rPr>
      <t>1B3</t>
    </r>
  </si>
  <si>
    <r>
      <rPr>
        <sz val="8.5"/>
        <rFont val="Arial Narrow"/>
        <family val="2"/>
      </rPr>
      <t>Other Energy Industries: process emissions</t>
    </r>
  </si>
  <si>
    <r>
      <rPr>
        <sz val="8.5"/>
        <rFont val="Arial Narrow"/>
        <family val="2"/>
      </rPr>
      <t>kNm3 (pure gas rate for CTL/GTC)</t>
    </r>
  </si>
  <si>
    <r>
      <rPr>
        <sz val="8.5"/>
        <rFont val="Arial Narrow"/>
        <family val="2"/>
      </rPr>
      <t>Flaring emissions</t>
    </r>
  </si>
  <si>
    <r>
      <rPr>
        <sz val="8.5"/>
        <rFont val="Arial Narrow"/>
        <family val="2"/>
      </rPr>
      <t xml:space="preserve">No activity data due to complexity of the
</t>
    </r>
    <r>
      <rPr>
        <sz val="8.5"/>
        <rFont val="Arial Narrow"/>
        <family val="2"/>
      </rPr>
      <t>process</t>
    </r>
  </si>
  <si>
    <r>
      <rPr>
        <sz val="8.5"/>
        <rFont val="Arial Narrow"/>
        <family val="2"/>
      </rPr>
      <t>N/A</t>
    </r>
  </si>
  <si>
    <r>
      <rPr>
        <sz val="8.5"/>
        <rFont val="Arial Narrow"/>
        <family val="2"/>
      </rPr>
      <t>Wet sulphuric acid process emissions</t>
    </r>
  </si>
  <si>
    <r>
      <rPr>
        <sz val="8.5"/>
        <rFont val="Arial Narrow"/>
        <family val="2"/>
      </rPr>
      <t>Butanol stripper</t>
    </r>
  </si>
  <si>
    <r>
      <rPr>
        <sz val="8.5"/>
        <rFont val="Arial Narrow"/>
        <family val="2"/>
      </rPr>
      <t>tons of butanol</t>
    </r>
  </si>
  <si>
    <r>
      <rPr>
        <sz val="8.5"/>
        <rFont val="Arial Narrow"/>
        <family val="2"/>
      </rPr>
      <t>4D</t>
    </r>
  </si>
  <si>
    <r>
      <rPr>
        <sz val="8.5"/>
        <rFont val="Arial Narrow"/>
        <family val="2"/>
      </rPr>
      <t>4D2</t>
    </r>
  </si>
  <si>
    <r>
      <rPr>
        <sz val="8.5"/>
        <rFont val="Arial Narrow"/>
        <family val="2"/>
      </rPr>
      <t>Process water dams</t>
    </r>
  </si>
  <si>
    <r>
      <rPr>
        <sz val="8.5"/>
        <rFont val="Arial Narrow"/>
        <family val="2"/>
      </rPr>
      <t>tons process water feed</t>
    </r>
  </si>
  <si>
    <r>
      <rPr>
        <sz val="8.5"/>
        <rFont val="Arial Narrow"/>
        <family val="2"/>
      </rPr>
      <t>Water recovery (including domestic sewage)</t>
    </r>
  </si>
  <si>
    <r>
      <rPr>
        <sz val="8.5"/>
        <rFont val="Arial Narrow"/>
        <family val="2"/>
      </rPr>
      <t>tons COD</t>
    </r>
  </si>
  <si>
    <r>
      <rPr>
        <sz val="8.5"/>
        <rFont val="Arial Narrow"/>
        <family val="2"/>
      </rPr>
      <t>2B</t>
    </r>
  </si>
  <si>
    <r>
      <rPr>
        <sz val="8.5"/>
        <rFont val="Arial Narrow"/>
        <family val="2"/>
      </rPr>
      <t>2B2</t>
    </r>
  </si>
  <si>
    <r>
      <rPr>
        <sz val="8.5"/>
        <rFont val="Arial Narrow"/>
        <family val="2"/>
      </rPr>
      <t>Nitric acid production</t>
    </r>
  </si>
  <si>
    <r>
      <rPr>
        <sz val="8.5"/>
        <rFont val="Arial Narrow"/>
        <family val="2"/>
      </rPr>
      <t>tons</t>
    </r>
  </si>
  <si>
    <r>
      <rPr>
        <sz val="8.5"/>
        <rFont val="Arial Narrow"/>
        <family val="2"/>
      </rPr>
      <t>2B1</t>
    </r>
  </si>
  <si>
    <r>
      <rPr>
        <sz val="8.5"/>
        <rFont val="Arial Narrow"/>
        <family val="2"/>
      </rPr>
      <t>Ammonia production</t>
    </r>
  </si>
  <si>
    <r>
      <rPr>
        <sz val="8.5"/>
        <rFont val="Arial Narrow"/>
        <family val="2"/>
      </rPr>
      <t>tons of ammonia</t>
    </r>
  </si>
  <si>
    <r>
      <rPr>
        <sz val="8.5"/>
        <rFont val="Arial Narrow"/>
        <family val="2"/>
      </rPr>
      <t>1B1</t>
    </r>
  </si>
  <si>
    <r>
      <rPr>
        <sz val="8.5"/>
        <rFont val="Arial Narrow"/>
        <family val="2"/>
      </rPr>
      <t>Sasol Mining</t>
    </r>
  </si>
  <si>
    <r>
      <rPr>
        <sz val="8.5"/>
        <rFont val="Arial Narrow"/>
        <family val="2"/>
      </rPr>
      <t>tons of coal mined</t>
    </r>
  </si>
  <si>
    <r>
      <rPr>
        <sz val="8.5"/>
        <rFont val="Arial Narrow"/>
        <family val="2"/>
      </rPr>
      <t>1B2</t>
    </r>
  </si>
  <si>
    <r>
      <rPr>
        <sz val="8.5"/>
        <rFont val="Arial Narrow"/>
        <family val="2"/>
      </rPr>
      <t>1B2b</t>
    </r>
  </si>
  <si>
    <r>
      <rPr>
        <sz val="8.5"/>
        <rFont val="Arial Narrow"/>
        <family val="2"/>
      </rPr>
      <t>Natural gas venting from the pipeline</t>
    </r>
  </si>
  <si>
    <r>
      <rPr>
        <sz val="8.5"/>
        <rFont val="Arial Narrow"/>
        <family val="2"/>
      </rPr>
      <t>4C</t>
    </r>
  </si>
  <si>
    <r>
      <rPr>
        <sz val="8.5"/>
        <rFont val="Arial Narrow"/>
        <family val="2"/>
      </rPr>
      <t>4C2</t>
    </r>
  </si>
  <si>
    <r>
      <rPr>
        <sz val="8.5"/>
        <rFont val="Arial Narrow"/>
        <family val="2"/>
      </rPr>
      <t>Open burning of waste</t>
    </r>
  </si>
  <si>
    <r>
      <rPr>
        <sz val="8.5"/>
        <rFont val="Arial Narrow"/>
        <family val="2"/>
      </rPr>
      <t>Not applicable</t>
    </r>
  </si>
  <si>
    <r>
      <rPr>
        <sz val="8.5"/>
        <rFont val="Arial Narrow"/>
        <family val="2"/>
      </rPr>
      <t>1A5</t>
    </r>
  </si>
  <si>
    <r>
      <rPr>
        <sz val="8.5"/>
        <rFont val="Arial Narrow"/>
        <family val="2"/>
      </rPr>
      <t>1A5b</t>
    </r>
  </si>
  <si>
    <r>
      <rPr>
        <sz val="8.5"/>
        <rFont val="Arial Narrow"/>
        <family val="2"/>
      </rPr>
      <t>Mobile combustion: Mining machinery</t>
    </r>
  </si>
  <si>
    <r>
      <rPr>
        <sz val="8.5"/>
        <rFont val="Arial Narrow"/>
        <family val="2"/>
      </rPr>
      <t>GJ of petrol and diesel</t>
    </r>
  </si>
  <si>
    <r>
      <rPr>
        <sz val="8.5"/>
        <rFont val="Arial Narrow"/>
        <family val="2"/>
      </rPr>
      <t>Carbon budget reporting requirement</t>
    </r>
  </si>
  <si>
    <t>2018 data</t>
  </si>
  <si>
    <t>Production process</t>
  </si>
  <si>
    <t>GHG generated in 2016</t>
  </si>
  <si>
    <t>Co2</t>
  </si>
  <si>
    <t>Ch4</t>
  </si>
  <si>
    <t>N2o</t>
  </si>
  <si>
    <t>Total in co2 eq</t>
  </si>
  <si>
    <t>Combustion</t>
  </si>
  <si>
    <t>Fugitive emissions</t>
  </si>
  <si>
    <t>Ammonia</t>
  </si>
  <si>
    <t>Nitric acid</t>
  </si>
  <si>
    <t>Coal mining</t>
  </si>
  <si>
    <t>waste</t>
  </si>
  <si>
    <t>total</t>
  </si>
  <si>
    <t>GHG generated in 2015</t>
  </si>
  <si>
    <t>from Sasol's PPP</t>
  </si>
  <si>
    <t>N20</t>
  </si>
  <si>
    <t>ch4</t>
  </si>
  <si>
    <t>TAR</t>
  </si>
  <si>
    <t>SAR</t>
  </si>
  <si>
    <t>co2 eq</t>
  </si>
  <si>
    <t>co2</t>
  </si>
  <si>
    <t>n20</t>
  </si>
  <si>
    <t>totals</t>
  </si>
  <si>
    <t>from cc report</t>
  </si>
  <si>
    <t>PPP</t>
  </si>
  <si>
    <t>inv reporting</t>
  </si>
  <si>
    <r>
      <rPr>
        <b/>
        <sz val="19"/>
        <color rgb="FF007DB6"/>
        <rFont val="Arial"/>
        <family val="2"/>
      </rPr>
      <t xml:space="preserve">Performance data - these are from July to June as per the CDP report
</t>
    </r>
    <r>
      <rPr>
        <b/>
        <sz val="12"/>
        <color rgb="FF007DB6"/>
        <rFont val="Arial"/>
        <family val="2"/>
      </rPr>
      <t>Natural Capital: Climate change-related data table</t>
    </r>
  </si>
  <si>
    <t>from sasol's PPP progress report</t>
  </si>
  <si>
    <r>
      <rPr>
        <b/>
        <vertAlign val="superscript"/>
        <sz val="11"/>
        <rFont val="Arial"/>
        <family val="2"/>
      </rPr>
      <t>1.   TOTAL ANNUAL EMISSIONS FROM EACH ACTIVITY MEASURED AS CO</t>
    </r>
    <r>
      <rPr>
        <b/>
        <sz val="7"/>
        <rFont val="Arial"/>
        <family val="2"/>
      </rPr>
      <t xml:space="preserve">2e  </t>
    </r>
    <r>
      <rPr>
        <b/>
        <vertAlign val="superscript"/>
        <sz val="11"/>
        <rFont val="Arial"/>
        <family val="2"/>
      </rPr>
      <t>FOR THE PRECEDING CALENDAR YEAR</t>
    </r>
  </si>
  <si>
    <r>
      <rPr>
        <b/>
        <sz val="8"/>
        <rFont val="Arial"/>
        <family val="2"/>
      </rPr>
      <t>Production Process</t>
    </r>
  </si>
  <si>
    <r>
      <rPr>
        <b/>
        <sz val="8"/>
        <rFont val="Arial"/>
        <family val="2"/>
      </rPr>
      <t>GHGs</t>
    </r>
  </si>
  <si>
    <r>
      <rPr>
        <b/>
        <sz val="8"/>
        <rFont val="Arial"/>
        <family val="2"/>
      </rPr>
      <t>2016*</t>
    </r>
  </si>
  <si>
    <r>
      <rPr>
        <b/>
        <sz val="8"/>
        <rFont val="Arial"/>
        <family val="2"/>
      </rPr>
      <t>2017*</t>
    </r>
  </si>
  <si>
    <r>
      <rPr>
        <b/>
        <sz val="8"/>
        <rFont val="Arial"/>
        <family val="2"/>
      </rPr>
      <t>2018*</t>
    </r>
  </si>
  <si>
    <r>
      <rPr>
        <b/>
        <sz val="8"/>
        <rFont val="Arial"/>
        <family val="2"/>
      </rPr>
      <t xml:space="preserve">Preceding year
</t>
    </r>
    <r>
      <rPr>
        <b/>
        <sz val="8"/>
        <rFont val="Arial"/>
        <family val="2"/>
      </rPr>
      <t>(2015)*</t>
    </r>
  </si>
  <si>
    <r>
      <rPr>
        <b/>
        <sz val="8"/>
        <rFont val="Arial"/>
        <family val="2"/>
      </rPr>
      <t>Total GHGs (2016-2020)</t>
    </r>
  </si>
  <si>
    <r>
      <rPr>
        <b/>
        <sz val="8"/>
        <rFont val="Arial"/>
        <family val="2"/>
      </rPr>
      <t>Methodology</t>
    </r>
  </si>
  <si>
    <r>
      <rPr>
        <b/>
        <sz val="8"/>
        <rFont val="Arial"/>
        <family val="2"/>
      </rPr>
      <t>Production of liquid fuels and chemicals from coal or gas: fuel combustion</t>
    </r>
  </si>
  <si>
    <r>
      <rPr>
        <vertAlign val="superscript"/>
        <sz val="8"/>
        <rFont val="Arial"/>
        <family val="2"/>
      </rPr>
      <t>CO</t>
    </r>
    <r>
      <rPr>
        <sz val="5"/>
        <rFont val="Arial"/>
        <family val="2"/>
      </rPr>
      <t>2</t>
    </r>
  </si>
  <si>
    <r>
      <rPr>
        <sz val="8"/>
        <rFont val="Arial"/>
        <family val="2"/>
      </rPr>
      <t xml:space="preserve">Sasol applies a mass balance approach to calculating its emissions associated with our fuel combustion and energy  operations.  A  Tier  3  approach  is  applied. Calculations    are    based    on    the    results    of measurement     devices     which     have     inherent measurement uncertainty.   Regular calibrations and verifications  occur  to  reduce  the  uncertainty  and quality checks and balances are built into the mass balances   to    ensure    as    accurate    as    possible
</t>
    </r>
    <r>
      <rPr>
        <sz val="8"/>
        <rFont val="Arial"/>
        <family val="2"/>
      </rPr>
      <t>calculations.</t>
    </r>
  </si>
  <si>
    <r>
      <rPr>
        <vertAlign val="superscript"/>
        <sz val="8"/>
        <rFont val="Arial"/>
        <family val="2"/>
      </rPr>
      <t>CH</t>
    </r>
    <r>
      <rPr>
        <sz val="5"/>
        <rFont val="Arial"/>
        <family val="2"/>
      </rPr>
      <t>4</t>
    </r>
  </si>
  <si>
    <r>
      <rPr>
        <vertAlign val="superscript"/>
        <sz val="8"/>
        <rFont val="Arial"/>
        <family val="2"/>
      </rPr>
      <t>N</t>
    </r>
    <r>
      <rPr>
        <sz val="5"/>
        <rFont val="Arial"/>
        <family val="2"/>
      </rPr>
      <t>2</t>
    </r>
    <r>
      <rPr>
        <vertAlign val="superscript"/>
        <sz val="8"/>
        <rFont val="Arial"/>
        <family val="2"/>
      </rPr>
      <t>O</t>
    </r>
  </si>
  <si>
    <r>
      <rPr>
        <b/>
        <sz val="8"/>
        <rFont val="Arial"/>
        <family val="2"/>
      </rPr>
      <t>Production of liquid fuels and chemicals from coal or gas: fugitive emissions</t>
    </r>
  </si>
  <si>
    <r>
      <rPr>
        <sz val="8"/>
        <rFont val="Arial"/>
        <family val="2"/>
      </rPr>
      <t xml:space="preserve">Sasol    reports    emissions    associated    with    gas production  and  clean-up  under  the  Energy  Sector. These  process  emissions  are  calculated  utilising  a stoichiometric / mass balance approach, representing
</t>
    </r>
    <r>
      <rPr>
        <sz val="8"/>
        <rFont val="Arial"/>
        <family val="2"/>
      </rPr>
      <t>a Tier 3 approach.</t>
    </r>
  </si>
  <si>
    <r>
      <rPr>
        <b/>
        <sz val="8"/>
        <rFont val="Arial"/>
        <family val="2"/>
      </rPr>
      <t>Ammonia Production</t>
    </r>
  </si>
  <si>
    <r>
      <rPr>
        <sz val="8"/>
        <rFont val="Arial"/>
        <family val="2"/>
      </rPr>
      <t xml:space="preserve">The emissions associated with ammonia production are   determined   by   means   of   continuous   online monitoring with a subsequent flow and mass balance
</t>
    </r>
    <r>
      <rPr>
        <vertAlign val="superscript"/>
        <sz val="8"/>
        <rFont val="Arial"/>
        <family val="2"/>
      </rPr>
      <t>calculating  the  CO</t>
    </r>
    <r>
      <rPr>
        <sz val="5"/>
        <rFont val="Arial"/>
        <family val="2"/>
      </rPr>
      <t>2</t>
    </r>
    <r>
      <rPr>
        <vertAlign val="superscript"/>
        <sz val="8"/>
        <rFont val="Arial"/>
        <family val="2"/>
      </rPr>
      <t xml:space="preserve">e  released  via  the  Benfield  unit </t>
    </r>
    <r>
      <rPr>
        <sz val="8"/>
        <rFont val="Arial"/>
        <family val="2"/>
      </rPr>
      <t>and hence falls into the category of Tier 3.</t>
    </r>
  </si>
  <si>
    <r>
      <rPr>
        <b/>
        <sz val="8"/>
        <rFont val="Arial"/>
        <family val="2"/>
      </rPr>
      <t>Nitric Acid Production</t>
    </r>
  </si>
  <si>
    <r>
      <rPr>
        <sz val="8"/>
        <rFont val="Arial"/>
        <family val="2"/>
      </rPr>
      <t>Nitric    acid    production    emissions    have    been determined  through  the  development  of  emission factors  based  on  stack  emissions  and  production rates.  Sasol’s  emissions  are  reported  on  a  Tier  3 approach through continuous measurement.</t>
    </r>
  </si>
  <si>
    <r>
      <rPr>
        <b/>
        <sz val="8"/>
        <rFont val="Arial"/>
        <family val="2"/>
      </rPr>
      <t>Coal Mining</t>
    </r>
  </si>
  <si>
    <r>
      <rPr>
        <sz val="8"/>
        <rFont val="Arial"/>
        <family val="2"/>
      </rPr>
      <t xml:space="preserve">Fugitive  emissions  are  calculated  according  to  the Tier   2   methodology   which   is   based   on   country specific  emission factors. The factors  represent the
</t>
    </r>
    <r>
      <rPr>
        <sz val="8"/>
        <rFont val="Arial"/>
        <family val="2"/>
      </rPr>
      <t>average values for the coal being mined by Sasol.</t>
    </r>
  </si>
  <si>
    <r>
      <rPr>
        <b/>
        <sz val="8"/>
        <rFont val="Arial"/>
        <family val="2"/>
      </rPr>
      <t>Waste</t>
    </r>
  </si>
  <si>
    <r>
      <rPr>
        <sz val="8"/>
        <rFont val="Arial"/>
        <family val="2"/>
      </rPr>
      <t>Sasol applies a mass balance and chemical oxygen demand methodology making a Tier 3.</t>
    </r>
  </si>
  <si>
    <r>
      <rPr>
        <b/>
        <vertAlign val="superscript"/>
        <sz val="8"/>
        <rFont val="Arial"/>
        <family val="2"/>
      </rPr>
      <t>Total CO</t>
    </r>
    <r>
      <rPr>
        <b/>
        <sz val="5"/>
        <rFont val="Arial"/>
        <family val="2"/>
      </rPr>
      <t>2</t>
    </r>
    <r>
      <rPr>
        <b/>
        <vertAlign val="superscript"/>
        <sz val="8"/>
        <rFont val="Arial"/>
        <family val="2"/>
      </rPr>
      <t>e</t>
    </r>
  </si>
  <si>
    <r>
      <rPr>
        <b/>
        <sz val="8"/>
        <rFont val="Arial"/>
        <family val="2"/>
      </rPr>
      <t>*</t>
    </r>
    <r>
      <rPr>
        <i/>
        <sz val="8"/>
        <rFont val="Arial"/>
        <family val="2"/>
      </rPr>
      <t xml:space="preserve">This data is based on best available information as at March 2019. Through on-going data optimisation processes, the level of residual uncertainty, over time, has reduced and is likely
</t>
    </r>
    <r>
      <rPr>
        <i/>
        <sz val="8"/>
        <rFont val="Arial"/>
        <family val="2"/>
      </rPr>
      <t>to continue to reduce.</t>
    </r>
  </si>
  <si>
    <t>petroSA</t>
  </si>
  <si>
    <t>Sasol</t>
  </si>
  <si>
    <t>n2o</t>
  </si>
  <si>
    <t>ktons</t>
  </si>
  <si>
    <t>ktons co2 eq</t>
  </si>
  <si>
    <t xml:space="preserve">total </t>
  </si>
  <si>
    <t>1A1c</t>
  </si>
  <si>
    <t>Sec + sasolburg</t>
  </si>
  <si>
    <t>(on july/june basis)</t>
  </si>
  <si>
    <t>1A1c - Sasol</t>
  </si>
  <si>
    <t>CO2</t>
  </si>
  <si>
    <t>Gg CO2</t>
  </si>
  <si>
    <t>Gg CH4</t>
  </si>
  <si>
    <t>1B3 Other emissions from energy production</t>
  </si>
  <si>
    <t>Emissions of CO2 - Sasol</t>
  </si>
  <si>
    <t>Emissions of CH4 - Sasol</t>
  </si>
  <si>
    <t>Sasol emissions in the NIR 2017</t>
  </si>
  <si>
    <t>Gg N2O</t>
  </si>
  <si>
    <t>corrsponds to 1A1c CO2 emissions above - AF4</t>
  </si>
  <si>
    <t>corrsponds to 1A1c CH4 emissions above - AF5</t>
  </si>
  <si>
    <t>corrsponds to 1A1c N2O emissions above - AF6</t>
  </si>
  <si>
    <t>corrsponds to 1B3 CO2 emissions above - AF7</t>
  </si>
  <si>
    <t>corrsponds to 1B3 CH4 emissions above - AF8</t>
  </si>
  <si>
    <t>included in 2B</t>
  </si>
  <si>
    <t>included in 1B1</t>
  </si>
  <si>
    <t>included in 1B2</t>
  </si>
  <si>
    <t>included in waste</t>
  </si>
  <si>
    <t>included in 1A5</t>
  </si>
  <si>
    <t>2017 co2 eq</t>
  </si>
  <si>
    <t>rows</t>
  </si>
  <si>
    <t>1 to 7</t>
  </si>
  <si>
    <t>8 to 11</t>
  </si>
  <si>
    <t>total 1A1c</t>
  </si>
  <si>
    <t>total 1B3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</si>
</sst>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0"/>
    <numFmt numFmtId="165" formatCode="dd\ mm\ yyyy;@"/>
    <numFmt numFmtId="166" formatCode="###0.0;###0.0"/>
    <numFmt numFmtId="167" formatCode="###0.00;###0.00"/>
    <numFmt numFmtId="168" formatCode="0.0%"/>
    <numFmt numFmtId="169" formatCode="dd\-mm\-yy;@"/>
    <numFmt numFmtId="170" formatCode="0.0"/>
    <numFmt numFmtId="171" formatCode="0.000"/>
    <numFmt numFmtId="173" formatCode="0.0000"/>
    <numFmt numFmtId="174" formatCode="0.00000"/>
  </numFmts>
  <fonts count="53">
    <font>
      <sz val="10"/>
      <color rgb="FF000000"/>
      <name val="Times New Roman"/>
      <charset val="204"/>
    </font>
    <font>
      <b/>
      <sz val="8"/>
      <name val="Arial"/>
      <family val="2"/>
    </font>
    <font>
      <b/>
      <sz val="8"/>
      <color rgb="FFFFFFFF"/>
      <name val="Arial"/>
      <family val="2"/>
    </font>
    <font>
      <b/>
      <sz val="8"/>
      <color rgb="FF231F20"/>
      <name val="Arial"/>
      <family val="2"/>
    </font>
    <font>
      <b/>
      <sz val="19"/>
      <color rgb="FF007DB6"/>
      <name val="Arial"/>
      <family val="2"/>
    </font>
    <font>
      <b/>
      <sz val="12"/>
      <color rgb="FF007DB6"/>
      <name val="Arial"/>
      <family val="2"/>
    </font>
    <font>
      <b/>
      <sz val="8"/>
      <color rgb="FF00AEEF"/>
      <name val="Arial"/>
      <family val="2"/>
    </font>
    <font>
      <b/>
      <sz val="8"/>
      <color rgb="FF003862"/>
      <name val="Arial"/>
      <family val="2"/>
    </font>
    <font>
      <b/>
      <vertAlign val="subscript"/>
      <sz val="4.5"/>
      <color rgb="FF003862"/>
      <name val="Arial"/>
      <family val="2"/>
    </font>
    <font>
      <b/>
      <vertAlign val="superscript"/>
      <sz val="8"/>
      <color rgb="FF231F20"/>
      <name val="Arial"/>
      <family val="2"/>
    </font>
    <font>
      <b/>
      <sz val="9"/>
      <color rgb="FF007DB6"/>
      <name val="Arial"/>
      <family val="2"/>
    </font>
    <font>
      <b/>
      <sz val="7"/>
      <color rgb="FF231F20"/>
      <name val="Arial"/>
      <family val="2"/>
    </font>
    <font>
      <b/>
      <sz val="6"/>
      <color rgb="FF231F20"/>
      <name val="Arial"/>
      <family val="2"/>
    </font>
    <font>
      <b/>
      <vertAlign val="subscript"/>
      <sz val="3.5"/>
      <color rgb="FF231F20"/>
      <name val="Arial"/>
      <family val="2"/>
    </font>
    <font>
      <sz val="10"/>
      <color rgb="FF000000"/>
      <name val="Times New Roman"/>
      <family val="1"/>
    </font>
    <font>
      <b/>
      <sz val="12"/>
      <name val="Arial"/>
      <family val="2"/>
    </font>
    <font>
      <b/>
      <sz val="10"/>
      <name val="Arial"/>
      <family val="2"/>
    </font>
    <font>
      <sz val="10"/>
      <name val="Arial"/>
      <family val="2"/>
    </font>
    <font>
      <sz val="10"/>
      <color rgb="FF000000"/>
      <name val="Arial"/>
      <family val="2"/>
    </font>
    <font>
      <b/>
      <sz val="9"/>
      <name val="Arial"/>
      <family val="2"/>
    </font>
    <font>
      <b/>
      <sz val="6"/>
      <name val="Arial"/>
      <family val="2"/>
    </font>
    <font>
      <sz val="9"/>
      <name val="Arial"/>
      <family val="2"/>
    </font>
    <font>
      <sz val="9"/>
      <color rgb="FF000000"/>
      <name val="Arial"/>
      <family val="2"/>
    </font>
    <font>
      <sz val="6"/>
      <name val="Arial"/>
      <family val="2"/>
    </font>
    <font>
      <b/>
      <sz val="10"/>
      <color rgb="FF000000"/>
      <name val="Times New Roman"/>
      <family val="1"/>
    </font>
    <font>
      <b/>
      <sz val="9"/>
      <color rgb="FF000000"/>
      <name val="Arial"/>
      <family val="2"/>
    </font>
    <font>
      <b/>
      <sz val="10"/>
      <color rgb="FFFF0000"/>
      <name val="Times New Roman"/>
      <family val="1"/>
    </font>
    <font>
      <b/>
      <sz val="11"/>
      <color theme="1"/>
      <name val="Calibri"/>
      <family val="2"/>
      <scheme val="minor"/>
    </font>
    <font>
      <b/>
      <sz val="9"/>
      <color indexed="81"/>
      <name val="Tahoma"/>
      <family val="2"/>
    </font>
    <font>
      <sz val="9"/>
      <color indexed="81"/>
      <name val="Tahoma"/>
      <family val="2"/>
    </font>
    <font>
      <b/>
      <sz val="8.5"/>
      <name val="Arial Narrow"/>
      <family val="2"/>
    </font>
    <font>
      <sz val="8.5"/>
      <name val="Arial Narrow"/>
      <family val="2"/>
    </font>
    <font>
      <sz val="8.5"/>
      <color rgb="FF000000"/>
      <name val="Arial Narrow"/>
      <family val="2"/>
    </font>
    <font>
      <sz val="8.5"/>
      <name val="Arial Unicode MS"/>
      <family val="2"/>
    </font>
    <font>
      <b/>
      <sz val="8.5"/>
      <name val="Arial Black"/>
      <family val="2"/>
    </font>
    <font>
      <vertAlign val="subscript"/>
      <sz val="8.5"/>
      <name val="Arial Unicode MS"/>
      <family val="2"/>
    </font>
    <font>
      <vertAlign val="subscript"/>
      <sz val="8.5"/>
      <name val="Arial Narrow"/>
      <family val="2"/>
    </font>
    <font>
      <b/>
      <sz val="10"/>
      <color rgb="FF000000"/>
      <name val="Arial"/>
      <family val="2"/>
    </font>
    <font>
      <b/>
      <sz val="9"/>
      <color rgb="FF000000"/>
      <name val="Tahoma"/>
      <family val="2"/>
    </font>
    <font>
      <sz val="9"/>
      <color rgb="FF000000"/>
      <name val="Tahoma"/>
      <family val="2"/>
    </font>
    <font>
      <b/>
      <sz val="10"/>
      <color rgb="FF007DB6"/>
      <name val="Arial"/>
      <family val="2"/>
    </font>
    <font>
      <b/>
      <vertAlign val="superscript"/>
      <sz val="11"/>
      <name val="Arial"/>
      <family val="2"/>
    </font>
    <font>
      <b/>
      <sz val="7"/>
      <name val="Arial"/>
      <family val="2"/>
    </font>
    <font>
      <b/>
      <sz val="8"/>
      <color rgb="FF000000"/>
      <name val="Arial"/>
      <family val="2"/>
    </font>
    <font>
      <vertAlign val="superscript"/>
      <sz val="8"/>
      <name val="Arial"/>
      <family val="2"/>
    </font>
    <font>
      <sz val="5"/>
      <name val="Arial"/>
      <family val="2"/>
    </font>
    <font>
      <sz val="8"/>
      <name val="Arial"/>
      <family val="2"/>
    </font>
    <font>
      <sz val="8"/>
      <color rgb="FF000000"/>
      <name val="Arial"/>
      <family val="2"/>
    </font>
    <font>
      <b/>
      <vertAlign val="superscript"/>
      <sz val="8"/>
      <name val="Arial"/>
      <family val="2"/>
    </font>
    <font>
      <b/>
      <sz val="5"/>
      <name val="Arial"/>
      <family val="2"/>
    </font>
    <font>
      <i/>
      <sz val="8"/>
      <name val="Arial"/>
      <family val="2"/>
    </font>
    <font>
      <sz val="12"/>
      <color rgb="FF3F3F76"/>
      <name val="Calibri"/>
      <family val="2"/>
      <scheme val="minor"/>
    </font>
    <font>
      <sz val="8"/>
      <name val="Times New Roman"/>
      <family val="1"/>
    </font>
  </fonts>
  <fills count="12">
    <fill>
      <patternFill patternType="none"/>
    </fill>
    <fill>
      <patternFill patternType="gray125"/>
    </fill>
    <fill>
      <patternFill patternType="solid">
        <fgColor rgb="FF003862"/>
      </patternFill>
    </fill>
    <fill>
      <patternFill patternType="solid">
        <fgColor rgb="FFE6E7E8"/>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D2DFED"/>
      </patternFill>
    </fill>
    <fill>
      <patternFill patternType="solid">
        <fgColor rgb="FF96C8FF"/>
        <bgColor indexed="64"/>
      </patternFill>
    </fill>
    <fill>
      <patternFill patternType="solid">
        <fgColor rgb="FFFFCC99"/>
      </patternFill>
    </fill>
  </fills>
  <borders count="35">
    <border>
      <left/>
      <right/>
      <top/>
      <bottom/>
      <diagonal/>
    </border>
    <border>
      <left/>
      <right/>
      <top/>
      <bottom style="thin">
        <color rgb="FF00AEEF"/>
      </bottom>
      <diagonal/>
    </border>
    <border>
      <left/>
      <right style="thin">
        <color rgb="FF231F20"/>
      </right>
      <top/>
      <bottom style="thin">
        <color rgb="FF00AEEF"/>
      </bottom>
      <diagonal/>
    </border>
    <border>
      <left style="thin">
        <color rgb="FF231F20"/>
      </left>
      <right/>
      <top/>
      <bottom style="thin">
        <color rgb="FF00AEEF"/>
      </bottom>
      <diagonal/>
    </border>
    <border>
      <left/>
      <right/>
      <top style="thin">
        <color rgb="FF00AEEF"/>
      </top>
      <bottom/>
      <diagonal/>
    </border>
    <border>
      <left/>
      <right style="thin">
        <color rgb="FF231F20"/>
      </right>
      <top style="thin">
        <color rgb="FF00AEEF"/>
      </top>
      <bottom/>
      <diagonal/>
    </border>
    <border>
      <left style="thin">
        <color rgb="FF231F20"/>
      </left>
      <right/>
      <top style="thin">
        <color rgb="FF00AEEF"/>
      </top>
      <bottom/>
      <diagonal/>
    </border>
    <border>
      <left style="thin">
        <color rgb="FF231F20"/>
      </left>
      <right/>
      <top/>
      <bottom/>
      <diagonal/>
    </border>
    <border>
      <left style="thin">
        <color rgb="FF231F20"/>
      </left>
      <right/>
      <top/>
      <bottom style="thin">
        <color rgb="FF003862"/>
      </bottom>
      <diagonal/>
    </border>
    <border>
      <left/>
      <right style="thin">
        <color rgb="FF231F20"/>
      </right>
      <top/>
      <bottom/>
      <diagonal/>
    </border>
    <border>
      <left/>
      <right/>
      <top/>
      <bottom style="thin">
        <color rgb="FF003862"/>
      </bottom>
      <diagonal/>
    </border>
    <border>
      <left/>
      <right style="thin">
        <color rgb="FF231F20"/>
      </right>
      <top/>
      <bottom style="thin">
        <color rgb="FF003862"/>
      </bottom>
      <diagonal/>
    </border>
    <border>
      <left/>
      <right/>
      <top style="thin">
        <color rgb="FF003862"/>
      </top>
      <bottom/>
      <diagonal/>
    </border>
    <border>
      <left/>
      <right style="thin">
        <color rgb="FF231F20"/>
      </right>
      <top style="thin">
        <color rgb="FF003862"/>
      </top>
      <bottom/>
      <diagonal/>
    </border>
    <border>
      <left style="thin">
        <color rgb="FF231F20"/>
      </left>
      <right/>
      <top style="thin">
        <color rgb="FF003862"/>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4F81BC"/>
      </bottom>
      <diagonal/>
    </border>
    <border>
      <left style="thin">
        <color rgb="FF4F81BC"/>
      </left>
      <right/>
      <top style="thin">
        <color rgb="FF4F81BC"/>
      </top>
      <bottom style="thin">
        <color rgb="FF4F81BC"/>
      </bottom>
      <diagonal/>
    </border>
    <border>
      <left/>
      <right style="thin">
        <color rgb="FF4F81BC"/>
      </right>
      <top style="thin">
        <color rgb="FF4F81BC"/>
      </top>
      <bottom style="thin">
        <color rgb="FF4F81BC"/>
      </bottom>
      <diagonal/>
    </border>
    <border>
      <left/>
      <right/>
      <top style="thin">
        <color rgb="FF4F81BC"/>
      </top>
      <bottom style="thin">
        <color rgb="FF4F81BC"/>
      </bottom>
      <diagonal/>
    </border>
    <border>
      <left style="thin">
        <color rgb="FF4F81BC"/>
      </left>
      <right style="thin">
        <color rgb="FF4F81BC"/>
      </right>
      <top style="thin">
        <color rgb="FF4F81BC"/>
      </top>
      <bottom/>
      <diagonal/>
    </border>
    <border>
      <left style="thin">
        <color rgb="FF4F81BC"/>
      </left>
      <right style="thin">
        <color rgb="FF4F81BC"/>
      </right>
      <top/>
      <bottom/>
      <diagonal/>
    </border>
    <border>
      <left style="thin">
        <color rgb="FF4F81BC"/>
      </left>
      <right style="thin">
        <color rgb="FF4F81BC"/>
      </right>
      <top/>
      <bottom style="thin">
        <color rgb="FF4F81BC"/>
      </bottom>
      <diagonal/>
    </border>
    <border>
      <left style="thin">
        <color rgb="FF4F81BC"/>
      </left>
      <right style="thin">
        <color rgb="FF4F81BC"/>
      </right>
      <top style="thin">
        <color rgb="FF4F81BC"/>
      </top>
      <bottom style="thin">
        <color rgb="FF4F81BC"/>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9" fontId="14" fillId="0" borderId="0" applyFont="0" applyFill="0" applyBorder="0" applyAlignment="0" applyProtection="0"/>
    <xf numFmtId="0" fontId="14" fillId="0" borderId="0"/>
    <xf numFmtId="0" fontId="51" fillId="11" borderId="34" applyNumberFormat="0" applyAlignment="0" applyProtection="0"/>
  </cellStyleXfs>
  <cellXfs count="212">
    <xf numFmtId="0" fontId="0" fillId="0" borderId="0" xfId="0" applyFill="1" applyBorder="1" applyAlignment="1">
      <alignment horizontal="left" vertical="top"/>
    </xf>
    <xf numFmtId="1" fontId="2" fillId="2" borderId="1" xfId="0" applyNumberFormat="1" applyFont="1" applyFill="1" applyBorder="1" applyAlignment="1">
      <alignment horizontal="left" vertical="center" indent="2" shrinkToFit="1"/>
    </xf>
    <xf numFmtId="1" fontId="3" fillId="0" borderId="1" xfId="0" applyNumberFormat="1" applyFont="1" applyFill="1" applyBorder="1" applyAlignment="1">
      <alignment horizontal="left" vertical="center" indent="2" shrinkToFit="1"/>
    </xf>
    <xf numFmtId="1" fontId="3" fillId="0" borderId="1" xfId="0" applyNumberFormat="1" applyFont="1" applyFill="1" applyBorder="1" applyAlignment="1">
      <alignment horizontal="right" vertical="center" indent="1" shrinkToFit="1"/>
    </xf>
    <xf numFmtId="1" fontId="3" fillId="0" borderId="2" xfId="0" applyNumberFormat="1" applyFont="1" applyFill="1" applyBorder="1" applyAlignment="1">
      <alignment horizontal="right" vertical="center" shrinkToFit="1"/>
    </xf>
    <xf numFmtId="0" fontId="0" fillId="0" borderId="3" xfId="0" applyFill="1" applyBorder="1" applyAlignment="1">
      <alignment horizontal="left" vertical="top" wrapText="1" indent="1"/>
    </xf>
    <xf numFmtId="0" fontId="0" fillId="0" borderId="4" xfId="0" applyFill="1" applyBorder="1" applyAlignment="1">
      <alignment horizontal="left" wrapText="1"/>
    </xf>
    <xf numFmtId="0" fontId="0" fillId="3" borderId="4" xfId="0" applyFill="1" applyBorder="1" applyAlignment="1">
      <alignment horizontal="left" wrapText="1"/>
    </xf>
    <xf numFmtId="0" fontId="0" fillId="0" borderId="5" xfId="0" applyFill="1" applyBorder="1" applyAlignment="1">
      <alignment horizontal="left" wrapText="1"/>
    </xf>
    <xf numFmtId="0" fontId="1" fillId="0" borderId="6" xfId="0" applyFont="1" applyFill="1" applyBorder="1" applyAlignment="1">
      <alignment horizontal="left" vertical="top" wrapText="1"/>
    </xf>
    <xf numFmtId="0" fontId="1" fillId="0" borderId="7" xfId="0" applyFont="1" applyFill="1" applyBorder="1" applyAlignment="1">
      <alignment horizontal="left" vertical="top" wrapText="1"/>
    </xf>
    <xf numFmtId="1" fontId="3" fillId="0" borderId="0" xfId="0" applyNumberFormat="1" applyFont="1" applyFill="1" applyBorder="1" applyAlignment="1">
      <alignment horizontal="right" vertical="top" shrinkToFit="1"/>
    </xf>
    <xf numFmtId="0" fontId="1" fillId="3" borderId="0" xfId="0" applyFont="1" applyFill="1" applyBorder="1" applyAlignment="1">
      <alignment horizontal="right" vertical="top" wrapText="1"/>
    </xf>
    <xf numFmtId="0" fontId="1" fillId="0" borderId="0" xfId="0" applyFont="1" applyFill="1" applyBorder="1" applyAlignment="1">
      <alignment horizontal="right" vertical="top" wrapText="1" indent="1"/>
    </xf>
    <xf numFmtId="0" fontId="1" fillId="0" borderId="9" xfId="0" applyFont="1" applyFill="1" applyBorder="1" applyAlignment="1">
      <alignment horizontal="right" vertical="top" wrapText="1"/>
    </xf>
    <xf numFmtId="0" fontId="1" fillId="0" borderId="0" xfId="0" applyFont="1" applyFill="1" applyBorder="1" applyAlignment="1">
      <alignment horizontal="left" vertical="top" wrapText="1" indent="1"/>
    </xf>
    <xf numFmtId="0" fontId="0" fillId="0" borderId="0" xfId="0" applyFill="1" applyBorder="1" applyAlignment="1">
      <alignment horizontal="left" wrapText="1"/>
    </xf>
    <xf numFmtId="1" fontId="3" fillId="3" borderId="0" xfId="0" applyNumberFormat="1" applyFont="1" applyFill="1" applyBorder="1" applyAlignment="1">
      <alignment horizontal="right" vertical="top" shrinkToFit="1"/>
    </xf>
    <xf numFmtId="1" fontId="3" fillId="0" borderId="0" xfId="0" applyNumberFormat="1" applyFont="1" applyFill="1" applyBorder="1" applyAlignment="1">
      <alignment horizontal="right" vertical="top" indent="1" shrinkToFit="1"/>
    </xf>
    <xf numFmtId="1" fontId="3" fillId="0" borderId="9" xfId="0" applyNumberFormat="1" applyFont="1" applyFill="1" applyBorder="1" applyAlignment="1">
      <alignment horizontal="right" vertical="top" shrinkToFit="1"/>
    </xf>
    <xf numFmtId="1" fontId="3" fillId="3" borderId="10" xfId="0" applyNumberFormat="1" applyFont="1" applyFill="1" applyBorder="1" applyAlignment="1">
      <alignment horizontal="right" vertical="top" shrinkToFit="1"/>
    </xf>
    <xf numFmtId="1" fontId="3" fillId="0" borderId="10" xfId="0" applyNumberFormat="1" applyFont="1" applyFill="1" applyBorder="1" applyAlignment="1">
      <alignment horizontal="right" vertical="top" indent="1" shrinkToFit="1"/>
    </xf>
    <xf numFmtId="1" fontId="3" fillId="0" borderId="11" xfId="0" applyNumberFormat="1" applyFont="1" applyFill="1" applyBorder="1" applyAlignment="1">
      <alignment horizontal="right" vertical="top" shrinkToFit="1"/>
    </xf>
    <xf numFmtId="1" fontId="3" fillId="0" borderId="12" xfId="0" applyNumberFormat="1" applyFont="1" applyFill="1" applyBorder="1" applyAlignment="1">
      <alignment horizontal="right" vertical="top" shrinkToFit="1"/>
    </xf>
    <xf numFmtId="0" fontId="0" fillId="3" borderId="12" xfId="0" applyFill="1" applyBorder="1" applyAlignment="1">
      <alignment horizontal="left" wrapText="1"/>
    </xf>
    <xf numFmtId="0" fontId="0" fillId="0" borderId="12" xfId="0" applyFill="1" applyBorder="1" applyAlignment="1">
      <alignment horizontal="left" wrapText="1"/>
    </xf>
    <xf numFmtId="0" fontId="0" fillId="0" borderId="13" xfId="0" applyFill="1" applyBorder="1" applyAlignment="1">
      <alignment horizontal="left" wrapText="1"/>
    </xf>
    <xf numFmtId="0" fontId="0" fillId="0" borderId="14" xfId="0" applyFill="1" applyBorder="1" applyAlignment="1">
      <alignment horizontal="left" wrapText="1"/>
    </xf>
    <xf numFmtId="0" fontId="1" fillId="0" borderId="7" xfId="0" applyFont="1" applyFill="1" applyBorder="1" applyAlignment="1">
      <alignment horizontal="center" vertical="top" wrapText="1"/>
    </xf>
    <xf numFmtId="0" fontId="0" fillId="0" borderId="7" xfId="0" applyFill="1" applyBorder="1" applyAlignment="1">
      <alignment horizontal="left" wrapText="1"/>
    </xf>
    <xf numFmtId="0" fontId="1" fillId="3" borderId="10" xfId="0" applyFont="1" applyFill="1" applyBorder="1" applyAlignment="1">
      <alignment horizontal="right" vertical="top" wrapText="1"/>
    </xf>
    <xf numFmtId="0" fontId="1" fillId="0" borderId="10" xfId="0" applyFont="1" applyFill="1" applyBorder="1" applyAlignment="1">
      <alignment horizontal="right" vertical="top" wrapText="1" indent="1"/>
    </xf>
    <xf numFmtId="0" fontId="1" fillId="0" borderId="11" xfId="0" applyFont="1" applyFill="1" applyBorder="1" applyAlignment="1">
      <alignment horizontal="right" vertical="top" wrapText="1"/>
    </xf>
    <xf numFmtId="0" fontId="0" fillId="0" borderId="8" xfId="0" applyFill="1" applyBorder="1" applyAlignment="1">
      <alignment horizontal="left" wrapText="1"/>
    </xf>
    <xf numFmtId="1" fontId="2" fillId="2" borderId="1" xfId="0" applyNumberFormat="1" applyFont="1" applyFill="1" applyBorder="1" applyAlignment="1">
      <alignment horizontal="right" shrinkToFit="1"/>
    </xf>
    <xf numFmtId="1" fontId="3" fillId="0" borderId="1" xfId="0" applyNumberFormat="1" applyFont="1" applyFill="1" applyBorder="1" applyAlignment="1">
      <alignment horizontal="right" indent="1" shrinkToFit="1"/>
    </xf>
    <xf numFmtId="1" fontId="3" fillId="0" borderId="2" xfId="0" applyNumberFormat="1" applyFont="1" applyFill="1" applyBorder="1" applyAlignment="1">
      <alignment horizontal="right" shrinkToFit="1"/>
    </xf>
    <xf numFmtId="0" fontId="1" fillId="0" borderId="3" xfId="0" applyFont="1" applyFill="1" applyBorder="1" applyAlignment="1">
      <alignment horizontal="center" vertical="top" wrapText="1"/>
    </xf>
    <xf numFmtId="0" fontId="1" fillId="3" borderId="4" xfId="0" applyFont="1" applyFill="1" applyBorder="1" applyAlignment="1">
      <alignment horizontal="right" vertical="top" wrapText="1"/>
    </xf>
    <xf numFmtId="0" fontId="1" fillId="0" borderId="4" xfId="0" applyFont="1" applyFill="1" applyBorder="1" applyAlignment="1">
      <alignment horizontal="right" vertical="top" wrapText="1" indent="1"/>
    </xf>
    <xf numFmtId="0" fontId="1" fillId="0" borderId="5" xfId="0" applyFont="1" applyFill="1" applyBorder="1" applyAlignment="1">
      <alignment horizontal="right" vertical="top" wrapText="1"/>
    </xf>
    <xf numFmtId="0" fontId="0" fillId="0" borderId="8" xfId="0" applyFill="1" applyBorder="1" applyAlignment="1">
      <alignment horizontal="left" vertical="center" wrapText="1"/>
    </xf>
    <xf numFmtId="0" fontId="15" fillId="0" borderId="0" xfId="2" applyFont="1" applyAlignment="1">
      <alignment horizontal="left" vertical="top"/>
    </xf>
    <xf numFmtId="0" fontId="14" fillId="0" borderId="0" xfId="2" applyAlignment="1">
      <alignment horizontal="left" vertical="top"/>
    </xf>
    <xf numFmtId="0" fontId="19" fillId="0" borderId="21" xfId="2" applyFont="1" applyBorder="1" applyAlignment="1">
      <alignment horizontal="left" vertical="top" wrapText="1"/>
    </xf>
    <xf numFmtId="0" fontId="21" fillId="4" borderId="21" xfId="2" applyFont="1" applyFill="1" applyBorder="1" applyAlignment="1">
      <alignment horizontal="left" vertical="top" wrapText="1"/>
    </xf>
    <xf numFmtId="164" fontId="22" fillId="4" borderId="21" xfId="2" applyNumberFormat="1" applyFont="1" applyFill="1" applyBorder="1" applyAlignment="1">
      <alignment horizontal="right" vertical="top" wrapText="1"/>
    </xf>
    <xf numFmtId="164" fontId="22" fillId="4" borderId="21" xfId="2" applyNumberFormat="1" applyFont="1" applyFill="1" applyBorder="1" applyAlignment="1">
      <alignment horizontal="left" vertical="top" wrapText="1"/>
    </xf>
    <xf numFmtId="0" fontId="14" fillId="4" borderId="21" xfId="2" applyFill="1" applyBorder="1" applyAlignment="1">
      <alignment horizontal="left" vertical="top" wrapText="1"/>
    </xf>
    <xf numFmtId="166" fontId="22" fillId="4" borderId="21" xfId="2" applyNumberFormat="1" applyFont="1" applyFill="1" applyBorder="1" applyAlignment="1">
      <alignment horizontal="left" vertical="top" wrapText="1"/>
    </xf>
    <xf numFmtId="167" fontId="22" fillId="4" borderId="21" xfId="2" applyNumberFormat="1" applyFont="1" applyFill="1" applyBorder="1" applyAlignment="1">
      <alignment horizontal="left" vertical="top" wrapText="1"/>
    </xf>
    <xf numFmtId="0" fontId="19" fillId="5" borderId="21" xfId="2" applyFont="1" applyFill="1" applyBorder="1" applyAlignment="1">
      <alignment horizontal="left" vertical="top" wrapText="1"/>
    </xf>
    <xf numFmtId="0" fontId="24" fillId="5" borderId="21" xfId="2" applyFont="1" applyFill="1" applyBorder="1" applyAlignment="1">
      <alignment horizontal="left" vertical="top" wrapText="1"/>
    </xf>
    <xf numFmtId="164" fontId="25" fillId="5" borderId="21" xfId="2" applyNumberFormat="1" applyFont="1" applyFill="1" applyBorder="1" applyAlignment="1">
      <alignment horizontal="right" vertical="top" wrapText="1"/>
    </xf>
    <xf numFmtId="0" fontId="21" fillId="5" borderId="21" xfId="2" applyFont="1" applyFill="1" applyBorder="1" applyAlignment="1">
      <alignment horizontal="left" vertical="center" wrapText="1"/>
    </xf>
    <xf numFmtId="0" fontId="21" fillId="5" borderId="21" xfId="2" applyFont="1" applyFill="1" applyBorder="1" applyAlignment="1">
      <alignment horizontal="left" vertical="top" wrapText="1"/>
    </xf>
    <xf numFmtId="164" fontId="22" fillId="5" borderId="21" xfId="2" applyNumberFormat="1" applyFont="1" applyFill="1" applyBorder="1" applyAlignment="1">
      <alignment horizontal="right" vertical="center" wrapText="1"/>
    </xf>
    <xf numFmtId="0" fontId="14" fillId="5" borderId="21" xfId="2" applyFill="1" applyBorder="1" applyAlignment="1">
      <alignment horizontal="left" vertical="top" wrapText="1"/>
    </xf>
    <xf numFmtId="164" fontId="22" fillId="5" borderId="21" xfId="2" applyNumberFormat="1" applyFont="1" applyFill="1" applyBorder="1" applyAlignment="1">
      <alignment horizontal="right" vertical="top" wrapText="1"/>
    </xf>
    <xf numFmtId="0" fontId="21" fillId="6" borderId="21" xfId="2" applyFont="1" applyFill="1" applyBorder="1" applyAlignment="1">
      <alignment horizontal="left" vertical="top" wrapText="1"/>
    </xf>
    <xf numFmtId="164" fontId="22" fillId="6" borderId="21" xfId="2" applyNumberFormat="1" applyFont="1" applyFill="1" applyBorder="1" applyAlignment="1">
      <alignment horizontal="right" vertical="top" wrapText="1"/>
    </xf>
    <xf numFmtId="164" fontId="22" fillId="6" borderId="21" xfId="2" applyNumberFormat="1" applyFont="1" applyFill="1" applyBorder="1" applyAlignment="1">
      <alignment horizontal="left" vertical="top" wrapText="1"/>
    </xf>
    <xf numFmtId="0" fontId="14" fillId="6" borderId="21" xfId="2" applyFill="1" applyBorder="1" applyAlignment="1">
      <alignment horizontal="left" vertical="top" wrapText="1"/>
    </xf>
    <xf numFmtId="0" fontId="21" fillId="6" borderId="21" xfId="2" applyFont="1" applyFill="1" applyBorder="1" applyAlignment="1">
      <alignment horizontal="left" vertical="center" wrapText="1"/>
    </xf>
    <xf numFmtId="164" fontId="22" fillId="6" borderId="21" xfId="2" applyNumberFormat="1" applyFont="1" applyFill="1" applyBorder="1" applyAlignment="1">
      <alignment horizontal="right" vertical="center" wrapText="1"/>
    </xf>
    <xf numFmtId="0" fontId="21" fillId="7" borderId="21" xfId="2" applyFont="1" applyFill="1" applyBorder="1" applyAlignment="1">
      <alignment horizontal="left" vertical="top" wrapText="1"/>
    </xf>
    <xf numFmtId="0" fontId="21" fillId="7" borderId="21" xfId="2" applyFont="1" applyFill="1" applyBorder="1" applyAlignment="1">
      <alignment horizontal="right" vertical="top" wrapText="1"/>
    </xf>
    <xf numFmtId="164" fontId="22" fillId="7" borderId="21" xfId="2" applyNumberFormat="1" applyFont="1" applyFill="1" applyBorder="1" applyAlignment="1">
      <alignment horizontal="left" vertical="top" wrapText="1"/>
    </xf>
    <xf numFmtId="164" fontId="22" fillId="7" borderId="21" xfId="2" applyNumberFormat="1" applyFont="1" applyFill="1" applyBorder="1" applyAlignment="1">
      <alignment horizontal="right" vertical="top" wrapText="1"/>
    </xf>
    <xf numFmtId="164" fontId="22" fillId="5" borderId="21" xfId="2" applyNumberFormat="1" applyFont="1" applyFill="1" applyBorder="1" applyAlignment="1">
      <alignment horizontal="left" vertical="top" wrapText="1"/>
    </xf>
    <xf numFmtId="0" fontId="26" fillId="0" borderId="0" xfId="2" applyFont="1" applyAlignment="1">
      <alignment horizontal="left" vertical="top"/>
    </xf>
    <xf numFmtId="0" fontId="27" fillId="8" borderId="0" xfId="2" applyFont="1" applyFill="1"/>
    <xf numFmtId="0" fontId="27" fillId="0" borderId="0" xfId="2" applyFont="1"/>
    <xf numFmtId="0" fontId="14" fillId="0" borderId="0" xfId="2"/>
    <xf numFmtId="1" fontId="14" fillId="0" borderId="0" xfId="2" applyNumberFormat="1" applyAlignment="1">
      <alignment horizontal="left" vertical="top"/>
    </xf>
    <xf numFmtId="2" fontId="14" fillId="0" borderId="0" xfId="2" applyNumberFormat="1" applyAlignment="1">
      <alignment horizontal="left" vertical="top"/>
    </xf>
    <xf numFmtId="168" fontId="0" fillId="0" borderId="0" xfId="1" applyNumberFormat="1" applyFont="1" applyFill="1" applyBorder="1" applyAlignment="1">
      <alignment horizontal="left" vertical="top"/>
    </xf>
    <xf numFmtId="0" fontId="31" fillId="9" borderId="29" xfId="0" applyFont="1" applyFill="1" applyBorder="1" applyAlignment="1">
      <alignment horizontal="center" vertical="top" wrapText="1"/>
    </xf>
    <xf numFmtId="0" fontId="31" fillId="9" borderId="29" xfId="0" applyFont="1" applyFill="1" applyBorder="1" applyAlignment="1">
      <alignment horizontal="right" vertical="top" wrapText="1"/>
    </xf>
    <xf numFmtId="0" fontId="31" fillId="9" borderId="29" xfId="0" applyFont="1" applyFill="1" applyBorder="1" applyAlignment="1">
      <alignment horizontal="left" vertical="top" wrapText="1" indent="1"/>
    </xf>
    <xf numFmtId="0" fontId="31" fillId="9" borderId="29" xfId="0" applyFont="1" applyFill="1" applyBorder="1" applyAlignment="1">
      <alignment horizontal="left" vertical="top" wrapText="1"/>
    </xf>
    <xf numFmtId="0" fontId="31" fillId="0" borderId="29" xfId="0" applyFont="1" applyBorder="1" applyAlignment="1">
      <alignment horizontal="left" vertical="top" wrapText="1"/>
    </xf>
    <xf numFmtId="3" fontId="32" fillId="0" borderId="29" xfId="0" applyNumberFormat="1" applyFont="1" applyBorder="1" applyAlignment="1">
      <alignment horizontal="right" vertical="top" shrinkToFit="1"/>
    </xf>
    <xf numFmtId="1" fontId="32" fillId="0" borderId="29" xfId="0" applyNumberFormat="1" applyFont="1" applyBorder="1" applyAlignment="1">
      <alignment horizontal="right" vertical="top" shrinkToFit="1"/>
    </xf>
    <xf numFmtId="3" fontId="32" fillId="9" borderId="29" xfId="0" applyNumberFormat="1" applyFont="1" applyFill="1" applyBorder="1" applyAlignment="1">
      <alignment horizontal="right" vertical="top" shrinkToFit="1"/>
    </xf>
    <xf numFmtId="1" fontId="32" fillId="9" borderId="29" xfId="0" applyNumberFormat="1" applyFont="1" applyFill="1" applyBorder="1" applyAlignment="1">
      <alignment horizontal="right" vertical="top" shrinkToFit="1"/>
    </xf>
    <xf numFmtId="170" fontId="32" fillId="9" borderId="29" xfId="0" applyNumberFormat="1" applyFont="1" applyFill="1" applyBorder="1" applyAlignment="1">
      <alignment horizontal="right" vertical="top" shrinkToFit="1"/>
    </xf>
    <xf numFmtId="2" fontId="32" fillId="9" borderId="29" xfId="0" applyNumberFormat="1" applyFont="1" applyFill="1" applyBorder="1" applyAlignment="1">
      <alignment horizontal="right" vertical="top" shrinkToFit="1"/>
    </xf>
    <xf numFmtId="170" fontId="32" fillId="0" borderId="29" xfId="0" applyNumberFormat="1" applyFont="1" applyBorder="1" applyAlignment="1">
      <alignment horizontal="right" vertical="top" shrinkToFit="1"/>
    </xf>
    <xf numFmtId="2" fontId="32" fillId="0" borderId="29" xfId="0" applyNumberFormat="1" applyFont="1" applyBorder="1" applyAlignment="1">
      <alignment horizontal="right" vertical="top" shrinkToFit="1"/>
    </xf>
    <xf numFmtId="0" fontId="0" fillId="0" borderId="29" xfId="0" applyBorder="1" applyAlignment="1">
      <alignment horizontal="left" vertical="center" wrapText="1"/>
    </xf>
    <xf numFmtId="0" fontId="31" fillId="0" borderId="29" xfId="0" applyFont="1" applyBorder="1" applyAlignment="1">
      <alignment horizontal="left" vertical="center" wrapText="1"/>
    </xf>
    <xf numFmtId="0" fontId="0" fillId="0" borderId="29" xfId="0" applyBorder="1" applyAlignment="1">
      <alignment horizontal="left" vertical="top" wrapText="1"/>
    </xf>
    <xf numFmtId="3" fontId="32" fillId="0" borderId="29" xfId="0" applyNumberFormat="1" applyFont="1" applyBorder="1" applyAlignment="1">
      <alignment horizontal="right" vertical="center" shrinkToFit="1"/>
    </xf>
    <xf numFmtId="1" fontId="32" fillId="9" borderId="29" xfId="0" applyNumberFormat="1" applyFont="1" applyFill="1" applyBorder="1" applyAlignment="1">
      <alignment horizontal="right" vertical="center" shrinkToFit="1"/>
    </xf>
    <xf numFmtId="0" fontId="0" fillId="9" borderId="29" xfId="0" applyFill="1" applyBorder="1" applyAlignment="1">
      <alignment horizontal="left" wrapText="1"/>
    </xf>
    <xf numFmtId="0" fontId="0" fillId="0" borderId="29" xfId="0" applyBorder="1" applyAlignment="1">
      <alignment horizontal="left" wrapText="1"/>
    </xf>
    <xf numFmtId="0" fontId="37" fillId="0" borderId="30" xfId="0" applyFont="1" applyFill="1" applyBorder="1" applyAlignment="1">
      <alignment horizontal="left" vertical="center" wrapText="1"/>
    </xf>
    <xf numFmtId="0" fontId="37" fillId="0" borderId="31" xfId="0" applyFont="1" applyFill="1" applyBorder="1" applyAlignment="1">
      <alignment horizontal="left" vertical="center" wrapText="1"/>
    </xf>
    <xf numFmtId="0" fontId="37" fillId="0" borderId="32" xfId="0" applyFont="1" applyFill="1" applyBorder="1" applyAlignment="1">
      <alignment horizontal="left" vertical="center" wrapText="1"/>
    </xf>
    <xf numFmtId="0" fontId="37" fillId="0" borderId="33" xfId="0" applyFont="1" applyFill="1" applyBorder="1" applyAlignment="1">
      <alignment horizontal="left" vertical="center" wrapText="1"/>
    </xf>
    <xf numFmtId="0" fontId="14" fillId="0" borderId="0" xfId="0" applyFont="1" applyFill="1" applyBorder="1" applyAlignment="1">
      <alignment horizontal="left" vertical="top"/>
    </xf>
    <xf numFmtId="0" fontId="3" fillId="3" borderId="0" xfId="0" applyFont="1" applyFill="1" applyBorder="1" applyAlignment="1">
      <alignment horizontal="right" vertical="top" wrapText="1"/>
    </xf>
    <xf numFmtId="171" fontId="14" fillId="0" borderId="0" xfId="2" applyNumberFormat="1" applyAlignment="1">
      <alignment horizontal="left" vertical="top"/>
    </xf>
    <xf numFmtId="0" fontId="1" fillId="0" borderId="21" xfId="0" applyFont="1" applyBorder="1" applyAlignment="1">
      <alignment horizontal="left" vertical="top" wrapText="1"/>
    </xf>
    <xf numFmtId="1" fontId="43" fillId="0" borderId="21" xfId="0" applyNumberFormat="1" applyFont="1" applyBorder="1" applyAlignment="1">
      <alignment horizontal="left" vertical="top" shrinkToFit="1"/>
    </xf>
    <xf numFmtId="0" fontId="0" fillId="0" borderId="21" xfId="0" applyBorder="1" applyAlignment="1">
      <alignment horizontal="left" vertical="top" wrapText="1"/>
    </xf>
    <xf numFmtId="0" fontId="0" fillId="0" borderId="0" xfId="0" applyAlignment="1">
      <alignment horizontal="left" vertical="top"/>
    </xf>
    <xf numFmtId="0" fontId="46" fillId="0" borderId="21" xfId="0" applyFont="1" applyBorder="1" applyAlignment="1">
      <alignment horizontal="left" vertical="top" wrapText="1"/>
    </xf>
    <xf numFmtId="0" fontId="0" fillId="0" borderId="21" xfId="0" applyBorder="1" applyAlignment="1">
      <alignment horizontal="left" vertical="center" wrapText="1"/>
    </xf>
    <xf numFmtId="0" fontId="0" fillId="0" borderId="21" xfId="0" applyBorder="1" applyAlignment="1">
      <alignment horizontal="left" wrapText="1"/>
    </xf>
    <xf numFmtId="1" fontId="47" fillId="0" borderId="21" xfId="0" applyNumberFormat="1" applyFont="1" applyBorder="1" applyAlignment="1">
      <alignment horizontal="left" vertical="top" shrinkToFit="1"/>
    </xf>
    <xf numFmtId="0" fontId="1" fillId="0" borderId="21" xfId="0" applyFont="1" applyBorder="1" applyAlignment="1">
      <alignment horizontal="left" vertical="center" wrapText="1"/>
    </xf>
    <xf numFmtId="0" fontId="0" fillId="10" borderId="0" xfId="0" applyFill="1"/>
    <xf numFmtId="171" fontId="0" fillId="10" borderId="0" xfId="0" applyNumberFormat="1" applyFill="1"/>
    <xf numFmtId="0" fontId="40"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1" fillId="0" borderId="1" xfId="0" applyFont="1" applyFill="1" applyBorder="1" applyAlignment="1">
      <alignment horizontal="right" vertical="center" wrapText="1"/>
    </xf>
    <xf numFmtId="0" fontId="1" fillId="0" borderId="4" xfId="0" applyFont="1" applyFill="1" applyBorder="1" applyAlignment="1">
      <alignment horizontal="left" vertical="top" wrapText="1"/>
    </xf>
    <xf numFmtId="0" fontId="1" fillId="0" borderId="6" xfId="0" applyFont="1" applyFill="1" applyBorder="1" applyAlignment="1">
      <alignment horizontal="left" vertical="top" wrapText="1"/>
    </xf>
    <xf numFmtId="0" fontId="1" fillId="0" borderId="7" xfId="0" applyFont="1" applyFill="1" applyBorder="1" applyAlignment="1">
      <alignment horizontal="left" vertical="top" wrapText="1"/>
    </xf>
    <xf numFmtId="0" fontId="1" fillId="0" borderId="8"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0" xfId="0" applyFont="1" applyFill="1" applyBorder="1" applyAlignment="1">
      <alignment horizontal="left" vertical="top" wrapText="1" indent="1"/>
    </xf>
    <xf numFmtId="0" fontId="1" fillId="0" borderId="10" xfId="0" applyFont="1" applyFill="1" applyBorder="1" applyAlignment="1">
      <alignment horizontal="left" vertical="top" wrapText="1" indent="1"/>
    </xf>
    <xf numFmtId="0" fontId="1" fillId="0" borderId="12" xfId="0" applyFont="1" applyFill="1" applyBorder="1" applyAlignment="1">
      <alignment horizontal="left" vertical="top" wrapText="1"/>
    </xf>
    <xf numFmtId="0" fontId="0" fillId="0" borderId="0" xfId="0" applyFill="1" applyBorder="1" applyAlignment="1">
      <alignment horizontal="left" vertical="top" wrapText="1" indent="45"/>
    </xf>
    <xf numFmtId="0" fontId="1" fillId="0" borderId="1" xfId="0" applyFont="1" applyFill="1" applyBorder="1" applyAlignment="1">
      <alignment horizontal="right" wrapText="1"/>
    </xf>
    <xf numFmtId="0" fontId="0" fillId="0" borderId="4" xfId="0" applyFill="1" applyBorder="1" applyAlignment="1">
      <alignment horizontal="left" vertical="top" wrapText="1"/>
    </xf>
    <xf numFmtId="0" fontId="16" fillId="0" borderId="15" xfId="2" applyFont="1" applyBorder="1" applyAlignment="1">
      <alignment horizontal="left" vertical="top" wrapText="1"/>
    </xf>
    <xf numFmtId="0" fontId="16" fillId="0" borderId="16" xfId="2" applyFont="1" applyBorder="1" applyAlignment="1">
      <alignment horizontal="left" vertical="top" wrapText="1"/>
    </xf>
    <xf numFmtId="0" fontId="17" fillId="0" borderId="15" xfId="2" applyFont="1" applyBorder="1" applyAlignment="1">
      <alignment horizontal="left" vertical="top" wrapText="1"/>
    </xf>
    <xf numFmtId="0" fontId="17" fillId="0" borderId="17" xfId="2" applyFont="1" applyBorder="1" applyAlignment="1">
      <alignment horizontal="left" vertical="top" wrapText="1"/>
    </xf>
    <xf numFmtId="0" fontId="17" fillId="0" borderId="16" xfId="2" applyFont="1" applyBorder="1" applyAlignment="1">
      <alignment horizontal="left" vertical="top" wrapText="1"/>
    </xf>
    <xf numFmtId="164" fontId="18" fillId="0" borderId="15" xfId="2" applyNumberFormat="1" applyFont="1" applyBorder="1" applyAlignment="1">
      <alignment horizontal="left" vertical="top" wrapText="1"/>
    </xf>
    <xf numFmtId="164" fontId="18" fillId="0" borderId="17" xfId="2" applyNumberFormat="1" applyFont="1" applyBorder="1" applyAlignment="1">
      <alignment horizontal="left" vertical="top" wrapText="1"/>
    </xf>
    <xf numFmtId="164" fontId="18" fillId="0" borderId="16" xfId="2" applyNumberFormat="1" applyFont="1" applyBorder="1" applyAlignment="1">
      <alignment horizontal="left" vertical="top" wrapText="1"/>
    </xf>
    <xf numFmtId="165" fontId="18" fillId="0" borderId="15" xfId="2" applyNumberFormat="1" applyFont="1" applyBorder="1" applyAlignment="1">
      <alignment horizontal="left" vertical="top" wrapText="1"/>
    </xf>
    <xf numFmtId="165" fontId="18" fillId="0" borderId="17" xfId="2" applyNumberFormat="1" applyFont="1" applyBorder="1" applyAlignment="1">
      <alignment horizontal="left" vertical="top" wrapText="1"/>
    </xf>
    <xf numFmtId="165" fontId="18" fillId="0" borderId="16" xfId="2" applyNumberFormat="1" applyFont="1" applyBorder="1" applyAlignment="1">
      <alignment horizontal="left" vertical="top" wrapText="1"/>
    </xf>
    <xf numFmtId="0" fontId="14" fillId="0" borderId="15" xfId="2" applyBorder="1" applyAlignment="1">
      <alignment horizontal="left" vertical="top" wrapText="1"/>
    </xf>
    <xf numFmtId="0" fontId="14" fillId="0" borderId="17" xfId="2" applyBorder="1" applyAlignment="1">
      <alignment horizontal="left" vertical="top" wrapText="1"/>
    </xf>
    <xf numFmtId="0" fontId="14" fillId="0" borderId="16" xfId="2" applyBorder="1" applyAlignment="1">
      <alignment horizontal="left" vertical="top" wrapText="1"/>
    </xf>
    <xf numFmtId="0" fontId="19" fillId="0" borderId="18" xfId="2" applyFont="1" applyBorder="1" applyAlignment="1">
      <alignment horizontal="left" wrapText="1"/>
    </xf>
    <xf numFmtId="0" fontId="19" fillId="0" borderId="19" xfId="2" applyFont="1" applyBorder="1" applyAlignment="1">
      <alignment horizontal="left" wrapText="1"/>
    </xf>
    <xf numFmtId="0" fontId="19" fillId="0" borderId="20" xfId="2" applyFont="1" applyBorder="1" applyAlignment="1">
      <alignment horizontal="left" wrapText="1"/>
    </xf>
    <xf numFmtId="0" fontId="19" fillId="0" borderId="18" xfId="2" applyFont="1" applyBorder="1" applyAlignment="1">
      <alignment horizontal="left" vertical="top" wrapText="1"/>
    </xf>
    <xf numFmtId="0" fontId="19" fillId="0" borderId="19" xfId="2" applyFont="1" applyBorder="1" applyAlignment="1">
      <alignment horizontal="left" vertical="top" wrapText="1"/>
    </xf>
    <xf numFmtId="0" fontId="19" fillId="0" borderId="20" xfId="2" applyFont="1" applyBorder="1" applyAlignment="1">
      <alignment horizontal="left" vertical="top" wrapText="1"/>
    </xf>
    <xf numFmtId="0" fontId="19" fillId="0" borderId="15" xfId="2" applyFont="1" applyBorder="1" applyAlignment="1">
      <alignment horizontal="left" vertical="top" wrapText="1"/>
    </xf>
    <xf numFmtId="0" fontId="19" fillId="0" borderId="17" xfId="2" applyFont="1" applyBorder="1" applyAlignment="1">
      <alignment horizontal="left" vertical="top" wrapText="1"/>
    </xf>
    <xf numFmtId="0" fontId="19" fillId="0" borderId="16" xfId="2" applyFont="1" applyBorder="1" applyAlignment="1">
      <alignment horizontal="left" vertical="top" wrapText="1"/>
    </xf>
    <xf numFmtId="0" fontId="30" fillId="9" borderId="23" xfId="0" applyFont="1" applyFill="1" applyBorder="1" applyAlignment="1">
      <alignment horizontal="left" vertical="top" wrapText="1" indent="1"/>
    </xf>
    <xf numFmtId="0" fontId="30" fillId="9" borderId="24" xfId="0" applyFont="1" applyFill="1" applyBorder="1" applyAlignment="1">
      <alignment horizontal="left" vertical="top" wrapText="1" indent="1"/>
    </xf>
    <xf numFmtId="1" fontId="32" fillId="9" borderId="23" xfId="0" applyNumberFormat="1" applyFont="1" applyFill="1" applyBorder="1" applyAlignment="1">
      <alignment horizontal="left" vertical="top" shrinkToFit="1"/>
    </xf>
    <xf numFmtId="1" fontId="32" fillId="9" borderId="25" xfId="0" applyNumberFormat="1" applyFont="1" applyFill="1" applyBorder="1" applyAlignment="1">
      <alignment horizontal="left" vertical="top" shrinkToFit="1"/>
    </xf>
    <xf numFmtId="1" fontId="32" fillId="9" borderId="24" xfId="0" applyNumberFormat="1" applyFont="1" applyFill="1" applyBorder="1" applyAlignment="1">
      <alignment horizontal="left" vertical="top" shrinkToFit="1"/>
    </xf>
    <xf numFmtId="0" fontId="16" fillId="0" borderId="0" xfId="0" applyFont="1" applyAlignment="1">
      <alignment horizontal="left" vertical="top" wrapText="1"/>
    </xf>
    <xf numFmtId="0" fontId="16" fillId="0" borderId="22" xfId="0" applyFont="1" applyBorder="1" applyAlignment="1">
      <alignment horizontal="left" vertical="top" wrapText="1"/>
    </xf>
    <xf numFmtId="0" fontId="30" fillId="0" borderId="23" xfId="0" applyFont="1" applyBorder="1" applyAlignment="1">
      <alignment horizontal="left" vertical="top" wrapText="1" indent="1"/>
    </xf>
    <xf numFmtId="0" fontId="30" fillId="0" borderId="24" xfId="0" applyFont="1" applyBorder="1" applyAlignment="1">
      <alignment horizontal="left" vertical="top" wrapText="1" indent="1"/>
    </xf>
    <xf numFmtId="0" fontId="31" fillId="0" borderId="23" xfId="0" applyFont="1" applyBorder="1" applyAlignment="1">
      <alignment horizontal="left" vertical="top" wrapText="1"/>
    </xf>
    <xf numFmtId="0" fontId="31" fillId="0" borderId="25" xfId="0" applyFont="1" applyBorder="1" applyAlignment="1">
      <alignment horizontal="left" vertical="top" wrapText="1"/>
    </xf>
    <xf numFmtId="0" fontId="31" fillId="0" borderId="24" xfId="0" applyFont="1" applyBorder="1" applyAlignment="1">
      <alignment horizontal="left" vertical="top" wrapText="1"/>
    </xf>
    <xf numFmtId="0" fontId="30" fillId="9" borderId="26" xfId="0" applyFont="1" applyFill="1" applyBorder="1" applyAlignment="1">
      <alignment horizontal="left" vertical="top" wrapText="1" indent="1"/>
    </xf>
    <xf numFmtId="0" fontId="30" fillId="9" borderId="27" xfId="0" applyFont="1" applyFill="1" applyBorder="1" applyAlignment="1">
      <alignment horizontal="left" vertical="top" wrapText="1" indent="1"/>
    </xf>
    <xf numFmtId="0" fontId="30" fillId="9" borderId="28" xfId="0" applyFont="1" applyFill="1" applyBorder="1" applyAlignment="1">
      <alignment horizontal="left" vertical="top" wrapText="1" indent="1"/>
    </xf>
    <xf numFmtId="0" fontId="0" fillId="9" borderId="26" xfId="0" applyFill="1" applyBorder="1" applyAlignment="1">
      <alignment horizontal="left" vertical="top" wrapText="1" indent="1"/>
    </xf>
    <xf numFmtId="0" fontId="0" fillId="9" borderId="27" xfId="0" applyFill="1" applyBorder="1" applyAlignment="1">
      <alignment horizontal="left" vertical="top" wrapText="1" indent="1"/>
    </xf>
    <xf numFmtId="0" fontId="0" fillId="9" borderId="28" xfId="0" applyFill="1" applyBorder="1" applyAlignment="1">
      <alignment horizontal="left" vertical="top" wrapText="1" indent="1"/>
    </xf>
    <xf numFmtId="0" fontId="0" fillId="9" borderId="23" xfId="0" applyFill="1" applyBorder="1" applyAlignment="1">
      <alignment horizontal="center" vertical="top" wrapText="1"/>
    </xf>
    <xf numFmtId="0" fontId="0" fillId="9" borderId="25" xfId="0" applyFill="1" applyBorder="1" applyAlignment="1">
      <alignment horizontal="center" vertical="top" wrapText="1"/>
    </xf>
    <xf numFmtId="0" fontId="0" fillId="9" borderId="24" xfId="0" applyFill="1" applyBorder="1" applyAlignment="1">
      <alignment horizontal="center" vertical="top" wrapText="1"/>
    </xf>
    <xf numFmtId="0" fontId="30" fillId="9" borderId="23" xfId="0" applyFont="1" applyFill="1" applyBorder="1" applyAlignment="1">
      <alignment horizontal="center" vertical="top" wrapText="1"/>
    </xf>
    <xf numFmtId="0" fontId="30" fillId="9" borderId="25" xfId="0" applyFont="1" applyFill="1" applyBorder="1" applyAlignment="1">
      <alignment horizontal="center" vertical="top" wrapText="1"/>
    </xf>
    <xf numFmtId="0" fontId="30" fillId="9" borderId="24" xfId="0" applyFont="1" applyFill="1" applyBorder="1" applyAlignment="1">
      <alignment horizontal="center" vertical="top" wrapText="1"/>
    </xf>
    <xf numFmtId="0" fontId="31" fillId="9" borderId="26" xfId="0" applyFont="1" applyFill="1" applyBorder="1" applyAlignment="1">
      <alignment horizontal="left" vertical="center" wrapText="1" indent="7"/>
    </xf>
    <xf numFmtId="0" fontId="31" fillId="9" borderId="28" xfId="0" applyFont="1" applyFill="1" applyBorder="1" applyAlignment="1">
      <alignment horizontal="left" vertical="center" wrapText="1" indent="7"/>
    </xf>
    <xf numFmtId="169" fontId="32" fillId="0" borderId="23" xfId="0" applyNumberFormat="1" applyFont="1" applyBorder="1" applyAlignment="1">
      <alignment horizontal="left" vertical="top" shrinkToFit="1"/>
    </xf>
    <xf numFmtId="169" fontId="32" fillId="0" borderId="25" xfId="0" applyNumberFormat="1" applyFont="1" applyBorder="1" applyAlignment="1">
      <alignment horizontal="left" vertical="top" shrinkToFit="1"/>
    </xf>
    <xf numFmtId="169" fontId="32" fillId="0" borderId="24" xfId="0" applyNumberFormat="1" applyFont="1" applyBorder="1" applyAlignment="1">
      <alignment horizontal="left" vertical="top" shrinkToFit="1"/>
    </xf>
    <xf numFmtId="0" fontId="30" fillId="0" borderId="23" xfId="0" applyFont="1" applyBorder="1" applyAlignment="1">
      <alignment horizontal="left" vertical="center" wrapText="1" indent="1"/>
    </xf>
    <xf numFmtId="0" fontId="30" fillId="0" borderId="25" xfId="0" applyFont="1" applyBorder="1" applyAlignment="1">
      <alignment horizontal="left" vertical="center" wrapText="1" indent="1"/>
    </xf>
    <xf numFmtId="0" fontId="30" fillId="0" borderId="24" xfId="0" applyFont="1" applyBorder="1" applyAlignment="1">
      <alignment horizontal="left" vertical="center" wrapText="1" indent="1"/>
    </xf>
    <xf numFmtId="0" fontId="31" fillId="9" borderId="26" xfId="0" applyFont="1" applyFill="1" applyBorder="1" applyAlignment="1">
      <alignment horizontal="left" vertical="center" wrapText="1"/>
    </xf>
    <xf numFmtId="0" fontId="31" fillId="9" borderId="28" xfId="0" applyFont="1" applyFill="1" applyBorder="1" applyAlignment="1">
      <alignment horizontal="left" vertical="center" wrapText="1"/>
    </xf>
    <xf numFmtId="0" fontId="31" fillId="9" borderId="26" xfId="0" applyFont="1" applyFill="1" applyBorder="1" applyAlignment="1">
      <alignment horizontal="left" vertical="center" wrapText="1" indent="1"/>
    </xf>
    <xf numFmtId="0" fontId="31" fillId="9" borderId="28" xfId="0" applyFont="1" applyFill="1" applyBorder="1" applyAlignment="1">
      <alignment horizontal="left" vertical="center" wrapText="1" indent="1"/>
    </xf>
    <xf numFmtId="0" fontId="33" fillId="9" borderId="23" xfId="0" applyFont="1" applyFill="1" applyBorder="1" applyAlignment="1">
      <alignment horizontal="center" vertical="top" wrapText="1"/>
    </xf>
    <xf numFmtId="0" fontId="33" fillId="9" borderId="25" xfId="0" applyFont="1" applyFill="1" applyBorder="1" applyAlignment="1">
      <alignment horizontal="center" vertical="top" wrapText="1"/>
    </xf>
    <xf numFmtId="0" fontId="33" fillId="9" borderId="24" xfId="0" applyFont="1" applyFill="1" applyBorder="1" applyAlignment="1">
      <alignment horizontal="center" vertical="top" wrapText="1"/>
    </xf>
    <xf numFmtId="0" fontId="31" fillId="9" borderId="23" xfId="0" applyFont="1" applyFill="1" applyBorder="1" applyAlignment="1">
      <alignment horizontal="center" vertical="top" wrapText="1"/>
    </xf>
    <xf numFmtId="0" fontId="31" fillId="9" borderId="25" xfId="0" applyFont="1" applyFill="1" applyBorder="1" applyAlignment="1">
      <alignment horizontal="center" vertical="top" wrapText="1"/>
    </xf>
    <xf numFmtId="0" fontId="31" fillId="9" borderId="24" xfId="0" applyFont="1" applyFill="1" applyBorder="1" applyAlignment="1">
      <alignment horizontal="center" vertical="top" wrapText="1"/>
    </xf>
    <xf numFmtId="0" fontId="1" fillId="0" borderId="18" xfId="0" applyFont="1" applyBorder="1" applyAlignment="1">
      <alignment horizontal="left" vertical="top" wrapText="1"/>
    </xf>
    <xf numFmtId="0" fontId="1" fillId="0" borderId="20" xfId="0" applyFont="1" applyBorder="1" applyAlignment="1">
      <alignment horizontal="left" vertical="top" wrapText="1"/>
    </xf>
    <xf numFmtId="0" fontId="0" fillId="0" borderId="18" xfId="0" applyBorder="1" applyAlignment="1">
      <alignment horizontal="left" vertical="top" wrapText="1"/>
    </xf>
    <xf numFmtId="0" fontId="0" fillId="0" borderId="20" xfId="0" applyBorder="1" applyAlignment="1">
      <alignment horizontal="left" vertical="top" wrapText="1"/>
    </xf>
    <xf numFmtId="0" fontId="0" fillId="0" borderId="0" xfId="0" applyAlignment="1">
      <alignment horizontal="left" vertical="top" wrapText="1" indent="3"/>
    </xf>
    <xf numFmtId="0" fontId="1" fillId="0" borderId="19" xfId="0" applyFont="1" applyBorder="1" applyAlignment="1">
      <alignment horizontal="left" vertical="top" wrapText="1"/>
    </xf>
    <xf numFmtId="0" fontId="0" fillId="0" borderId="19" xfId="0" applyBorder="1" applyAlignment="1">
      <alignment horizontal="left" vertical="top" wrapText="1"/>
    </xf>
    <xf numFmtId="0" fontId="46" fillId="0" borderId="18" xfId="0" applyFont="1" applyBorder="1" applyAlignment="1">
      <alignment horizontal="left" vertical="top" wrapText="1"/>
    </xf>
    <xf numFmtId="0" fontId="46" fillId="0" borderId="20" xfId="0" applyFont="1" applyBorder="1" applyAlignment="1">
      <alignment horizontal="left" vertical="top" wrapText="1"/>
    </xf>
    <xf numFmtId="0" fontId="0" fillId="0" borderId="0" xfId="0" applyAlignment="1">
      <alignment horizontal="left" vertical="top" wrapText="1"/>
    </xf>
    <xf numFmtId="0" fontId="0" fillId="0" borderId="0" xfId="0"/>
    <xf numFmtId="0" fontId="51" fillId="11" borderId="34" xfId="3"/>
    <xf numFmtId="0" fontId="0" fillId="0" borderId="0" xfId="0" applyNumberFormat="1" applyFill="1" applyBorder="1" applyAlignment="1">
      <alignment horizontal="left" vertical="top"/>
    </xf>
    <xf numFmtId="1" fontId="0" fillId="0" borderId="0" xfId="0" applyNumberFormat="1" applyFill="1" applyBorder="1" applyAlignment="1">
      <alignment horizontal="left" vertical="top"/>
    </xf>
    <xf numFmtId="171" fontId="0" fillId="0" borderId="0" xfId="0" applyNumberFormat="1" applyFill="1" applyBorder="1" applyAlignment="1">
      <alignment horizontal="left" vertical="top"/>
    </xf>
    <xf numFmtId="173" fontId="0" fillId="0" borderId="0" xfId="0" applyNumberFormat="1" applyFill="1" applyBorder="1" applyAlignment="1">
      <alignment horizontal="left" vertical="top"/>
    </xf>
    <xf numFmtId="174" fontId="0" fillId="0" borderId="0" xfId="0" applyNumberFormat="1" applyFill="1" applyBorder="1" applyAlignment="1">
      <alignment horizontal="left" vertical="top"/>
    </xf>
    <xf numFmtId="16" fontId="14" fillId="0" borderId="0" xfId="0" applyNumberFormat="1" applyFont="1" applyFill="1" applyBorder="1" applyAlignment="1">
      <alignment horizontal="left" vertical="top"/>
    </xf>
  </cellXfs>
  <cellStyles count="4">
    <cellStyle name="Input" xfId="3" builtinId="20"/>
    <cellStyle name="Normal" xfId="0" builtinId="0"/>
    <cellStyle name="Normal 2" xfId="2" xr:uid="{DEBCD8DF-16F4-F44B-BE9D-2BBA531F5160}"/>
    <cellStyle name="Per 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58</xdr:row>
      <xdr:rowOff>3174</xdr:rowOff>
    </xdr:from>
    <xdr:to>
      <xdr:col>1</xdr:col>
      <xdr:colOff>24129</xdr:colOff>
      <xdr:row>58</xdr:row>
      <xdr:rowOff>3174</xdr:rowOff>
    </xdr:to>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468630" cy="0"/>
        </a:xfrm>
        <a:custGeom>
          <a:avLst/>
          <a:gdLst/>
          <a:ahLst/>
          <a:cxnLst/>
          <a:rect l="0" t="0" r="0" b="0"/>
          <a:pathLst>
            <a:path w="468630">
              <a:moveTo>
                <a:pt x="0" y="0"/>
              </a:moveTo>
              <a:lnTo>
                <a:pt x="468008" y="0"/>
              </a:lnTo>
            </a:path>
          </a:pathLst>
        </a:custGeom>
        <a:ln w="6350">
          <a:solidFill>
            <a:srgbClr val="007DB6"/>
          </a:solidFill>
        </a:ln>
      </xdr:spPr>
    </xdr:sp>
    <xdr:clientData/>
  </xdr:twoCellAnchor>
  <xdr:twoCellAnchor editAs="oneCell">
    <xdr:from>
      <xdr:col>0</xdr:col>
      <xdr:colOff>0</xdr:colOff>
      <xdr:row>59</xdr:row>
      <xdr:rowOff>3174</xdr:rowOff>
    </xdr:from>
    <xdr:to>
      <xdr:col>1</xdr:col>
      <xdr:colOff>24129</xdr:colOff>
      <xdr:row>59</xdr:row>
      <xdr:rowOff>3174</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468630" cy="0"/>
        </a:xfrm>
        <a:custGeom>
          <a:avLst/>
          <a:gdLst/>
          <a:ahLst/>
          <a:cxnLst/>
          <a:rect l="0" t="0" r="0" b="0"/>
          <a:pathLst>
            <a:path w="468630">
              <a:moveTo>
                <a:pt x="0" y="0"/>
              </a:moveTo>
              <a:lnTo>
                <a:pt x="468008" y="0"/>
              </a:lnTo>
            </a:path>
          </a:pathLst>
        </a:custGeom>
        <a:ln w="6350">
          <a:solidFill>
            <a:srgbClr val="007DB6"/>
          </a:solidFill>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Mydata/D/GoogleDrive-ERC/1.Projects/DEFF-DEA/NDC-2020/A.3_NDC_2020%20%5bmodel%20calibration%5d/satim%20petrol-diesel%20%20check%20v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el.comparison"/>
      <sheetName val="FCS2018"/>
      <sheetName val="SATIM"/>
      <sheetName val="SAPIAAR2018"/>
      <sheetName val="NIR2017"/>
      <sheetName val="DoE.Petrol"/>
      <sheetName val="DoE.Diesel"/>
      <sheetName val="units"/>
      <sheetName val="scrap"/>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2">
          <cell r="B2">
            <v>38.6</v>
          </cell>
        </row>
        <row r="3">
          <cell r="B3">
            <v>34.659999999999997</v>
          </cell>
        </row>
      </sheetData>
      <sheetData sheetId="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sasol.com/"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6"/>
  <sheetViews>
    <sheetView topLeftCell="A91" zoomScale="159" zoomScaleNormal="159" workbookViewId="0">
      <selection activeCell="E97" sqref="E97:E98"/>
    </sheetView>
  </sheetViews>
  <sheetFormatPr baseColWidth="10" defaultColWidth="9" defaultRowHeight="13"/>
  <cols>
    <col min="1" max="1" width="8" customWidth="1"/>
    <col min="2" max="2" width="39.59765625" customWidth="1"/>
    <col min="3" max="3" width="14" customWidth="1"/>
    <col min="4" max="4" width="9.3984375" customWidth="1"/>
    <col min="5" max="5" width="11.59765625" customWidth="1"/>
    <col min="6" max="7" width="9.3984375" customWidth="1"/>
    <col min="8" max="8" width="10.3984375" customWidth="1"/>
    <col min="9" max="9" width="15.19921875" customWidth="1"/>
  </cols>
  <sheetData>
    <row r="1" spans="1:13" ht="54.25" customHeight="1">
      <c r="A1" s="115" t="s">
        <v>277</v>
      </c>
      <c r="B1" s="116"/>
      <c r="C1" s="116"/>
      <c r="D1" s="116"/>
      <c r="E1" s="116"/>
      <c r="F1" s="116"/>
      <c r="G1" s="116"/>
      <c r="H1" s="116"/>
      <c r="I1" s="116"/>
      <c r="J1" s="101" t="s">
        <v>270</v>
      </c>
    </row>
    <row r="2" spans="1:13" ht="31.5" customHeight="1">
      <c r="A2" s="117" t="s">
        <v>0</v>
      </c>
      <c r="B2" s="117"/>
      <c r="C2" s="117"/>
      <c r="D2" s="1">
        <v>2019</v>
      </c>
      <c r="E2" s="2">
        <v>2018</v>
      </c>
      <c r="F2" s="3">
        <v>2017</v>
      </c>
      <c r="G2" s="4">
        <v>2016</v>
      </c>
      <c r="H2" s="5" t="s">
        <v>1</v>
      </c>
      <c r="J2" s="1">
        <v>2019</v>
      </c>
      <c r="K2" s="2">
        <v>2018</v>
      </c>
      <c r="L2" s="3">
        <v>2017</v>
      </c>
      <c r="M2" s="4">
        <v>2016</v>
      </c>
    </row>
    <row r="3" spans="1:13" ht="12.5" customHeight="1">
      <c r="A3" s="118" t="s">
        <v>2</v>
      </c>
      <c r="B3" s="118"/>
      <c r="C3" s="6"/>
      <c r="D3" s="7"/>
      <c r="E3" s="6"/>
      <c r="F3" s="6"/>
      <c r="G3" s="8"/>
      <c r="H3" s="119" t="s">
        <v>3</v>
      </c>
    </row>
    <row r="4" spans="1:13" ht="11.25" customHeight="1">
      <c r="A4" s="122" t="s">
        <v>4</v>
      </c>
      <c r="B4" s="122"/>
      <c r="C4" s="11">
        <v>1</v>
      </c>
      <c r="D4" s="12">
        <v>18446</v>
      </c>
      <c r="E4" s="13">
        <v>17836</v>
      </c>
      <c r="F4" s="13">
        <v>18472</v>
      </c>
      <c r="G4" s="14">
        <v>18806</v>
      </c>
      <c r="H4" s="120"/>
    </row>
    <row r="5" spans="1:13" ht="11.25" customHeight="1">
      <c r="A5" s="123" t="s">
        <v>5</v>
      </c>
      <c r="B5" s="123"/>
      <c r="C5" s="16"/>
      <c r="D5" s="12">
        <v>6736</v>
      </c>
      <c r="E5" s="13">
        <v>6720</v>
      </c>
      <c r="F5" s="13">
        <v>6974</v>
      </c>
      <c r="G5" s="14">
        <v>7019</v>
      </c>
      <c r="H5" s="120"/>
    </row>
    <row r="6" spans="1:13" ht="11.25" customHeight="1">
      <c r="A6" s="123" t="s">
        <v>6</v>
      </c>
      <c r="B6" s="123"/>
      <c r="C6" s="16"/>
      <c r="D6" s="12">
        <v>1467</v>
      </c>
      <c r="E6" s="13">
        <v>1585</v>
      </c>
      <c r="F6" s="13">
        <v>1561</v>
      </c>
      <c r="G6" s="14">
        <v>1461</v>
      </c>
      <c r="H6" s="120"/>
    </row>
    <row r="7" spans="1:13" ht="11.25" customHeight="1">
      <c r="A7" s="123" t="s">
        <v>7</v>
      </c>
      <c r="B7" s="123"/>
      <c r="C7" s="16"/>
      <c r="D7" s="12">
        <v>3209</v>
      </c>
      <c r="E7" s="13">
        <v>3192</v>
      </c>
      <c r="F7" s="13">
        <v>2976</v>
      </c>
      <c r="G7" s="14">
        <v>3331</v>
      </c>
      <c r="H7" s="120"/>
    </row>
    <row r="8" spans="1:13" ht="11.25" customHeight="1">
      <c r="A8" s="123" t="s">
        <v>8</v>
      </c>
      <c r="B8" s="123"/>
      <c r="C8" s="16"/>
      <c r="D8" s="12">
        <v>4271</v>
      </c>
      <c r="E8" s="13">
        <v>3578</v>
      </c>
      <c r="F8" s="13">
        <v>3964</v>
      </c>
      <c r="G8" s="14">
        <v>4067</v>
      </c>
      <c r="H8" s="120"/>
    </row>
    <row r="9" spans="1:13" ht="11.25" customHeight="1">
      <c r="A9" s="123" t="s">
        <v>9</v>
      </c>
      <c r="B9" s="123"/>
      <c r="C9" s="16"/>
      <c r="D9" s="12">
        <v>1277</v>
      </c>
      <c r="E9" s="13">
        <v>1341</v>
      </c>
      <c r="F9" s="13">
        <v>1345</v>
      </c>
      <c r="G9" s="14">
        <v>1309</v>
      </c>
      <c r="H9" s="120"/>
    </row>
    <row r="10" spans="1:13" ht="11.25" customHeight="1">
      <c r="A10" s="123" t="s">
        <v>10</v>
      </c>
      <c r="B10" s="123"/>
      <c r="C10" s="16"/>
      <c r="D10" s="17">
        <v>688</v>
      </c>
      <c r="E10" s="18">
        <v>707</v>
      </c>
      <c r="F10" s="18">
        <v>811</v>
      </c>
      <c r="G10" s="19">
        <v>793</v>
      </c>
      <c r="H10" s="120"/>
    </row>
    <row r="11" spans="1:13" ht="11.25" customHeight="1">
      <c r="A11" s="123" t="s">
        <v>11</v>
      </c>
      <c r="B11" s="123"/>
      <c r="C11" s="16"/>
      <c r="D11" s="17">
        <v>53</v>
      </c>
      <c r="E11" s="18">
        <v>54</v>
      </c>
      <c r="F11" s="18">
        <v>64</v>
      </c>
      <c r="G11" s="19">
        <v>62</v>
      </c>
      <c r="H11" s="120"/>
    </row>
    <row r="12" spans="1:13" ht="12" customHeight="1">
      <c r="A12" s="124" t="s">
        <v>12</v>
      </c>
      <c r="B12" s="124"/>
      <c r="C12" s="124"/>
      <c r="D12" s="20">
        <v>745</v>
      </c>
      <c r="E12" s="21">
        <v>659</v>
      </c>
      <c r="F12" s="21">
        <v>776</v>
      </c>
      <c r="G12" s="22">
        <v>763</v>
      </c>
      <c r="H12" s="121"/>
    </row>
    <row r="13" spans="1:13" ht="11.5" customHeight="1">
      <c r="A13" s="125" t="s">
        <v>13</v>
      </c>
      <c r="B13" s="125"/>
      <c r="C13" s="23">
        <v>2</v>
      </c>
      <c r="D13" s="24"/>
      <c r="E13" s="25"/>
      <c r="F13" s="25"/>
      <c r="G13" s="26"/>
      <c r="H13" s="27"/>
    </row>
    <row r="14" spans="1:13" ht="11.25" customHeight="1">
      <c r="A14" s="116" t="s">
        <v>14</v>
      </c>
      <c r="B14" s="116"/>
      <c r="C14" s="16"/>
      <c r="D14" s="12">
        <v>105.04</v>
      </c>
      <c r="E14" s="13">
        <v>109.18</v>
      </c>
      <c r="F14" s="13">
        <v>110.68</v>
      </c>
      <c r="G14" s="14">
        <v>119.25</v>
      </c>
      <c r="H14" s="28" t="s">
        <v>3</v>
      </c>
      <c r="J14">
        <f t="shared" ref="J14:J22" si="0">D14*gwpch4</f>
        <v>2205.84</v>
      </c>
      <c r="K14">
        <f t="shared" ref="K14:K22" si="1">E14*gwpch4</f>
        <v>2292.7800000000002</v>
      </c>
      <c r="L14">
        <f t="shared" ref="L14:L22" si="2">F14*gwpch4</f>
        <v>2324.2800000000002</v>
      </c>
      <c r="M14">
        <f t="shared" ref="M14:M22" si="3">G14*gwpch4</f>
        <v>2504.25</v>
      </c>
    </row>
    <row r="15" spans="1:13" ht="11.25" customHeight="1">
      <c r="A15" s="123" t="s">
        <v>5</v>
      </c>
      <c r="B15" s="123"/>
      <c r="C15" s="16"/>
      <c r="D15" s="12">
        <v>96.16</v>
      </c>
      <c r="E15" s="13">
        <v>98.34</v>
      </c>
      <c r="F15" s="13">
        <v>99.52</v>
      </c>
      <c r="G15" s="14">
        <v>100.1</v>
      </c>
      <c r="H15" s="29"/>
      <c r="J15">
        <f t="shared" si="0"/>
        <v>2019.36</v>
      </c>
      <c r="K15">
        <f t="shared" si="1"/>
        <v>2065.14</v>
      </c>
      <c r="L15">
        <f t="shared" si="2"/>
        <v>2089.92</v>
      </c>
      <c r="M15">
        <f t="shared" si="3"/>
        <v>2102.1</v>
      </c>
    </row>
    <row r="16" spans="1:13" ht="11.25" customHeight="1">
      <c r="A16" s="123" t="s">
        <v>6</v>
      </c>
      <c r="B16" s="123"/>
      <c r="C16" s="16"/>
      <c r="D16" s="12">
        <v>5.34</v>
      </c>
      <c r="E16" s="13">
        <v>7.24</v>
      </c>
      <c r="F16" s="13">
        <v>7.42</v>
      </c>
      <c r="G16" s="14">
        <v>10.54</v>
      </c>
      <c r="H16" s="29"/>
      <c r="J16">
        <f t="shared" si="0"/>
        <v>112.14</v>
      </c>
      <c r="K16">
        <f t="shared" si="1"/>
        <v>152.04</v>
      </c>
      <c r="L16">
        <f t="shared" si="2"/>
        <v>155.82</v>
      </c>
      <c r="M16">
        <f t="shared" si="3"/>
        <v>221.33999999999997</v>
      </c>
    </row>
    <row r="17" spans="1:13" ht="11.25" customHeight="1">
      <c r="A17" s="123" t="s">
        <v>7</v>
      </c>
      <c r="B17" s="123"/>
      <c r="C17" s="16"/>
      <c r="D17" s="12">
        <v>3.49</v>
      </c>
      <c r="E17" s="13">
        <v>3.55</v>
      </c>
      <c r="F17" s="13">
        <v>3.73</v>
      </c>
      <c r="G17" s="14">
        <v>4.01</v>
      </c>
      <c r="H17" s="29"/>
      <c r="J17">
        <f t="shared" si="0"/>
        <v>73.290000000000006</v>
      </c>
      <c r="K17">
        <f t="shared" si="1"/>
        <v>74.55</v>
      </c>
      <c r="L17">
        <f t="shared" si="2"/>
        <v>78.33</v>
      </c>
      <c r="M17">
        <f t="shared" si="3"/>
        <v>84.21</v>
      </c>
    </row>
    <row r="18" spans="1:13" ht="11.25" customHeight="1">
      <c r="A18" s="123" t="s">
        <v>8</v>
      </c>
      <c r="B18" s="123"/>
      <c r="C18" s="16"/>
      <c r="D18" s="102">
        <v>0</v>
      </c>
      <c r="E18" s="13">
        <v>0</v>
      </c>
      <c r="F18" s="13">
        <v>0</v>
      </c>
      <c r="G18" s="14">
        <v>0</v>
      </c>
      <c r="H18" s="29"/>
      <c r="J18">
        <f t="shared" si="0"/>
        <v>0</v>
      </c>
      <c r="K18">
        <f t="shared" si="1"/>
        <v>0</v>
      </c>
      <c r="L18">
        <f t="shared" si="2"/>
        <v>0</v>
      </c>
      <c r="M18">
        <f t="shared" si="3"/>
        <v>0</v>
      </c>
    </row>
    <row r="19" spans="1:13" ht="11.25" customHeight="1">
      <c r="A19" s="123" t="s">
        <v>9</v>
      </c>
      <c r="B19" s="123"/>
      <c r="C19" s="16"/>
      <c r="D19" s="12">
        <v>0</v>
      </c>
      <c r="E19" s="13">
        <v>0</v>
      </c>
      <c r="F19" s="13">
        <v>0</v>
      </c>
      <c r="G19" s="14">
        <v>0</v>
      </c>
      <c r="H19" s="29"/>
      <c r="J19">
        <f t="shared" si="0"/>
        <v>0</v>
      </c>
      <c r="K19">
        <f t="shared" si="1"/>
        <v>0</v>
      </c>
      <c r="L19">
        <f t="shared" si="2"/>
        <v>0</v>
      </c>
      <c r="M19">
        <f t="shared" si="3"/>
        <v>0</v>
      </c>
    </row>
    <row r="20" spans="1:13" ht="11.25" customHeight="1">
      <c r="A20" s="123" t="s">
        <v>10</v>
      </c>
      <c r="B20" s="123"/>
      <c r="C20" s="16"/>
      <c r="D20" s="12">
        <v>0.04</v>
      </c>
      <c r="E20" s="13">
        <v>0.04</v>
      </c>
      <c r="F20" s="13">
        <v>0</v>
      </c>
      <c r="G20" s="14">
        <v>0</v>
      </c>
      <c r="H20" s="29"/>
      <c r="J20">
        <f t="shared" si="0"/>
        <v>0.84</v>
      </c>
      <c r="K20">
        <f t="shared" si="1"/>
        <v>0.84</v>
      </c>
      <c r="L20">
        <f t="shared" si="2"/>
        <v>0</v>
      </c>
      <c r="M20">
        <f t="shared" si="3"/>
        <v>0</v>
      </c>
    </row>
    <row r="21" spans="1:13" ht="11.25" customHeight="1">
      <c r="A21" s="123" t="s">
        <v>11</v>
      </c>
      <c r="B21" s="123"/>
      <c r="C21" s="16"/>
      <c r="D21" s="12">
        <v>0</v>
      </c>
      <c r="E21" s="13">
        <v>0</v>
      </c>
      <c r="F21" s="13">
        <v>0</v>
      </c>
      <c r="G21" s="14">
        <v>0</v>
      </c>
      <c r="H21" s="29"/>
      <c r="J21">
        <f t="shared" si="0"/>
        <v>0</v>
      </c>
      <c r="K21">
        <f t="shared" si="1"/>
        <v>0</v>
      </c>
      <c r="L21">
        <f t="shared" si="2"/>
        <v>0</v>
      </c>
      <c r="M21">
        <f t="shared" si="3"/>
        <v>0</v>
      </c>
    </row>
    <row r="22" spans="1:13" ht="11.75" customHeight="1">
      <c r="A22" s="123" t="s">
        <v>12</v>
      </c>
      <c r="B22" s="123"/>
      <c r="C22" s="123"/>
      <c r="D22" s="12">
        <v>0.01</v>
      </c>
      <c r="E22" s="13">
        <v>0.01</v>
      </c>
      <c r="F22" s="13">
        <v>0.01</v>
      </c>
      <c r="G22" s="14">
        <v>4.6100000000000003</v>
      </c>
      <c r="H22" s="29"/>
      <c r="J22">
        <f t="shared" si="0"/>
        <v>0.21</v>
      </c>
      <c r="K22">
        <f t="shared" si="1"/>
        <v>0.21</v>
      </c>
      <c r="L22">
        <f t="shared" si="2"/>
        <v>0.21</v>
      </c>
      <c r="M22">
        <f t="shared" si="3"/>
        <v>96.81</v>
      </c>
    </row>
    <row r="23" spans="1:13" ht="12" customHeight="1">
      <c r="A23" s="116" t="s">
        <v>15</v>
      </c>
      <c r="B23" s="116"/>
      <c r="C23" s="16"/>
      <c r="D23" s="12">
        <v>1.64</v>
      </c>
      <c r="E23" s="13">
        <v>1.44</v>
      </c>
      <c r="F23" s="13">
        <v>0.51</v>
      </c>
      <c r="G23" s="14">
        <v>0.45</v>
      </c>
      <c r="H23" s="28" t="s">
        <v>3</v>
      </c>
      <c r="J23">
        <f t="shared" ref="J23:J31" si="4">D23*gwpn2o</f>
        <v>508.4</v>
      </c>
      <c r="K23">
        <f t="shared" ref="K23:K31" si="5">E23*gwpn2o</f>
        <v>446.4</v>
      </c>
      <c r="L23">
        <f t="shared" ref="L23:L31" si="6">F23*gwpn2o</f>
        <v>158.1</v>
      </c>
      <c r="M23">
        <f t="shared" ref="M23:M31" si="7">G23*gwpn2o</f>
        <v>139.5</v>
      </c>
    </row>
    <row r="24" spans="1:13" ht="11.25" customHeight="1">
      <c r="A24" s="123" t="s">
        <v>5</v>
      </c>
      <c r="B24" s="123"/>
      <c r="C24" s="16"/>
      <c r="D24" s="12">
        <v>0.9</v>
      </c>
      <c r="E24" s="13">
        <v>1.18</v>
      </c>
      <c r="F24" s="13">
        <v>0.34</v>
      </c>
      <c r="G24" s="14">
        <v>0.31</v>
      </c>
      <c r="H24" s="29"/>
      <c r="J24">
        <f t="shared" si="4"/>
        <v>279</v>
      </c>
      <c r="K24">
        <f t="shared" si="5"/>
        <v>365.79999999999995</v>
      </c>
      <c r="L24">
        <f t="shared" si="6"/>
        <v>105.4</v>
      </c>
      <c r="M24">
        <f t="shared" si="7"/>
        <v>96.1</v>
      </c>
    </row>
    <row r="25" spans="1:13" ht="11.25" customHeight="1">
      <c r="A25" s="123" t="s">
        <v>6</v>
      </c>
      <c r="B25" s="123"/>
      <c r="C25" s="16"/>
      <c r="D25" s="12">
        <v>0.73</v>
      </c>
      <c r="E25" s="13">
        <v>0.26</v>
      </c>
      <c r="F25" s="13">
        <v>0.16</v>
      </c>
      <c r="G25" s="14">
        <v>0.14000000000000001</v>
      </c>
      <c r="H25" s="29"/>
      <c r="J25">
        <f t="shared" si="4"/>
        <v>226.29999999999998</v>
      </c>
      <c r="K25">
        <f t="shared" si="5"/>
        <v>80.600000000000009</v>
      </c>
      <c r="L25">
        <f t="shared" si="6"/>
        <v>49.6</v>
      </c>
      <c r="M25">
        <f t="shared" si="7"/>
        <v>43.400000000000006</v>
      </c>
    </row>
    <row r="26" spans="1:13" ht="11.25" customHeight="1">
      <c r="A26" s="123" t="s">
        <v>7</v>
      </c>
      <c r="B26" s="123"/>
      <c r="C26" s="16"/>
      <c r="D26" s="12">
        <v>0</v>
      </c>
      <c r="E26" s="13">
        <v>0</v>
      </c>
      <c r="F26" s="13">
        <v>0</v>
      </c>
      <c r="G26" s="14">
        <v>0</v>
      </c>
      <c r="H26" s="29"/>
      <c r="J26">
        <f t="shared" si="4"/>
        <v>0</v>
      </c>
      <c r="K26">
        <f t="shared" si="5"/>
        <v>0</v>
      </c>
      <c r="L26">
        <f t="shared" si="6"/>
        <v>0</v>
      </c>
      <c r="M26">
        <f t="shared" si="7"/>
        <v>0</v>
      </c>
    </row>
    <row r="27" spans="1:13" ht="11.25" customHeight="1">
      <c r="A27" s="123" t="s">
        <v>8</v>
      </c>
      <c r="B27" s="123"/>
      <c r="C27" s="16"/>
      <c r="D27" s="12">
        <v>0</v>
      </c>
      <c r="E27" s="13">
        <v>0</v>
      </c>
      <c r="F27" s="13">
        <v>0</v>
      </c>
      <c r="G27" s="14">
        <v>0</v>
      </c>
      <c r="H27" s="29"/>
      <c r="J27">
        <f t="shared" si="4"/>
        <v>0</v>
      </c>
      <c r="K27">
        <f t="shared" si="5"/>
        <v>0</v>
      </c>
      <c r="L27">
        <f t="shared" si="6"/>
        <v>0</v>
      </c>
      <c r="M27">
        <f t="shared" si="7"/>
        <v>0</v>
      </c>
    </row>
    <row r="28" spans="1:13" ht="11.25" customHeight="1">
      <c r="A28" s="123" t="s">
        <v>9</v>
      </c>
      <c r="B28" s="123"/>
      <c r="C28" s="16"/>
      <c r="D28" s="12">
        <v>0</v>
      </c>
      <c r="E28" s="13">
        <v>0</v>
      </c>
      <c r="F28" s="13">
        <v>0</v>
      </c>
      <c r="G28" s="14">
        <v>0</v>
      </c>
      <c r="H28" s="29"/>
      <c r="J28">
        <f t="shared" si="4"/>
        <v>0</v>
      </c>
      <c r="K28">
        <f t="shared" si="5"/>
        <v>0</v>
      </c>
      <c r="L28">
        <f t="shared" si="6"/>
        <v>0</v>
      </c>
      <c r="M28">
        <f t="shared" si="7"/>
        <v>0</v>
      </c>
    </row>
    <row r="29" spans="1:13" ht="11.25" customHeight="1">
      <c r="A29" s="123" t="s">
        <v>10</v>
      </c>
      <c r="B29" s="123"/>
      <c r="C29" s="16"/>
      <c r="D29" s="12">
        <v>0.01</v>
      </c>
      <c r="E29" s="13">
        <v>0.01</v>
      </c>
      <c r="F29" s="13">
        <v>0</v>
      </c>
      <c r="G29" s="14">
        <v>0</v>
      </c>
      <c r="H29" s="29"/>
      <c r="J29">
        <f t="shared" si="4"/>
        <v>3.1</v>
      </c>
      <c r="K29">
        <f t="shared" si="5"/>
        <v>3.1</v>
      </c>
      <c r="L29">
        <f t="shared" si="6"/>
        <v>0</v>
      </c>
      <c r="M29">
        <f t="shared" si="7"/>
        <v>0</v>
      </c>
    </row>
    <row r="30" spans="1:13" ht="11.25" customHeight="1">
      <c r="A30" s="123" t="s">
        <v>11</v>
      </c>
      <c r="B30" s="123"/>
      <c r="C30" s="16"/>
      <c r="D30" s="12">
        <v>0</v>
      </c>
      <c r="E30" s="13">
        <v>0</v>
      </c>
      <c r="F30" s="13">
        <v>0</v>
      </c>
      <c r="G30" s="14">
        <v>0</v>
      </c>
      <c r="H30" s="29"/>
      <c r="J30">
        <f t="shared" si="4"/>
        <v>0</v>
      </c>
      <c r="K30">
        <f t="shared" si="5"/>
        <v>0</v>
      </c>
      <c r="L30">
        <f t="shared" si="6"/>
        <v>0</v>
      </c>
      <c r="M30">
        <f t="shared" si="7"/>
        <v>0</v>
      </c>
    </row>
    <row r="31" spans="1:13" ht="11.75" customHeight="1">
      <c r="A31" s="123" t="s">
        <v>12</v>
      </c>
      <c r="B31" s="123"/>
      <c r="C31" s="123"/>
      <c r="D31" s="12">
        <v>0</v>
      </c>
      <c r="E31" s="13">
        <v>0</v>
      </c>
      <c r="F31" s="13">
        <v>0</v>
      </c>
      <c r="G31" s="14">
        <v>0</v>
      </c>
      <c r="H31" s="29"/>
      <c r="J31">
        <f t="shared" si="4"/>
        <v>0</v>
      </c>
      <c r="K31">
        <f t="shared" si="5"/>
        <v>0</v>
      </c>
      <c r="L31">
        <f t="shared" si="6"/>
        <v>0</v>
      </c>
      <c r="M31">
        <f t="shared" si="7"/>
        <v>0</v>
      </c>
    </row>
    <row r="32" spans="1:13" ht="12" customHeight="1">
      <c r="A32" s="116" t="s">
        <v>17</v>
      </c>
      <c r="B32" s="116"/>
      <c r="C32" s="16"/>
      <c r="D32" s="12">
        <v>56004</v>
      </c>
      <c r="E32" s="13">
        <v>56731</v>
      </c>
      <c r="F32" s="13">
        <v>57281</v>
      </c>
      <c r="G32" s="14">
        <v>58329</v>
      </c>
      <c r="H32" s="28" t="s">
        <v>3</v>
      </c>
      <c r="J32">
        <f>D32</f>
        <v>56004</v>
      </c>
      <c r="K32">
        <f>E32</f>
        <v>56731</v>
      </c>
      <c r="L32">
        <f>F32</f>
        <v>57281</v>
      </c>
      <c r="M32">
        <f>G32</f>
        <v>58329</v>
      </c>
    </row>
    <row r="33" spans="1:13" ht="11.25" customHeight="1">
      <c r="A33" s="123" t="s">
        <v>5</v>
      </c>
      <c r="B33" s="123"/>
      <c r="C33" s="16"/>
      <c r="D33" s="12">
        <v>48418</v>
      </c>
      <c r="E33" s="13">
        <v>49411</v>
      </c>
      <c r="F33" s="13">
        <v>49284</v>
      </c>
      <c r="G33" s="14">
        <v>50152</v>
      </c>
      <c r="H33" s="29"/>
      <c r="J33">
        <f t="shared" ref="J33:J40" si="8">D33</f>
        <v>48418</v>
      </c>
      <c r="K33">
        <f t="shared" ref="K33:K40" si="9">E33</f>
        <v>49411</v>
      </c>
      <c r="L33">
        <f t="shared" ref="L33:L40" si="10">F33</f>
        <v>49284</v>
      </c>
      <c r="M33">
        <f t="shared" ref="M33:M40" si="11">G33</f>
        <v>50152</v>
      </c>
    </row>
    <row r="34" spans="1:13" ht="11.25" customHeight="1">
      <c r="A34" s="123" t="s">
        <v>6</v>
      </c>
      <c r="B34" s="123"/>
      <c r="C34" s="16"/>
      <c r="D34" s="12">
        <v>4557</v>
      </c>
      <c r="E34" s="13">
        <v>4517</v>
      </c>
      <c r="F34" s="13">
        <v>5017</v>
      </c>
      <c r="G34" s="14">
        <v>5196</v>
      </c>
      <c r="H34" s="29"/>
      <c r="J34">
        <f t="shared" si="8"/>
        <v>4557</v>
      </c>
      <c r="K34">
        <f t="shared" si="9"/>
        <v>4517</v>
      </c>
      <c r="L34">
        <f t="shared" si="10"/>
        <v>5017</v>
      </c>
      <c r="M34">
        <f t="shared" si="11"/>
        <v>5196</v>
      </c>
    </row>
    <row r="35" spans="1:13" ht="11.25" customHeight="1">
      <c r="A35" s="123" t="s">
        <v>7</v>
      </c>
      <c r="B35" s="123"/>
      <c r="C35" s="16"/>
      <c r="D35" s="17">
        <v>16</v>
      </c>
      <c r="E35" s="18">
        <v>18</v>
      </c>
      <c r="F35" s="18">
        <v>16</v>
      </c>
      <c r="G35" s="19">
        <v>16</v>
      </c>
      <c r="H35" s="29"/>
      <c r="J35">
        <f t="shared" si="8"/>
        <v>16</v>
      </c>
      <c r="K35">
        <f t="shared" si="9"/>
        <v>18</v>
      </c>
      <c r="L35">
        <f t="shared" si="10"/>
        <v>16</v>
      </c>
      <c r="M35">
        <f t="shared" si="11"/>
        <v>16</v>
      </c>
    </row>
    <row r="36" spans="1:13" ht="11.25" customHeight="1">
      <c r="A36" s="123" t="s">
        <v>8</v>
      </c>
      <c r="B36" s="123"/>
      <c r="C36" s="16"/>
      <c r="D36" s="17">
        <v>932</v>
      </c>
      <c r="E36" s="18">
        <v>791</v>
      </c>
      <c r="F36" s="18">
        <v>903</v>
      </c>
      <c r="G36" s="19">
        <v>938</v>
      </c>
      <c r="H36" s="29"/>
      <c r="J36">
        <f t="shared" si="8"/>
        <v>932</v>
      </c>
      <c r="K36">
        <f t="shared" si="9"/>
        <v>791</v>
      </c>
      <c r="L36">
        <f t="shared" si="10"/>
        <v>903</v>
      </c>
      <c r="M36">
        <f t="shared" si="11"/>
        <v>938</v>
      </c>
    </row>
    <row r="37" spans="1:13" ht="11.25" customHeight="1">
      <c r="A37" s="123" t="s">
        <v>9</v>
      </c>
      <c r="B37" s="123"/>
      <c r="C37" s="16"/>
      <c r="D37" s="17">
        <v>610</v>
      </c>
      <c r="E37" s="18">
        <v>698</v>
      </c>
      <c r="F37" s="18">
        <v>773</v>
      </c>
      <c r="G37" s="19">
        <v>748</v>
      </c>
      <c r="H37" s="29"/>
      <c r="J37">
        <f t="shared" si="8"/>
        <v>610</v>
      </c>
      <c r="K37">
        <f t="shared" si="9"/>
        <v>698</v>
      </c>
      <c r="L37">
        <f t="shared" si="10"/>
        <v>773</v>
      </c>
      <c r="M37">
        <f t="shared" si="11"/>
        <v>748</v>
      </c>
    </row>
    <row r="38" spans="1:13" ht="11.25" customHeight="1">
      <c r="A38" s="123" t="s">
        <v>10</v>
      </c>
      <c r="B38" s="123"/>
      <c r="C38" s="16"/>
      <c r="D38" s="12">
        <v>1163</v>
      </c>
      <c r="E38" s="18">
        <v>988</v>
      </c>
      <c r="F38" s="18">
        <v>978</v>
      </c>
      <c r="G38" s="19">
        <v>953</v>
      </c>
      <c r="H38" s="29"/>
      <c r="J38">
        <f t="shared" si="8"/>
        <v>1163</v>
      </c>
      <c r="K38">
        <f t="shared" si="9"/>
        <v>988</v>
      </c>
      <c r="L38">
        <f t="shared" si="10"/>
        <v>978</v>
      </c>
      <c r="M38">
        <f t="shared" si="11"/>
        <v>953</v>
      </c>
    </row>
    <row r="39" spans="1:13" ht="11.25" customHeight="1">
      <c r="A39" s="123" t="s">
        <v>11</v>
      </c>
      <c r="B39" s="123"/>
      <c r="C39" s="16"/>
      <c r="D39" s="17">
        <v>261</v>
      </c>
      <c r="E39" s="18">
        <v>258</v>
      </c>
      <c r="F39" s="18">
        <v>260</v>
      </c>
      <c r="G39" s="19">
        <v>273</v>
      </c>
      <c r="H39" s="29"/>
      <c r="J39">
        <f t="shared" si="8"/>
        <v>261</v>
      </c>
      <c r="K39">
        <f t="shared" si="9"/>
        <v>258</v>
      </c>
      <c r="L39">
        <f t="shared" si="10"/>
        <v>260</v>
      </c>
      <c r="M39">
        <f t="shared" si="11"/>
        <v>273</v>
      </c>
    </row>
    <row r="40" spans="1:13" ht="11.75" customHeight="1">
      <c r="A40" s="123" t="s">
        <v>12</v>
      </c>
      <c r="B40" s="123"/>
      <c r="C40" s="123"/>
      <c r="D40" s="17">
        <v>47</v>
      </c>
      <c r="E40" s="18">
        <v>51</v>
      </c>
      <c r="F40" s="18">
        <v>51</v>
      </c>
      <c r="G40" s="19">
        <v>53</v>
      </c>
      <c r="H40" s="29"/>
      <c r="J40">
        <f t="shared" si="8"/>
        <v>47</v>
      </c>
      <c r="K40">
        <f t="shared" si="9"/>
        <v>51</v>
      </c>
      <c r="L40">
        <f t="shared" si="10"/>
        <v>51</v>
      </c>
      <c r="M40">
        <f t="shared" si="11"/>
        <v>53</v>
      </c>
    </row>
    <row r="41" spans="1:13" ht="12" customHeight="1">
      <c r="A41" s="116" t="s">
        <v>18</v>
      </c>
      <c r="B41" s="116"/>
      <c r="C41" s="11">
        <v>3</v>
      </c>
      <c r="D41" s="12">
        <v>7653</v>
      </c>
      <c r="E41" s="13">
        <v>7756</v>
      </c>
      <c r="F41" s="13">
        <v>7659</v>
      </c>
      <c r="G41" s="14">
        <v>8046</v>
      </c>
      <c r="H41" s="28" t="s">
        <v>3</v>
      </c>
    </row>
    <row r="42" spans="1:13" ht="11.25" customHeight="1">
      <c r="A42" s="123" t="s">
        <v>5</v>
      </c>
      <c r="B42" s="123"/>
      <c r="C42" s="16"/>
      <c r="D42" s="12">
        <v>5596</v>
      </c>
      <c r="E42" s="13">
        <v>5580</v>
      </c>
      <c r="F42" s="13">
        <v>5598</v>
      </c>
      <c r="G42" s="14">
        <v>6089</v>
      </c>
      <c r="H42" s="29"/>
      <c r="I42" s="15" t="s">
        <v>5</v>
      </c>
      <c r="J42" s="15">
        <f t="shared" ref="J42:M45" si="12">J15+J24+J33</f>
        <v>50716.36</v>
      </c>
      <c r="K42" s="15">
        <f t="shared" si="12"/>
        <v>51841.94</v>
      </c>
      <c r="L42" s="15">
        <f t="shared" si="12"/>
        <v>51479.32</v>
      </c>
      <c r="M42" s="15">
        <f t="shared" si="12"/>
        <v>52350.2</v>
      </c>
    </row>
    <row r="43" spans="1:13" ht="11.25" customHeight="1">
      <c r="A43" s="123" t="s">
        <v>6</v>
      </c>
      <c r="B43" s="123"/>
      <c r="C43" s="16"/>
      <c r="D43" s="17">
        <v>400</v>
      </c>
      <c r="E43" s="18">
        <v>723</v>
      </c>
      <c r="F43" s="18">
        <v>527</v>
      </c>
      <c r="G43" s="19">
        <v>468</v>
      </c>
      <c r="H43" s="29"/>
      <c r="I43" s="15" t="s">
        <v>6</v>
      </c>
      <c r="J43" s="15">
        <f t="shared" si="12"/>
        <v>4895.4399999999996</v>
      </c>
      <c r="K43" s="15">
        <f t="shared" si="12"/>
        <v>4749.6400000000003</v>
      </c>
      <c r="L43" s="15">
        <f t="shared" si="12"/>
        <v>5222.42</v>
      </c>
      <c r="M43" s="15">
        <f t="shared" si="12"/>
        <v>5460.74</v>
      </c>
    </row>
    <row r="44" spans="1:13" ht="11.25" customHeight="1">
      <c r="A44" s="123" t="s">
        <v>7</v>
      </c>
      <c r="B44" s="123"/>
      <c r="C44" s="16"/>
      <c r="D44" s="17">
        <v>726</v>
      </c>
      <c r="E44" s="18">
        <v>697</v>
      </c>
      <c r="F44" s="18">
        <v>705</v>
      </c>
      <c r="G44" s="19">
        <v>739</v>
      </c>
      <c r="H44" s="29"/>
      <c r="I44" s="15" t="s">
        <v>7</v>
      </c>
      <c r="J44" s="15">
        <f t="shared" si="12"/>
        <v>89.29</v>
      </c>
      <c r="K44" s="15">
        <f t="shared" si="12"/>
        <v>92.55</v>
      </c>
      <c r="L44" s="15">
        <f t="shared" si="12"/>
        <v>94.33</v>
      </c>
      <c r="M44" s="15">
        <f t="shared" si="12"/>
        <v>100.21</v>
      </c>
    </row>
    <row r="45" spans="1:13" ht="11.25" customHeight="1">
      <c r="A45" s="123" t="s">
        <v>8</v>
      </c>
      <c r="B45" s="123"/>
      <c r="C45" s="16"/>
      <c r="D45" s="17">
        <v>289</v>
      </c>
      <c r="E45" s="18">
        <v>248</v>
      </c>
      <c r="F45" s="18">
        <v>263</v>
      </c>
      <c r="G45" s="19">
        <v>261</v>
      </c>
      <c r="H45" s="29"/>
      <c r="I45" s="15" t="s">
        <v>8</v>
      </c>
      <c r="J45" s="15">
        <f t="shared" si="12"/>
        <v>932</v>
      </c>
      <c r="K45" s="15">
        <f t="shared" si="12"/>
        <v>791</v>
      </c>
      <c r="L45" s="15">
        <f t="shared" si="12"/>
        <v>903</v>
      </c>
      <c r="M45" s="15">
        <f t="shared" si="12"/>
        <v>938</v>
      </c>
    </row>
    <row r="46" spans="1:13" ht="11.25" customHeight="1">
      <c r="A46" s="123" t="s">
        <v>9</v>
      </c>
      <c r="B46" s="123"/>
      <c r="C46" s="16"/>
      <c r="D46" s="17">
        <v>108</v>
      </c>
      <c r="E46" s="18">
        <v>125</v>
      </c>
      <c r="F46" s="18">
        <v>170</v>
      </c>
      <c r="G46" s="19">
        <v>162</v>
      </c>
      <c r="H46" s="29"/>
    </row>
    <row r="47" spans="1:13" ht="11.25" customHeight="1">
      <c r="A47" s="123" t="s">
        <v>10</v>
      </c>
      <c r="B47" s="123"/>
      <c r="C47" s="16"/>
      <c r="D47" s="17">
        <v>498</v>
      </c>
      <c r="E47" s="18">
        <v>349</v>
      </c>
      <c r="F47" s="18">
        <v>360</v>
      </c>
      <c r="G47" s="19">
        <v>289</v>
      </c>
      <c r="H47" s="29"/>
    </row>
    <row r="48" spans="1:13" ht="11.25" customHeight="1">
      <c r="A48" s="123" t="s">
        <v>11</v>
      </c>
      <c r="B48" s="123"/>
      <c r="C48" s="16"/>
      <c r="D48" s="12">
        <v>0</v>
      </c>
      <c r="E48" s="13">
        <v>0</v>
      </c>
      <c r="F48" s="13">
        <v>0</v>
      </c>
      <c r="G48" s="14">
        <v>0</v>
      </c>
      <c r="H48" s="29"/>
    </row>
    <row r="49" spans="1:13" ht="11.75" customHeight="1">
      <c r="A49" s="123" t="s">
        <v>12</v>
      </c>
      <c r="B49" s="123"/>
      <c r="C49" s="123"/>
      <c r="D49" s="17">
        <v>36</v>
      </c>
      <c r="E49" s="18">
        <v>37</v>
      </c>
      <c r="F49" s="18">
        <v>37</v>
      </c>
      <c r="G49" s="19">
        <v>39</v>
      </c>
      <c r="H49" s="29"/>
    </row>
    <row r="50" spans="1:13" ht="12" customHeight="1">
      <c r="A50" s="116" t="s">
        <v>19</v>
      </c>
      <c r="B50" s="116"/>
      <c r="C50" s="11">
        <v>4</v>
      </c>
      <c r="D50" s="12">
        <v>0.05</v>
      </c>
      <c r="E50" s="13">
        <v>0.59</v>
      </c>
      <c r="F50" s="13">
        <v>0.78</v>
      </c>
      <c r="G50" s="14">
        <v>0.52</v>
      </c>
      <c r="H50" s="28" t="s">
        <v>20</v>
      </c>
    </row>
    <row r="51" spans="1:13" ht="11.25" customHeight="1">
      <c r="A51" s="123" t="s">
        <v>5</v>
      </c>
      <c r="B51" s="123"/>
      <c r="C51" s="16"/>
      <c r="D51" s="12">
        <v>0</v>
      </c>
      <c r="E51" s="13">
        <v>0</v>
      </c>
      <c r="F51" s="13">
        <v>0</v>
      </c>
      <c r="G51" s="14">
        <v>0</v>
      </c>
      <c r="H51" s="29"/>
    </row>
    <row r="52" spans="1:13" ht="11.25" customHeight="1">
      <c r="A52" s="123" t="s">
        <v>6</v>
      </c>
      <c r="B52" s="123"/>
      <c r="C52" s="16"/>
      <c r="D52" s="12">
        <v>0</v>
      </c>
      <c r="E52" s="13">
        <v>0</v>
      </c>
      <c r="F52" s="13">
        <v>0</v>
      </c>
      <c r="G52" s="14">
        <v>0</v>
      </c>
      <c r="H52" s="29"/>
    </row>
    <row r="53" spans="1:13" ht="11.25" customHeight="1">
      <c r="A53" s="123" t="s">
        <v>7</v>
      </c>
      <c r="B53" s="123"/>
      <c r="C53" s="16"/>
      <c r="D53" s="12">
        <v>0</v>
      </c>
      <c r="E53" s="13">
        <v>0</v>
      </c>
      <c r="F53" s="13">
        <v>0</v>
      </c>
      <c r="G53" s="14">
        <v>0</v>
      </c>
      <c r="H53" s="29"/>
    </row>
    <row r="54" spans="1:13" ht="11.25" customHeight="1">
      <c r="A54" s="123" t="s">
        <v>8</v>
      </c>
      <c r="B54" s="123"/>
      <c r="C54" s="16"/>
      <c r="D54" s="12">
        <v>0</v>
      </c>
      <c r="E54" s="13">
        <v>0</v>
      </c>
      <c r="F54" s="13">
        <v>0</v>
      </c>
      <c r="G54" s="14">
        <v>0</v>
      </c>
      <c r="H54" s="29"/>
    </row>
    <row r="55" spans="1:13" ht="11.25" customHeight="1">
      <c r="A55" s="123" t="s">
        <v>9</v>
      </c>
      <c r="B55" s="123"/>
      <c r="C55" s="16"/>
      <c r="D55" s="12">
        <v>0</v>
      </c>
      <c r="E55" s="13">
        <v>0</v>
      </c>
      <c r="F55" s="13">
        <v>0</v>
      </c>
      <c r="G55" s="14">
        <v>0</v>
      </c>
      <c r="H55" s="29"/>
    </row>
    <row r="56" spans="1:13" ht="11.25" customHeight="1">
      <c r="A56" s="123" t="s">
        <v>10</v>
      </c>
      <c r="B56" s="123"/>
      <c r="C56" s="16"/>
      <c r="D56" s="12">
        <v>0</v>
      </c>
      <c r="E56" s="13">
        <v>0</v>
      </c>
      <c r="F56" s="13">
        <v>0</v>
      </c>
      <c r="G56" s="14">
        <v>0</v>
      </c>
      <c r="H56" s="29"/>
    </row>
    <row r="57" spans="1:13" ht="11.25" customHeight="1">
      <c r="A57" s="123" t="s">
        <v>11</v>
      </c>
      <c r="B57" s="123"/>
      <c r="C57" s="16"/>
      <c r="D57" s="12">
        <v>0.05</v>
      </c>
      <c r="E57" s="13">
        <v>0.59</v>
      </c>
      <c r="F57" s="13">
        <v>0.78</v>
      </c>
      <c r="G57" s="14">
        <v>0.52</v>
      </c>
      <c r="H57" s="29"/>
    </row>
    <row r="58" spans="1:13" ht="13.5" customHeight="1">
      <c r="A58" s="124" t="s">
        <v>12</v>
      </c>
      <c r="B58" s="124"/>
      <c r="C58" s="124"/>
      <c r="D58" s="30">
        <v>0</v>
      </c>
      <c r="E58" s="31">
        <v>0</v>
      </c>
      <c r="F58" s="31">
        <v>0</v>
      </c>
      <c r="G58" s="32">
        <v>0</v>
      </c>
      <c r="H58" s="33"/>
    </row>
    <row r="59" spans="1:13" ht="1" customHeight="1">
      <c r="A59" s="116"/>
      <c r="B59" s="116"/>
      <c r="C59" s="116"/>
      <c r="D59" s="116"/>
      <c r="E59" s="116"/>
      <c r="F59" s="116"/>
      <c r="G59" s="116"/>
      <c r="H59" s="116"/>
      <c r="I59" s="116"/>
    </row>
    <row r="60" spans="1:13" ht="1" customHeight="1">
      <c r="A60" s="116"/>
      <c r="B60" s="116"/>
      <c r="C60" s="116"/>
      <c r="D60" s="116"/>
      <c r="E60" s="116"/>
      <c r="F60" s="116"/>
      <c r="G60" s="116"/>
      <c r="H60" s="116"/>
      <c r="I60" s="116"/>
    </row>
    <row r="61" spans="1:13" ht="12.75" customHeight="1">
      <c r="A61" s="126" t="s">
        <v>21</v>
      </c>
      <c r="B61" s="126"/>
      <c r="C61" s="126"/>
      <c r="D61" s="126"/>
      <c r="E61" s="126"/>
      <c r="F61" s="126"/>
      <c r="G61" s="126"/>
      <c r="H61" s="126"/>
      <c r="I61" s="126"/>
    </row>
    <row r="62" spans="1:13" ht="39" customHeight="1">
      <c r="A62" s="127" t="s">
        <v>0</v>
      </c>
      <c r="B62" s="127"/>
      <c r="C62" s="127"/>
      <c r="D62" s="34">
        <v>2019</v>
      </c>
      <c r="E62" s="35">
        <v>2018</v>
      </c>
      <c r="F62" s="35">
        <v>2017</v>
      </c>
      <c r="G62" s="36">
        <v>2016</v>
      </c>
      <c r="H62" s="37" t="s">
        <v>22</v>
      </c>
    </row>
    <row r="63" spans="1:13" ht="12.75" customHeight="1">
      <c r="A63" s="128" t="s">
        <v>23</v>
      </c>
      <c r="B63" s="128"/>
      <c r="C63" s="128"/>
      <c r="D63" s="38" t="s">
        <v>24</v>
      </c>
      <c r="E63" s="39" t="s">
        <v>25</v>
      </c>
      <c r="F63" s="39" t="s">
        <v>26</v>
      </c>
      <c r="G63" s="40" t="s">
        <v>27</v>
      </c>
      <c r="H63" s="9" t="s">
        <v>3</v>
      </c>
    </row>
    <row r="64" spans="1:13" ht="11.25" customHeight="1">
      <c r="A64" s="123" t="s">
        <v>5</v>
      </c>
      <c r="B64" s="123"/>
      <c r="C64" s="123"/>
      <c r="D64" s="12" t="s">
        <v>28</v>
      </c>
      <c r="E64" s="13" t="s">
        <v>29</v>
      </c>
      <c r="F64" s="13" t="s">
        <v>30</v>
      </c>
      <c r="G64" s="14" t="s">
        <v>31</v>
      </c>
      <c r="H64" s="29"/>
      <c r="J64">
        <f>J42+D42</f>
        <v>56312.36</v>
      </c>
      <c r="K64">
        <f>K42+E42</f>
        <v>57421.94</v>
      </c>
      <c r="L64">
        <f>L42+F42</f>
        <v>57077.32</v>
      </c>
      <c r="M64">
        <f>M42+G42</f>
        <v>58439.199999999997</v>
      </c>
    </row>
    <row r="65" spans="1:8" ht="11.25" customHeight="1">
      <c r="A65" s="123" t="s">
        <v>6</v>
      </c>
      <c r="B65" s="123"/>
      <c r="C65" s="123"/>
      <c r="D65" s="12" t="s">
        <v>32</v>
      </c>
      <c r="E65" s="13" t="s">
        <v>33</v>
      </c>
      <c r="F65" s="13" t="s">
        <v>34</v>
      </c>
      <c r="G65" s="14" t="s">
        <v>35</v>
      </c>
      <c r="H65" s="29"/>
    </row>
    <row r="66" spans="1:8" ht="11.25" customHeight="1">
      <c r="A66" s="123" t="s">
        <v>7</v>
      </c>
      <c r="B66" s="123"/>
      <c r="C66" s="123"/>
      <c r="D66" s="17">
        <v>822</v>
      </c>
      <c r="E66" s="18">
        <v>797</v>
      </c>
      <c r="F66" s="18">
        <v>807</v>
      </c>
      <c r="G66" s="19">
        <v>847</v>
      </c>
      <c r="H66" s="29"/>
    </row>
    <row r="67" spans="1:8" ht="11.25" customHeight="1">
      <c r="A67" s="123" t="s">
        <v>8</v>
      </c>
      <c r="B67" s="123"/>
      <c r="C67" s="123"/>
      <c r="D67" s="12" t="s">
        <v>36</v>
      </c>
      <c r="E67" s="13" t="s">
        <v>37</v>
      </c>
      <c r="F67" s="13" t="s">
        <v>38</v>
      </c>
      <c r="G67" s="14" t="s">
        <v>39</v>
      </c>
      <c r="H67" s="29"/>
    </row>
    <row r="68" spans="1:8" ht="11.25" customHeight="1">
      <c r="A68" s="123" t="s">
        <v>9</v>
      </c>
      <c r="B68" s="123"/>
      <c r="C68" s="123"/>
      <c r="D68" s="17">
        <v>717</v>
      </c>
      <c r="E68" s="18">
        <v>823</v>
      </c>
      <c r="F68" s="18">
        <v>943</v>
      </c>
      <c r="G68" s="19">
        <v>910</v>
      </c>
      <c r="H68" s="29"/>
    </row>
    <row r="69" spans="1:8" ht="11.25" customHeight="1">
      <c r="A69" s="123" t="s">
        <v>10</v>
      </c>
      <c r="B69" s="123"/>
      <c r="C69" s="123"/>
      <c r="D69" s="12" t="s">
        <v>40</v>
      </c>
      <c r="E69" s="13" t="s">
        <v>41</v>
      </c>
      <c r="F69" s="13" t="s">
        <v>42</v>
      </c>
      <c r="G69" s="14" t="s">
        <v>43</v>
      </c>
      <c r="H69" s="29"/>
    </row>
    <row r="70" spans="1:8" ht="11.25" customHeight="1">
      <c r="A70" s="123" t="s">
        <v>11</v>
      </c>
      <c r="B70" s="123"/>
      <c r="C70" s="123"/>
      <c r="D70" s="17">
        <v>261</v>
      </c>
      <c r="E70" s="18">
        <v>258</v>
      </c>
      <c r="F70" s="18">
        <v>260</v>
      </c>
      <c r="G70" s="19">
        <v>274</v>
      </c>
      <c r="H70" s="29"/>
    </row>
    <row r="71" spans="1:8" ht="11.75" customHeight="1">
      <c r="A71" s="123" t="s">
        <v>12</v>
      </c>
      <c r="B71" s="123"/>
      <c r="C71" s="123"/>
      <c r="D71" s="17">
        <v>83</v>
      </c>
      <c r="E71" s="18">
        <v>88</v>
      </c>
      <c r="F71" s="18">
        <v>89</v>
      </c>
      <c r="G71" s="19">
        <v>198</v>
      </c>
      <c r="H71" s="29"/>
    </row>
    <row r="72" spans="1:8" ht="12" customHeight="1">
      <c r="A72" s="116" t="s">
        <v>44</v>
      </c>
      <c r="B72" s="116"/>
      <c r="C72" s="116"/>
      <c r="D72" s="12" t="s">
        <v>45</v>
      </c>
      <c r="E72" s="13" t="s">
        <v>46</v>
      </c>
      <c r="F72" s="13" t="s">
        <v>47</v>
      </c>
      <c r="G72" s="14" t="s">
        <v>48</v>
      </c>
      <c r="H72" s="10" t="s">
        <v>3</v>
      </c>
    </row>
    <row r="73" spans="1:8" ht="11.25" customHeight="1">
      <c r="A73" s="123" t="s">
        <v>5</v>
      </c>
      <c r="B73" s="123"/>
      <c r="C73" s="123"/>
      <c r="D73" s="12" t="s">
        <v>49</v>
      </c>
      <c r="E73" s="13" t="s">
        <v>50</v>
      </c>
      <c r="F73" s="13" t="s">
        <v>51</v>
      </c>
      <c r="G73" s="14" t="s">
        <v>52</v>
      </c>
      <c r="H73" s="29"/>
    </row>
    <row r="74" spans="1:8" ht="11.25" customHeight="1">
      <c r="A74" s="123" t="s">
        <v>6</v>
      </c>
      <c r="B74" s="123"/>
      <c r="C74" s="123"/>
      <c r="D74" s="12" t="s">
        <v>45</v>
      </c>
      <c r="E74" s="13" t="s">
        <v>53</v>
      </c>
      <c r="F74" s="13" t="s">
        <v>54</v>
      </c>
      <c r="G74" s="14" t="s">
        <v>55</v>
      </c>
      <c r="H74" s="29"/>
    </row>
    <row r="75" spans="1:8" ht="11.25" customHeight="1">
      <c r="A75" s="123" t="s">
        <v>7</v>
      </c>
      <c r="B75" s="123"/>
      <c r="C75" s="123"/>
      <c r="D75" s="12" t="s">
        <v>16</v>
      </c>
      <c r="E75" s="13" t="s">
        <v>56</v>
      </c>
      <c r="F75" s="13" t="s">
        <v>57</v>
      </c>
      <c r="G75" s="14" t="s">
        <v>56</v>
      </c>
      <c r="H75" s="29"/>
    </row>
    <row r="76" spans="1:8" ht="11.25" customHeight="1">
      <c r="A76" s="123" t="s">
        <v>8</v>
      </c>
      <c r="B76" s="123"/>
      <c r="C76" s="123"/>
      <c r="D76" s="12" t="s">
        <v>58</v>
      </c>
      <c r="E76" s="13" t="s">
        <v>58</v>
      </c>
      <c r="F76" s="13" t="s">
        <v>58</v>
      </c>
      <c r="G76" s="14" t="s">
        <v>58</v>
      </c>
      <c r="H76" s="29"/>
    </row>
    <row r="77" spans="1:8" ht="11.25" customHeight="1">
      <c r="A77" s="123" t="s">
        <v>9</v>
      </c>
      <c r="B77" s="123"/>
      <c r="C77" s="123"/>
      <c r="D77" s="12" t="s">
        <v>59</v>
      </c>
      <c r="E77" s="13" t="s">
        <v>60</v>
      </c>
      <c r="F77" s="13" t="s">
        <v>61</v>
      </c>
      <c r="G77" s="14" t="s">
        <v>61</v>
      </c>
      <c r="H77" s="29"/>
    </row>
    <row r="78" spans="1:8" ht="11.25" customHeight="1">
      <c r="A78" s="123" t="s">
        <v>10</v>
      </c>
      <c r="B78" s="123"/>
      <c r="C78" s="123"/>
      <c r="D78" s="12" t="s">
        <v>62</v>
      </c>
      <c r="E78" s="13" t="s">
        <v>63</v>
      </c>
      <c r="F78" s="13" t="s">
        <v>64</v>
      </c>
      <c r="G78" s="14" t="s">
        <v>65</v>
      </c>
      <c r="H78" s="29"/>
    </row>
    <row r="79" spans="1:8" ht="11.25" customHeight="1">
      <c r="A79" s="123" t="s">
        <v>11</v>
      </c>
      <c r="B79" s="123"/>
      <c r="C79" s="123"/>
      <c r="D79" s="12" t="s">
        <v>66</v>
      </c>
      <c r="E79" s="13" t="s">
        <v>67</v>
      </c>
      <c r="F79" s="13" t="s">
        <v>68</v>
      </c>
      <c r="G79" s="14" t="s">
        <v>69</v>
      </c>
      <c r="H79" s="29"/>
    </row>
    <row r="80" spans="1:8" ht="13.75" customHeight="1">
      <c r="A80" s="124" t="s">
        <v>12</v>
      </c>
      <c r="B80" s="124"/>
      <c r="C80" s="124"/>
      <c r="D80" s="30" t="s">
        <v>70</v>
      </c>
      <c r="E80" s="31" t="s">
        <v>71</v>
      </c>
      <c r="F80" s="31" t="s">
        <v>70</v>
      </c>
      <c r="G80" s="32" t="s">
        <v>16</v>
      </c>
      <c r="H80" s="41"/>
    </row>
    <row r="81" spans="1:13" ht="113.25" customHeight="1">
      <c r="A81" s="116" t="s">
        <v>72</v>
      </c>
      <c r="B81" s="116"/>
      <c r="C81" s="116"/>
      <c r="D81" s="116"/>
      <c r="E81" s="116"/>
      <c r="F81" s="116"/>
      <c r="G81" s="116"/>
      <c r="H81" s="116"/>
      <c r="I81" s="116"/>
    </row>
    <row r="82" spans="1:13" ht="12.75" customHeight="1">
      <c r="A82" s="116" t="s">
        <v>73</v>
      </c>
      <c r="B82" s="116"/>
      <c r="C82" s="116"/>
      <c r="D82" s="116"/>
      <c r="E82" s="116"/>
      <c r="F82" s="116"/>
      <c r="G82" s="116"/>
      <c r="H82" s="116"/>
      <c r="I82" s="116"/>
    </row>
    <row r="83" spans="1:13">
      <c r="D83" t="str">
        <f>D63</f>
        <v>66 558</v>
      </c>
      <c r="E83" t="str">
        <f>E63</f>
        <v>67 412</v>
      </c>
      <c r="F83" t="str">
        <f>F63</f>
        <v>67 632</v>
      </c>
      <c r="G83" t="str">
        <f>G63</f>
        <v>69 250</v>
      </c>
    </row>
    <row r="85" spans="1:13">
      <c r="A85" s="127" t="s">
        <v>0</v>
      </c>
      <c r="B85" s="127"/>
      <c r="C85" s="127"/>
      <c r="D85" s="34">
        <v>2019</v>
      </c>
      <c r="E85" s="35">
        <v>2018</v>
      </c>
      <c r="F85" s="35">
        <v>2017</v>
      </c>
      <c r="G85" s="36">
        <v>2016</v>
      </c>
      <c r="J85">
        <v>2019</v>
      </c>
      <c r="K85">
        <v>2018</v>
      </c>
      <c r="L85">
        <v>2017</v>
      </c>
      <c r="M85">
        <v>2016</v>
      </c>
    </row>
    <row r="86" spans="1:13">
      <c r="A86" s="128" t="s">
        <v>23</v>
      </c>
      <c r="B86" s="128"/>
      <c r="C86" s="128"/>
      <c r="D86" s="38">
        <f>D14*gwpch4+D23*gwpn2o+D32+D41+D50</f>
        <v>66371.289999999994</v>
      </c>
      <c r="E86" s="38">
        <f>E14*gwpch4+E23*gwpn2o+E32+E41+E50</f>
        <v>67226.76999999999</v>
      </c>
      <c r="F86" s="38">
        <f>F14*gwpch4+F23*gwpn2o+F32+F41+F50</f>
        <v>67423.16</v>
      </c>
      <c r="G86" s="38">
        <f>G14*gwpch4+G23*gwpn2o+G32+G41+G50</f>
        <v>69019.27</v>
      </c>
      <c r="I86" s="101" t="s">
        <v>263</v>
      </c>
      <c r="J86" s="15">
        <f>J14+J23+J32</f>
        <v>58718.239999999998</v>
      </c>
      <c r="K86" s="15">
        <f>K14+K23+K32</f>
        <v>59470.18</v>
      </c>
      <c r="L86" s="15">
        <f>L14+L23+L32</f>
        <v>59763.38</v>
      </c>
      <c r="M86" s="15">
        <f>M14+M23+M32</f>
        <v>60972.75</v>
      </c>
    </row>
    <row r="87" spans="1:13">
      <c r="A87" s="123" t="s">
        <v>5</v>
      </c>
      <c r="B87" s="123"/>
      <c r="C87" s="123"/>
      <c r="D87" s="38">
        <f t="shared" ref="D87:D94" si="13">D15*gwpch4+D24*gwpn2o+D33+D42+D51</f>
        <v>56312.36</v>
      </c>
      <c r="E87" s="13" t="s">
        <v>29</v>
      </c>
      <c r="F87" s="13" t="s">
        <v>30</v>
      </c>
      <c r="G87" s="14" t="s">
        <v>31</v>
      </c>
      <c r="I87" s="15" t="s">
        <v>5</v>
      </c>
      <c r="J87" s="15">
        <f t="shared" ref="J87:M94" si="14">J15+J24+J33</f>
        <v>50716.36</v>
      </c>
      <c r="K87" s="15">
        <f t="shared" si="14"/>
        <v>51841.94</v>
      </c>
      <c r="L87" s="15">
        <f t="shared" si="14"/>
        <v>51479.32</v>
      </c>
      <c r="M87" s="15">
        <f t="shared" si="14"/>
        <v>52350.2</v>
      </c>
    </row>
    <row r="88" spans="1:13">
      <c r="A88" s="123" t="s">
        <v>6</v>
      </c>
      <c r="B88" s="123"/>
      <c r="C88" s="123"/>
      <c r="D88" s="38">
        <f t="shared" si="13"/>
        <v>5295.44</v>
      </c>
      <c r="E88" s="13" t="s">
        <v>33</v>
      </c>
      <c r="F88" s="13" t="s">
        <v>34</v>
      </c>
      <c r="G88" s="14" t="s">
        <v>35</v>
      </c>
      <c r="I88" s="15" t="s">
        <v>6</v>
      </c>
      <c r="J88" s="15">
        <f t="shared" si="14"/>
        <v>4895.4399999999996</v>
      </c>
      <c r="K88" s="15">
        <f t="shared" si="14"/>
        <v>4749.6400000000003</v>
      </c>
      <c r="L88" s="15">
        <f t="shared" si="14"/>
        <v>5222.42</v>
      </c>
      <c r="M88" s="15">
        <f t="shared" si="14"/>
        <v>5460.74</v>
      </c>
    </row>
    <row r="89" spans="1:13">
      <c r="A89" s="123" t="s">
        <v>7</v>
      </c>
      <c r="B89" s="123"/>
      <c r="C89" s="123"/>
      <c r="D89" s="38">
        <f t="shared" si="13"/>
        <v>815.29</v>
      </c>
      <c r="E89" s="18">
        <v>797</v>
      </c>
      <c r="F89" s="18">
        <v>807</v>
      </c>
      <c r="G89" s="19">
        <v>847</v>
      </c>
      <c r="I89" s="15" t="s">
        <v>7</v>
      </c>
      <c r="J89" s="15">
        <f t="shared" si="14"/>
        <v>89.29</v>
      </c>
      <c r="K89" s="15">
        <f t="shared" si="14"/>
        <v>92.55</v>
      </c>
      <c r="L89" s="15">
        <f t="shared" si="14"/>
        <v>94.33</v>
      </c>
      <c r="M89" s="15">
        <f t="shared" si="14"/>
        <v>100.21</v>
      </c>
    </row>
    <row r="90" spans="1:13">
      <c r="A90" s="123" t="s">
        <v>8</v>
      </c>
      <c r="B90" s="123"/>
      <c r="C90" s="123"/>
      <c r="D90" s="38">
        <f t="shared" si="13"/>
        <v>1221</v>
      </c>
      <c r="E90" s="13" t="s">
        <v>37</v>
      </c>
      <c r="F90" s="13" t="s">
        <v>38</v>
      </c>
      <c r="G90" s="14" t="s">
        <v>39</v>
      </c>
      <c r="I90" s="15" t="s">
        <v>8</v>
      </c>
      <c r="J90" s="15">
        <f t="shared" si="14"/>
        <v>932</v>
      </c>
      <c r="K90" s="15">
        <f t="shared" si="14"/>
        <v>791</v>
      </c>
      <c r="L90" s="15">
        <f t="shared" si="14"/>
        <v>903</v>
      </c>
      <c r="M90" s="15">
        <f t="shared" si="14"/>
        <v>938</v>
      </c>
    </row>
    <row r="91" spans="1:13">
      <c r="A91" s="123" t="s">
        <v>9</v>
      </c>
      <c r="B91" s="123"/>
      <c r="C91" s="123"/>
      <c r="D91" s="38">
        <f t="shared" si="13"/>
        <v>718</v>
      </c>
      <c r="E91" s="18">
        <v>823</v>
      </c>
      <c r="F91" s="18">
        <v>943</v>
      </c>
      <c r="G91" s="19">
        <v>910</v>
      </c>
      <c r="I91" s="15" t="s">
        <v>9</v>
      </c>
      <c r="J91" s="15">
        <f t="shared" si="14"/>
        <v>610</v>
      </c>
      <c r="K91" s="15">
        <f t="shared" si="14"/>
        <v>698</v>
      </c>
      <c r="L91" s="15">
        <f t="shared" si="14"/>
        <v>773</v>
      </c>
      <c r="M91" s="15">
        <f t="shared" si="14"/>
        <v>748</v>
      </c>
    </row>
    <row r="92" spans="1:13">
      <c r="A92" s="123" t="s">
        <v>10</v>
      </c>
      <c r="B92" s="123"/>
      <c r="C92" s="123"/>
      <c r="D92" s="38">
        <f t="shared" si="13"/>
        <v>1664.94</v>
      </c>
      <c r="E92" s="13" t="s">
        <v>41</v>
      </c>
      <c r="F92" s="13" t="s">
        <v>42</v>
      </c>
      <c r="G92" s="14" t="s">
        <v>43</v>
      </c>
      <c r="I92" s="15" t="s">
        <v>10</v>
      </c>
      <c r="J92" s="15">
        <f t="shared" si="14"/>
        <v>1166.94</v>
      </c>
      <c r="K92" s="15">
        <f t="shared" si="14"/>
        <v>991.94</v>
      </c>
      <c r="L92" s="15">
        <f t="shared" si="14"/>
        <v>978</v>
      </c>
      <c r="M92" s="15">
        <f t="shared" si="14"/>
        <v>953</v>
      </c>
    </row>
    <row r="93" spans="1:13">
      <c r="A93" s="123" t="s">
        <v>11</v>
      </c>
      <c r="B93" s="123"/>
      <c r="C93" s="123"/>
      <c r="D93" s="38">
        <f t="shared" si="13"/>
        <v>261.05</v>
      </c>
      <c r="E93" s="18">
        <v>258</v>
      </c>
      <c r="F93" s="18">
        <v>260</v>
      </c>
      <c r="G93" s="19">
        <v>274</v>
      </c>
      <c r="I93" s="15" t="s">
        <v>11</v>
      </c>
      <c r="J93" s="15">
        <f t="shared" si="14"/>
        <v>261</v>
      </c>
      <c r="K93" s="15">
        <f t="shared" si="14"/>
        <v>258</v>
      </c>
      <c r="L93" s="15">
        <f t="shared" si="14"/>
        <v>260</v>
      </c>
      <c r="M93" s="15">
        <f t="shared" si="14"/>
        <v>273</v>
      </c>
    </row>
    <row r="94" spans="1:13" ht="13" customHeight="1">
      <c r="A94" s="123" t="s">
        <v>12</v>
      </c>
      <c r="B94" s="123"/>
      <c r="C94" s="123"/>
      <c r="D94" s="38">
        <f t="shared" si="13"/>
        <v>83.210000000000008</v>
      </c>
      <c r="E94" s="18">
        <v>88</v>
      </c>
      <c r="F94" s="18">
        <v>89</v>
      </c>
      <c r="G94" s="19">
        <v>198</v>
      </c>
      <c r="I94" s="15" t="s">
        <v>12</v>
      </c>
      <c r="J94" s="15">
        <f t="shared" si="14"/>
        <v>47.21</v>
      </c>
      <c r="K94" s="15">
        <f t="shared" si="14"/>
        <v>51.21</v>
      </c>
      <c r="L94" s="15">
        <f t="shared" si="14"/>
        <v>51.21</v>
      </c>
      <c r="M94" s="15">
        <f t="shared" si="14"/>
        <v>149.81</v>
      </c>
    </row>
    <row r="96" spans="1:13">
      <c r="D96" s="101" t="s">
        <v>166</v>
      </c>
      <c r="E96" s="101" t="s">
        <v>269</v>
      </c>
    </row>
    <row r="97" spans="4:6">
      <c r="D97" s="101" t="s">
        <v>266</v>
      </c>
      <c r="E97">
        <v>310</v>
      </c>
    </row>
    <row r="98" spans="4:6">
      <c r="D98" s="101" t="s">
        <v>267</v>
      </c>
      <c r="E98">
        <v>21</v>
      </c>
    </row>
    <row r="100" spans="4:6">
      <c r="E100" s="101" t="s">
        <v>269</v>
      </c>
      <c r="F100" s="101" t="s">
        <v>268</v>
      </c>
    </row>
    <row r="101" spans="4:6">
      <c r="E101">
        <v>310</v>
      </c>
      <c r="F101">
        <v>296</v>
      </c>
    </row>
    <row r="102" spans="4:6">
      <c r="E102">
        <v>21</v>
      </c>
      <c r="F102">
        <v>23</v>
      </c>
    </row>
    <row r="105" spans="4:6">
      <c r="E105">
        <v>2553000</v>
      </c>
    </row>
    <row r="106" spans="4:6">
      <c r="E106">
        <f>E105/23</f>
        <v>111000</v>
      </c>
    </row>
  </sheetData>
  <mergeCells count="93">
    <mergeCell ref="A90:C90"/>
    <mergeCell ref="A91:C91"/>
    <mergeCell ref="A92:C92"/>
    <mergeCell ref="A93:C93"/>
    <mergeCell ref="A94:C94"/>
    <mergeCell ref="A85:C85"/>
    <mergeCell ref="A86:C86"/>
    <mergeCell ref="A87:C87"/>
    <mergeCell ref="A88:C88"/>
    <mergeCell ref="A89:C89"/>
    <mergeCell ref="A78:C78"/>
    <mergeCell ref="A79:C79"/>
    <mergeCell ref="A80:C80"/>
    <mergeCell ref="A81:I81"/>
    <mergeCell ref="A82:I82"/>
    <mergeCell ref="A73:C73"/>
    <mergeCell ref="A74:C74"/>
    <mergeCell ref="A75:C75"/>
    <mergeCell ref="A76:C76"/>
    <mergeCell ref="A77:C77"/>
    <mergeCell ref="A68:C68"/>
    <mergeCell ref="A69:C69"/>
    <mergeCell ref="A70:C70"/>
    <mergeCell ref="A71:C71"/>
    <mergeCell ref="A72:C72"/>
    <mergeCell ref="A63:C63"/>
    <mergeCell ref="A64:C64"/>
    <mergeCell ref="A65:C65"/>
    <mergeCell ref="A66:C66"/>
    <mergeCell ref="A67:C67"/>
    <mergeCell ref="A58:C58"/>
    <mergeCell ref="A59:I59"/>
    <mergeCell ref="A60:I60"/>
    <mergeCell ref="A61:I61"/>
    <mergeCell ref="A62:C62"/>
    <mergeCell ref="A53:B53"/>
    <mergeCell ref="A54:B54"/>
    <mergeCell ref="A55:B55"/>
    <mergeCell ref="A56:B56"/>
    <mergeCell ref="A57:B57"/>
    <mergeCell ref="A48:B48"/>
    <mergeCell ref="A49:C49"/>
    <mergeCell ref="A50:B50"/>
    <mergeCell ref="A51:B51"/>
    <mergeCell ref="A52:B52"/>
    <mergeCell ref="A43:B43"/>
    <mergeCell ref="A44:B44"/>
    <mergeCell ref="A45:B45"/>
    <mergeCell ref="A46:B46"/>
    <mergeCell ref="A47:B47"/>
    <mergeCell ref="A38:B38"/>
    <mergeCell ref="A39:B39"/>
    <mergeCell ref="A40:C40"/>
    <mergeCell ref="A41:B41"/>
    <mergeCell ref="A42:B42"/>
    <mergeCell ref="A33:B33"/>
    <mergeCell ref="A34:B34"/>
    <mergeCell ref="A35:B35"/>
    <mergeCell ref="A36:B36"/>
    <mergeCell ref="A37:B37"/>
    <mergeCell ref="A28:B28"/>
    <mergeCell ref="A29:B29"/>
    <mergeCell ref="A30:B30"/>
    <mergeCell ref="A31:C31"/>
    <mergeCell ref="A32:B32"/>
    <mergeCell ref="A23:B23"/>
    <mergeCell ref="A24:B24"/>
    <mergeCell ref="A25:B25"/>
    <mergeCell ref="A26:B26"/>
    <mergeCell ref="A27:B27"/>
    <mergeCell ref="A18:B18"/>
    <mergeCell ref="A19:B19"/>
    <mergeCell ref="A20:B20"/>
    <mergeCell ref="A21:B21"/>
    <mergeCell ref="A22:C22"/>
    <mergeCell ref="A13:B13"/>
    <mergeCell ref="A14:B14"/>
    <mergeCell ref="A15:B15"/>
    <mergeCell ref="A16:B16"/>
    <mergeCell ref="A17:B17"/>
    <mergeCell ref="A1:I1"/>
    <mergeCell ref="A2:C2"/>
    <mergeCell ref="A3:B3"/>
    <mergeCell ref="H3:H12"/>
    <mergeCell ref="A4:B4"/>
    <mergeCell ref="A5:B5"/>
    <mergeCell ref="A6:B6"/>
    <mergeCell ref="A7:B7"/>
    <mergeCell ref="A8:B8"/>
    <mergeCell ref="A9:B9"/>
    <mergeCell ref="A10:B10"/>
    <mergeCell ref="A11:B11"/>
    <mergeCell ref="A12:C12"/>
  </mergeCells>
  <hyperlinks>
    <hyperlink ref="A81" r:id="rId1" display="http://www.sasol.com/"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8981E-530D-E049-B59E-068334AB9080}">
  <dimension ref="A1:Y82"/>
  <sheetViews>
    <sheetView workbookViewId="0">
      <selection activeCell="A7" sqref="A7:N28"/>
    </sheetView>
  </sheetViews>
  <sheetFormatPr baseColWidth="10" defaultColWidth="9" defaultRowHeight="13"/>
  <cols>
    <col min="1" max="1" width="10.796875" style="43" customWidth="1"/>
    <col min="2" max="2" width="20.59765625" style="43" customWidth="1"/>
    <col min="3" max="3" width="21.19921875" style="43" customWidth="1"/>
    <col min="4" max="4" width="21" style="43" customWidth="1"/>
    <col min="5" max="5" width="20.3984375" style="43" customWidth="1"/>
    <col min="6" max="6" width="10.19921875" style="43" customWidth="1"/>
    <col min="7" max="7" width="4.796875" style="43" customWidth="1"/>
    <col min="8" max="8" width="12.19921875" style="43" customWidth="1"/>
    <col min="9" max="9" width="6.3984375" style="43" customWidth="1"/>
    <col min="10" max="10" width="4.3984375" style="43" customWidth="1"/>
    <col min="11" max="11" width="11.3984375" style="43" customWidth="1"/>
    <col min="12" max="12" width="6.3984375" style="43" customWidth="1"/>
    <col min="13" max="13" width="5.19921875" style="43" customWidth="1"/>
    <col min="14" max="14" width="11.3984375" style="43" customWidth="1"/>
    <col min="15" max="15" width="8.3984375" style="43" customWidth="1"/>
    <col min="16" max="17" width="9" style="43"/>
    <col min="18" max="18" width="19.796875" style="43" customWidth="1"/>
    <col min="19" max="19" width="9" style="43"/>
    <col min="20" max="20" width="18.3984375" style="43" customWidth="1"/>
    <col min="21" max="16384" width="9" style="43"/>
  </cols>
  <sheetData>
    <row r="1" spans="1:25" ht="17" customHeight="1">
      <c r="A1" s="42" t="s">
        <v>74</v>
      </c>
      <c r="Q1" s="43" t="s">
        <v>75</v>
      </c>
    </row>
    <row r="2" spans="1:25" ht="14" customHeight="1">
      <c r="A2" s="129" t="s">
        <v>76</v>
      </c>
      <c r="B2" s="130"/>
      <c r="C2" s="131" t="s">
        <v>77</v>
      </c>
      <c r="D2" s="132"/>
      <c r="E2" s="132"/>
      <c r="F2" s="132"/>
      <c r="G2" s="132"/>
      <c r="H2" s="132"/>
      <c r="I2" s="132"/>
      <c r="J2" s="132"/>
      <c r="K2" s="132"/>
      <c r="L2" s="132"/>
      <c r="M2" s="132"/>
      <c r="N2" s="133"/>
      <c r="Q2" s="43" t="s">
        <v>78</v>
      </c>
    </row>
    <row r="3" spans="1:25" ht="14" customHeight="1">
      <c r="A3" s="129" t="s">
        <v>79</v>
      </c>
      <c r="B3" s="130"/>
      <c r="C3" s="134">
        <v>170500107</v>
      </c>
      <c r="D3" s="135"/>
      <c r="E3" s="135"/>
      <c r="F3" s="135"/>
      <c r="G3" s="135"/>
      <c r="H3" s="135"/>
      <c r="I3" s="135"/>
      <c r="J3" s="135"/>
      <c r="K3" s="135"/>
      <c r="L3" s="135"/>
      <c r="M3" s="135"/>
      <c r="N3" s="136"/>
      <c r="Q3" s="43" t="s">
        <v>80</v>
      </c>
    </row>
    <row r="4" spans="1:25" ht="14" customHeight="1">
      <c r="A4" s="129" t="s">
        <v>81</v>
      </c>
      <c r="B4" s="130"/>
      <c r="C4" s="137">
        <v>43190</v>
      </c>
      <c r="D4" s="138"/>
      <c r="E4" s="138"/>
      <c r="F4" s="138"/>
      <c r="G4" s="138"/>
      <c r="H4" s="138"/>
      <c r="I4" s="138"/>
      <c r="J4" s="138"/>
      <c r="K4" s="138"/>
      <c r="L4" s="138"/>
      <c r="M4" s="138"/>
      <c r="N4" s="139"/>
      <c r="Q4" s="43" t="s">
        <v>82</v>
      </c>
    </row>
    <row r="5" spans="1:25" ht="14" customHeight="1">
      <c r="A5" s="129" t="s">
        <v>83</v>
      </c>
      <c r="B5" s="130"/>
      <c r="C5" s="131" t="s">
        <v>84</v>
      </c>
      <c r="D5" s="132"/>
      <c r="E5" s="132"/>
      <c r="F5" s="132"/>
      <c r="G5" s="132"/>
      <c r="H5" s="132"/>
      <c r="I5" s="132"/>
      <c r="J5" s="132"/>
      <c r="K5" s="132"/>
      <c r="L5" s="132"/>
      <c r="M5" s="132"/>
      <c r="N5" s="133"/>
      <c r="Q5" s="43" t="s">
        <v>85</v>
      </c>
    </row>
    <row r="6" spans="1:25" ht="31.5" customHeight="1">
      <c r="A6" s="140" t="s">
        <v>86</v>
      </c>
      <c r="B6" s="141"/>
      <c r="C6" s="141"/>
      <c r="D6" s="141"/>
      <c r="E6" s="141"/>
      <c r="F6" s="141"/>
      <c r="G6" s="141"/>
      <c r="H6" s="141"/>
      <c r="I6" s="141"/>
      <c r="J6" s="141"/>
      <c r="K6" s="141"/>
      <c r="L6" s="141"/>
      <c r="M6" s="141"/>
      <c r="N6" s="142"/>
      <c r="Q6" s="43" t="s">
        <v>87</v>
      </c>
    </row>
    <row r="7" spans="1:25">
      <c r="A7" s="143" t="s">
        <v>88</v>
      </c>
      <c r="B7" s="146" t="s">
        <v>89</v>
      </c>
      <c r="C7" s="149" t="s">
        <v>90</v>
      </c>
      <c r="D7" s="150"/>
      <c r="E7" s="151"/>
      <c r="F7" s="149" t="s">
        <v>91</v>
      </c>
      <c r="G7" s="150"/>
      <c r="H7" s="150"/>
      <c r="I7" s="150"/>
      <c r="J7" s="150"/>
      <c r="K7" s="150"/>
      <c r="L7" s="150"/>
      <c r="M7" s="150"/>
      <c r="N7" s="151"/>
    </row>
    <row r="8" spans="1:25">
      <c r="A8" s="144"/>
      <c r="B8" s="147"/>
      <c r="C8" s="143" t="s">
        <v>92</v>
      </c>
      <c r="D8" s="146" t="s">
        <v>93</v>
      </c>
      <c r="E8" s="146" t="s">
        <v>94</v>
      </c>
      <c r="F8" s="140" t="s">
        <v>95</v>
      </c>
      <c r="G8" s="141"/>
      <c r="H8" s="142"/>
      <c r="I8" s="140" t="s">
        <v>96</v>
      </c>
      <c r="J8" s="141"/>
      <c r="K8" s="142"/>
      <c r="L8" s="140" t="s">
        <v>97</v>
      </c>
      <c r="M8" s="141"/>
      <c r="N8" s="142"/>
      <c r="W8" s="43" t="s">
        <v>270</v>
      </c>
    </row>
    <row r="9" spans="1:25" ht="39">
      <c r="A9" s="145"/>
      <c r="B9" s="148"/>
      <c r="C9" s="145"/>
      <c r="D9" s="148"/>
      <c r="E9" s="148"/>
      <c r="F9" s="44" t="s">
        <v>98</v>
      </c>
      <c r="G9" s="44" t="s">
        <v>99</v>
      </c>
      <c r="H9" s="44" t="s">
        <v>100</v>
      </c>
      <c r="I9" s="44" t="s">
        <v>98</v>
      </c>
      <c r="J9" s="44" t="s">
        <v>99</v>
      </c>
      <c r="K9" s="44" t="s">
        <v>100</v>
      </c>
      <c r="L9" s="44" t="s">
        <v>98</v>
      </c>
      <c r="M9" s="44" t="s">
        <v>99</v>
      </c>
      <c r="N9" s="44" t="s">
        <v>100</v>
      </c>
      <c r="S9" s="43" t="s">
        <v>271</v>
      </c>
      <c r="T9" s="43" t="s">
        <v>267</v>
      </c>
      <c r="U9" s="43" t="s">
        <v>272</v>
      </c>
      <c r="W9" s="43" t="s">
        <v>271</v>
      </c>
      <c r="X9" s="43" t="s">
        <v>267</v>
      </c>
      <c r="Y9" s="43" t="s">
        <v>272</v>
      </c>
    </row>
    <row r="10" spans="1:25" ht="26">
      <c r="A10" s="45" t="s">
        <v>101</v>
      </c>
      <c r="B10" s="45" t="s">
        <v>102</v>
      </c>
      <c r="C10" s="45" t="s">
        <v>103</v>
      </c>
      <c r="D10" s="45">
        <v>14977374</v>
      </c>
      <c r="E10" s="45" t="s">
        <v>104</v>
      </c>
      <c r="F10" s="45">
        <v>25429246</v>
      </c>
      <c r="G10" s="46">
        <v>3</v>
      </c>
      <c r="H10" s="45" t="s">
        <v>105</v>
      </c>
      <c r="I10" s="47">
        <v>300</v>
      </c>
      <c r="J10" s="46">
        <v>1</v>
      </c>
      <c r="K10" s="45" t="s">
        <v>105</v>
      </c>
      <c r="L10" s="47">
        <v>449</v>
      </c>
      <c r="M10" s="46">
        <v>1</v>
      </c>
      <c r="N10" s="45" t="s">
        <v>105</v>
      </c>
      <c r="P10" s="43" t="str">
        <f>A10</f>
        <v>1A1</v>
      </c>
      <c r="Q10" s="43" t="str">
        <f>B10</f>
        <v>1A1c</v>
      </c>
      <c r="R10" s="43" t="str">
        <f>C10</f>
        <v>Boiler coal combustion</v>
      </c>
      <c r="S10" s="43">
        <f>IFERROR(F10/1000,0)</f>
        <v>25429.245999999999</v>
      </c>
      <c r="T10" s="103">
        <f>IFERROR(I10/1000,0)</f>
        <v>0.3</v>
      </c>
      <c r="U10" s="43">
        <f>IFERROR(L10/1000,0)</f>
        <v>0.44900000000000001</v>
      </c>
      <c r="W10" s="43">
        <f>S10</f>
        <v>25429.245999999999</v>
      </c>
      <c r="X10" s="43">
        <f t="shared" ref="X10:X28" si="0">T10*gwpch4</f>
        <v>6.3</v>
      </c>
      <c r="Y10" s="43">
        <f t="shared" ref="Y10:Y28" si="1">U10*gwpn2o</f>
        <v>139.19</v>
      </c>
    </row>
    <row r="11" spans="1:25">
      <c r="A11" s="45" t="s">
        <v>101</v>
      </c>
      <c r="B11" s="45" t="s">
        <v>102</v>
      </c>
      <c r="C11" s="45" t="s">
        <v>106</v>
      </c>
      <c r="D11" s="45">
        <v>750271</v>
      </c>
      <c r="E11" s="48" t="s">
        <v>107</v>
      </c>
      <c r="F11" s="45">
        <v>1420641</v>
      </c>
      <c r="G11" s="46">
        <v>3</v>
      </c>
      <c r="H11" s="45" t="s">
        <v>105</v>
      </c>
      <c r="I11" s="49">
        <v>25.3</v>
      </c>
      <c r="J11" s="46">
        <v>1</v>
      </c>
      <c r="K11" s="45" t="s">
        <v>105</v>
      </c>
      <c r="L11" s="50">
        <v>2.5299999999999998</v>
      </c>
      <c r="M11" s="46">
        <v>1</v>
      </c>
      <c r="N11" s="45" t="s">
        <v>105</v>
      </c>
      <c r="P11" s="43" t="str">
        <f t="shared" ref="P11:P28" si="2">A11</f>
        <v>1A1</v>
      </c>
      <c r="Q11" s="43" t="str">
        <f t="shared" ref="Q11:Q28" si="3">B11</f>
        <v>1A1c</v>
      </c>
      <c r="R11" s="43" t="str">
        <f t="shared" ref="R11:R28" si="4">C11</f>
        <v>Gas to power plants</v>
      </c>
      <c r="S11" s="43">
        <f t="shared" ref="S11:S28" si="5">IFERROR(F11/1000,0)</f>
        <v>1420.6410000000001</v>
      </c>
      <c r="T11" s="103">
        <f t="shared" ref="T11:T28" si="6">IFERROR(I11/1000,0)</f>
        <v>2.53E-2</v>
      </c>
      <c r="U11" s="43">
        <f t="shared" ref="U11:U28" si="7">IFERROR(L11/1000,0)</f>
        <v>2.5299999999999997E-3</v>
      </c>
      <c r="W11" s="43">
        <f t="shared" ref="W11:W28" si="8">S11</f>
        <v>1420.6410000000001</v>
      </c>
      <c r="X11" s="43">
        <f t="shared" si="0"/>
        <v>0.53129999999999999</v>
      </c>
      <c r="Y11" s="43">
        <f t="shared" si="1"/>
        <v>0.78429999999999989</v>
      </c>
    </row>
    <row r="12" spans="1:25">
      <c r="A12" s="45" t="s">
        <v>101</v>
      </c>
      <c r="B12" s="45" t="s">
        <v>102</v>
      </c>
      <c r="C12" s="45" t="s">
        <v>108</v>
      </c>
      <c r="D12" s="45">
        <v>28640347</v>
      </c>
      <c r="E12" s="45" t="s">
        <v>109</v>
      </c>
      <c r="F12" s="45">
        <v>1194110</v>
      </c>
      <c r="G12" s="46">
        <v>3</v>
      </c>
      <c r="H12" s="45" t="s">
        <v>105</v>
      </c>
      <c r="I12" s="49">
        <v>21.3</v>
      </c>
      <c r="J12" s="46">
        <v>1</v>
      </c>
      <c r="K12" s="45" t="s">
        <v>105</v>
      </c>
      <c r="L12" s="50">
        <v>2.13</v>
      </c>
      <c r="M12" s="46">
        <v>1</v>
      </c>
      <c r="N12" s="45" t="s">
        <v>105</v>
      </c>
      <c r="P12" s="43" t="str">
        <f t="shared" si="2"/>
        <v>1A1</v>
      </c>
      <c r="Q12" s="43" t="str">
        <f t="shared" si="3"/>
        <v>1A1c</v>
      </c>
      <c r="R12" s="43" t="str">
        <f t="shared" si="4"/>
        <v>Fuel gas combustion</v>
      </c>
      <c r="S12" s="43">
        <f t="shared" si="5"/>
        <v>1194.1099999999999</v>
      </c>
      <c r="T12" s="103">
        <f t="shared" si="6"/>
        <v>2.1299999999999999E-2</v>
      </c>
      <c r="U12" s="43">
        <f t="shared" si="7"/>
        <v>2.1299999999999999E-3</v>
      </c>
      <c r="W12" s="43">
        <f t="shared" si="8"/>
        <v>1194.1099999999999</v>
      </c>
      <c r="X12" s="43">
        <f t="shared" si="0"/>
        <v>0.44729999999999998</v>
      </c>
      <c r="Y12" s="43">
        <f t="shared" si="1"/>
        <v>0.6603</v>
      </c>
    </row>
    <row r="13" spans="1:25">
      <c r="A13" s="45" t="s">
        <v>101</v>
      </c>
      <c r="B13" s="45" t="s">
        <v>102</v>
      </c>
      <c r="C13" s="45" t="s">
        <v>110</v>
      </c>
      <c r="D13" s="45">
        <v>1100948</v>
      </c>
      <c r="E13" s="45" t="s">
        <v>109</v>
      </c>
      <c r="F13" s="45">
        <v>118860</v>
      </c>
      <c r="G13" s="46">
        <v>3</v>
      </c>
      <c r="H13" s="45" t="s">
        <v>105</v>
      </c>
      <c r="I13" s="49">
        <v>4.5999999999999996</v>
      </c>
      <c r="J13" s="46">
        <v>1</v>
      </c>
      <c r="K13" s="45" t="s">
        <v>105</v>
      </c>
      <c r="L13" s="50">
        <v>0.92</v>
      </c>
      <c r="M13" s="46">
        <v>1</v>
      </c>
      <c r="N13" s="45" t="s">
        <v>105</v>
      </c>
      <c r="P13" s="43" t="str">
        <f t="shared" si="2"/>
        <v>1A1</v>
      </c>
      <c r="Q13" s="43" t="str">
        <f t="shared" si="3"/>
        <v>1A1c</v>
      </c>
      <c r="R13" s="43" t="str">
        <f t="shared" si="4"/>
        <v>Fuel oil combustion</v>
      </c>
      <c r="S13" s="43">
        <f t="shared" si="5"/>
        <v>118.86</v>
      </c>
      <c r="T13" s="103">
        <f t="shared" si="6"/>
        <v>4.5999999999999999E-3</v>
      </c>
      <c r="U13" s="43">
        <f t="shared" si="7"/>
        <v>9.2000000000000003E-4</v>
      </c>
      <c r="W13" s="43">
        <f t="shared" si="8"/>
        <v>118.86</v>
      </c>
      <c r="X13" s="43">
        <f t="shared" si="0"/>
        <v>9.6599999999999991E-2</v>
      </c>
      <c r="Y13" s="43">
        <f t="shared" si="1"/>
        <v>0.28520000000000001</v>
      </c>
    </row>
    <row r="14" spans="1:25">
      <c r="A14" s="45" t="s">
        <v>101</v>
      </c>
      <c r="B14" s="45" t="s">
        <v>102</v>
      </c>
      <c r="C14" s="45" t="s">
        <v>111</v>
      </c>
      <c r="D14" s="45">
        <v>1199845</v>
      </c>
      <c r="E14" s="48" t="s">
        <v>107</v>
      </c>
      <c r="F14" s="45">
        <v>188429</v>
      </c>
      <c r="G14" s="46">
        <v>3</v>
      </c>
      <c r="H14" s="45" t="s">
        <v>105</v>
      </c>
      <c r="I14" s="49">
        <v>7.3</v>
      </c>
      <c r="J14" s="46">
        <v>1</v>
      </c>
      <c r="K14" s="45" t="s">
        <v>105</v>
      </c>
      <c r="L14" s="50">
        <v>1.46</v>
      </c>
      <c r="M14" s="46">
        <v>1</v>
      </c>
      <c r="N14" s="45" t="s">
        <v>105</v>
      </c>
      <c r="P14" s="43" t="str">
        <f t="shared" si="2"/>
        <v>1A1</v>
      </c>
      <c r="Q14" s="43" t="str">
        <f t="shared" si="3"/>
        <v>1A1c</v>
      </c>
      <c r="R14" s="43" t="str">
        <f t="shared" si="4"/>
        <v>Sasol catalytic cracker</v>
      </c>
      <c r="S14" s="43">
        <f t="shared" si="5"/>
        <v>188.429</v>
      </c>
      <c r="T14" s="103">
        <f t="shared" si="6"/>
        <v>7.3000000000000001E-3</v>
      </c>
      <c r="U14" s="43">
        <f t="shared" si="7"/>
        <v>1.4599999999999999E-3</v>
      </c>
      <c r="W14" s="43">
        <f t="shared" si="8"/>
        <v>188.429</v>
      </c>
      <c r="X14" s="43">
        <f t="shared" si="0"/>
        <v>0.15329999999999999</v>
      </c>
      <c r="Y14" s="43">
        <f t="shared" si="1"/>
        <v>0.4526</v>
      </c>
    </row>
    <row r="15" spans="1:25" ht="26">
      <c r="A15" s="45" t="s">
        <v>101</v>
      </c>
      <c r="B15" s="45" t="s">
        <v>102</v>
      </c>
      <c r="C15" s="45" t="s">
        <v>112</v>
      </c>
      <c r="D15" s="45">
        <v>177871</v>
      </c>
      <c r="E15" s="48" t="s">
        <v>107</v>
      </c>
      <c r="F15" s="45">
        <v>68055</v>
      </c>
      <c r="G15" s="46">
        <v>3</v>
      </c>
      <c r="H15" s="45" t="s">
        <v>105</v>
      </c>
      <c r="I15" s="49">
        <v>1.2</v>
      </c>
      <c r="J15" s="46">
        <v>1</v>
      </c>
      <c r="K15" s="45" t="s">
        <v>105</v>
      </c>
      <c r="L15" s="50">
        <v>0.12</v>
      </c>
      <c r="M15" s="46">
        <v>1</v>
      </c>
      <c r="N15" s="45" t="s">
        <v>105</v>
      </c>
      <c r="P15" s="43" t="str">
        <f t="shared" si="2"/>
        <v>1A1</v>
      </c>
      <c r="Q15" s="43" t="str">
        <f t="shared" si="3"/>
        <v>1A1c</v>
      </c>
      <c r="R15" s="43" t="str">
        <f t="shared" si="4"/>
        <v>Wet sulphuric acid combustion emissions</v>
      </c>
      <c r="S15" s="43">
        <f t="shared" si="5"/>
        <v>68.055000000000007</v>
      </c>
      <c r="T15" s="103">
        <f t="shared" si="6"/>
        <v>1.1999999999999999E-3</v>
      </c>
      <c r="U15" s="43">
        <f t="shared" si="7"/>
        <v>1.1999999999999999E-4</v>
      </c>
      <c r="W15" s="43">
        <f t="shared" si="8"/>
        <v>68.055000000000007</v>
      </c>
      <c r="X15" s="43">
        <f t="shared" si="0"/>
        <v>2.5199999999999997E-2</v>
      </c>
      <c r="Y15" s="43">
        <f t="shared" si="1"/>
        <v>3.7199999999999997E-2</v>
      </c>
    </row>
    <row r="16" spans="1:25">
      <c r="A16" s="45" t="s">
        <v>113</v>
      </c>
      <c r="B16" s="45" t="s">
        <v>102</v>
      </c>
      <c r="C16" s="45" t="s">
        <v>114</v>
      </c>
      <c r="D16" s="45">
        <v>910988</v>
      </c>
      <c r="E16" s="45" t="s">
        <v>115</v>
      </c>
      <c r="F16" s="45">
        <v>39454</v>
      </c>
      <c r="G16" s="46">
        <v>3</v>
      </c>
      <c r="H16" s="45" t="s">
        <v>105</v>
      </c>
      <c r="I16" s="49">
        <v>0.7</v>
      </c>
      <c r="J16" s="46">
        <v>1</v>
      </c>
      <c r="K16" s="45" t="s">
        <v>105</v>
      </c>
      <c r="L16" s="50">
        <v>7.0000000000000007E-2</v>
      </c>
      <c r="M16" s="46">
        <v>1</v>
      </c>
      <c r="N16" s="45" t="s">
        <v>105</v>
      </c>
      <c r="P16" s="43" t="str">
        <f t="shared" si="2"/>
        <v>1A</v>
      </c>
      <c r="Q16" s="43" t="str">
        <f t="shared" si="3"/>
        <v>1A1c</v>
      </c>
      <c r="R16" s="43" t="str">
        <f t="shared" si="4"/>
        <v>Natural gas combustion</v>
      </c>
      <c r="S16" s="43">
        <f t="shared" si="5"/>
        <v>39.454000000000001</v>
      </c>
      <c r="T16" s="103">
        <f t="shared" si="6"/>
        <v>6.9999999999999999E-4</v>
      </c>
      <c r="U16" s="43">
        <f t="shared" si="7"/>
        <v>7.0000000000000007E-5</v>
      </c>
      <c r="W16" s="43">
        <f t="shared" si="8"/>
        <v>39.454000000000001</v>
      </c>
      <c r="X16" s="43">
        <f t="shared" si="0"/>
        <v>1.47E-2</v>
      </c>
      <c r="Y16" s="43">
        <f t="shared" si="1"/>
        <v>2.1700000000000004E-2</v>
      </c>
    </row>
    <row r="17" spans="1:25" ht="39">
      <c r="A17" s="51" t="s">
        <v>116</v>
      </c>
      <c r="B17" s="51" t="s">
        <v>117</v>
      </c>
      <c r="C17" s="51" t="s">
        <v>118</v>
      </c>
      <c r="D17" s="51">
        <v>30042216</v>
      </c>
      <c r="E17" s="52" t="s">
        <v>119</v>
      </c>
      <c r="F17" s="51">
        <v>23227198</v>
      </c>
      <c r="G17" s="53">
        <v>3</v>
      </c>
      <c r="H17" s="51" t="s">
        <v>120</v>
      </c>
      <c r="I17" s="51">
        <v>96416</v>
      </c>
      <c r="J17" s="53">
        <v>3</v>
      </c>
      <c r="K17" s="51" t="s">
        <v>120</v>
      </c>
      <c r="L17" s="52">
        <v>0</v>
      </c>
      <c r="M17" s="52"/>
      <c r="N17" s="52"/>
      <c r="P17" s="43" t="str">
        <f t="shared" si="2"/>
        <v>1B</v>
      </c>
      <c r="Q17" s="43" t="str">
        <f t="shared" si="3"/>
        <v>1B3</v>
      </c>
      <c r="R17" s="43" t="str">
        <f t="shared" si="4"/>
        <v>Other energy industries: process emissions</v>
      </c>
      <c r="S17" s="43">
        <f t="shared" si="5"/>
        <v>23227.198</v>
      </c>
      <c r="T17" s="103">
        <f t="shared" si="6"/>
        <v>96.415999999999997</v>
      </c>
      <c r="U17" s="43">
        <f t="shared" si="7"/>
        <v>0</v>
      </c>
      <c r="W17" s="43">
        <f t="shared" si="8"/>
        <v>23227.198</v>
      </c>
      <c r="X17" s="43">
        <f t="shared" si="0"/>
        <v>2024.7359999999999</v>
      </c>
      <c r="Y17" s="43">
        <f t="shared" si="1"/>
        <v>0</v>
      </c>
    </row>
    <row r="18" spans="1:25" ht="39">
      <c r="A18" s="54" t="s">
        <v>121</v>
      </c>
      <c r="B18" s="54" t="s">
        <v>122</v>
      </c>
      <c r="C18" s="55" t="s">
        <v>123</v>
      </c>
      <c r="D18" s="55" t="s">
        <v>124</v>
      </c>
      <c r="E18" s="54" t="s">
        <v>125</v>
      </c>
      <c r="F18" s="54">
        <v>2027278</v>
      </c>
      <c r="G18" s="56">
        <v>3</v>
      </c>
      <c r="H18" s="54" t="s">
        <v>105</v>
      </c>
      <c r="I18" s="54" t="s">
        <v>126</v>
      </c>
      <c r="J18" s="54" t="s">
        <v>127</v>
      </c>
      <c r="K18" s="54" t="s">
        <v>127</v>
      </c>
      <c r="L18" s="54" t="s">
        <v>126</v>
      </c>
      <c r="M18" s="54" t="s">
        <v>127</v>
      </c>
      <c r="N18" s="54" t="s">
        <v>127</v>
      </c>
      <c r="P18" s="43" t="str">
        <f t="shared" si="2"/>
        <v>1B</v>
      </c>
      <c r="Q18" s="43" t="str">
        <f t="shared" si="3"/>
        <v>1B3</v>
      </c>
      <c r="R18" s="43" t="str">
        <f t="shared" si="4"/>
        <v>Flaring emissions</v>
      </c>
      <c r="S18" s="43">
        <f t="shared" si="5"/>
        <v>2027.278</v>
      </c>
      <c r="T18" s="103">
        <f t="shared" si="6"/>
        <v>0</v>
      </c>
      <c r="U18" s="43">
        <f t="shared" si="7"/>
        <v>0</v>
      </c>
      <c r="W18" s="43">
        <f t="shared" si="8"/>
        <v>2027.278</v>
      </c>
      <c r="X18" s="43">
        <f t="shared" si="0"/>
        <v>0</v>
      </c>
      <c r="Y18" s="43">
        <f t="shared" si="1"/>
        <v>0</v>
      </c>
    </row>
    <row r="19" spans="1:25" ht="26">
      <c r="A19" s="55" t="s">
        <v>121</v>
      </c>
      <c r="B19" s="55" t="s">
        <v>122</v>
      </c>
      <c r="C19" s="55" t="s">
        <v>128</v>
      </c>
      <c r="D19" s="55">
        <v>177871</v>
      </c>
      <c r="E19" s="57" t="s">
        <v>107</v>
      </c>
      <c r="F19" s="55">
        <v>309044</v>
      </c>
      <c r="G19" s="58">
        <v>3</v>
      </c>
      <c r="H19" s="55" t="s">
        <v>105</v>
      </c>
      <c r="I19" s="55" t="s">
        <v>126</v>
      </c>
      <c r="J19" s="55" t="s">
        <v>127</v>
      </c>
      <c r="K19" s="55" t="s">
        <v>127</v>
      </c>
      <c r="L19" s="55" t="s">
        <v>126</v>
      </c>
      <c r="M19" s="55" t="s">
        <v>127</v>
      </c>
      <c r="N19" s="55" t="s">
        <v>127</v>
      </c>
      <c r="P19" s="43" t="str">
        <f t="shared" si="2"/>
        <v>1B</v>
      </c>
      <c r="Q19" s="43" t="str">
        <f t="shared" si="3"/>
        <v>1B3</v>
      </c>
      <c r="R19" s="43" t="str">
        <f t="shared" si="4"/>
        <v>Wet sulphuric acid process emissions</v>
      </c>
      <c r="S19" s="43">
        <f t="shared" si="5"/>
        <v>309.04399999999998</v>
      </c>
      <c r="T19" s="103">
        <f t="shared" si="6"/>
        <v>0</v>
      </c>
      <c r="U19" s="43">
        <f t="shared" si="7"/>
        <v>0</v>
      </c>
      <c r="W19" s="43">
        <f t="shared" si="8"/>
        <v>309.04399999999998</v>
      </c>
      <c r="X19" s="43">
        <f t="shared" si="0"/>
        <v>0</v>
      </c>
      <c r="Y19" s="43">
        <f t="shared" si="1"/>
        <v>0</v>
      </c>
    </row>
    <row r="20" spans="1:25">
      <c r="A20" s="55" t="s">
        <v>121</v>
      </c>
      <c r="B20" s="55" t="s">
        <v>122</v>
      </c>
      <c r="C20" s="55" t="s">
        <v>129</v>
      </c>
      <c r="D20" s="55">
        <v>182658</v>
      </c>
      <c r="E20" s="55" t="s">
        <v>130</v>
      </c>
      <c r="F20" s="55">
        <v>15323</v>
      </c>
      <c r="G20" s="58">
        <v>3</v>
      </c>
      <c r="H20" s="55" t="s">
        <v>105</v>
      </c>
      <c r="I20" s="55" t="s">
        <v>126</v>
      </c>
      <c r="J20" s="55" t="s">
        <v>127</v>
      </c>
      <c r="K20" s="55" t="s">
        <v>127</v>
      </c>
      <c r="L20" s="55" t="s">
        <v>126</v>
      </c>
      <c r="M20" s="55" t="s">
        <v>127</v>
      </c>
      <c r="N20" s="55" t="s">
        <v>127</v>
      </c>
      <c r="P20" s="43" t="str">
        <f t="shared" si="2"/>
        <v>1B</v>
      </c>
      <c r="Q20" s="43" t="str">
        <f t="shared" si="3"/>
        <v>1B3</v>
      </c>
      <c r="R20" s="43" t="str">
        <f t="shared" si="4"/>
        <v>Butanol stripper</v>
      </c>
      <c r="S20" s="43">
        <f t="shared" si="5"/>
        <v>15.323</v>
      </c>
      <c r="T20" s="103">
        <f t="shared" si="6"/>
        <v>0</v>
      </c>
      <c r="U20" s="43">
        <f t="shared" si="7"/>
        <v>0</v>
      </c>
      <c r="W20" s="43">
        <f t="shared" si="8"/>
        <v>15.323</v>
      </c>
      <c r="X20" s="43">
        <f t="shared" si="0"/>
        <v>0</v>
      </c>
      <c r="Y20" s="43">
        <f t="shared" si="1"/>
        <v>0</v>
      </c>
    </row>
    <row r="21" spans="1:25" ht="26">
      <c r="A21" s="59" t="s">
        <v>131</v>
      </c>
      <c r="B21" s="59" t="s">
        <v>132</v>
      </c>
      <c r="C21" s="59" t="s">
        <v>133</v>
      </c>
      <c r="D21" s="59">
        <v>23360</v>
      </c>
      <c r="E21" s="59" t="s">
        <v>134</v>
      </c>
      <c r="F21" s="59">
        <v>7065</v>
      </c>
      <c r="G21" s="60">
        <v>3</v>
      </c>
      <c r="H21" s="59" t="s">
        <v>105</v>
      </c>
      <c r="I21" s="61">
        <v>3853</v>
      </c>
      <c r="J21" s="60">
        <v>3</v>
      </c>
      <c r="K21" s="59" t="s">
        <v>105</v>
      </c>
      <c r="L21" s="62">
        <v>0</v>
      </c>
      <c r="M21" s="62"/>
      <c r="N21" s="62"/>
      <c r="P21" s="43" t="str">
        <f t="shared" si="2"/>
        <v>4D</v>
      </c>
      <c r="Q21" s="43" t="str">
        <f t="shared" si="3"/>
        <v>4D2</v>
      </c>
      <c r="R21" s="43" t="str">
        <f t="shared" si="4"/>
        <v>Process water dams</v>
      </c>
      <c r="S21" s="43">
        <f t="shared" si="5"/>
        <v>7.0650000000000004</v>
      </c>
      <c r="T21" s="103">
        <f t="shared" si="6"/>
        <v>3.8530000000000002</v>
      </c>
      <c r="U21" s="43">
        <f t="shared" si="7"/>
        <v>0</v>
      </c>
      <c r="W21" s="43">
        <f t="shared" si="8"/>
        <v>7.0650000000000004</v>
      </c>
      <c r="X21" s="43">
        <f t="shared" si="0"/>
        <v>80.913000000000011</v>
      </c>
      <c r="Y21" s="43">
        <f t="shared" si="1"/>
        <v>0</v>
      </c>
    </row>
    <row r="22" spans="1:25" ht="39">
      <c r="A22" s="63" t="s">
        <v>131</v>
      </c>
      <c r="B22" s="63" t="s">
        <v>132</v>
      </c>
      <c r="C22" s="59" t="s">
        <v>135</v>
      </c>
      <c r="D22" s="63">
        <v>119401</v>
      </c>
      <c r="E22" s="59" t="s">
        <v>136</v>
      </c>
      <c r="F22" s="63">
        <v>180962</v>
      </c>
      <c r="G22" s="64">
        <v>3</v>
      </c>
      <c r="H22" s="63" t="s">
        <v>105</v>
      </c>
      <c r="I22" s="63" t="s">
        <v>126</v>
      </c>
      <c r="J22" s="63" t="s">
        <v>127</v>
      </c>
      <c r="K22" s="63" t="s">
        <v>127</v>
      </c>
      <c r="L22" s="63" t="s">
        <v>126</v>
      </c>
      <c r="M22" s="63" t="s">
        <v>127</v>
      </c>
      <c r="N22" s="63" t="s">
        <v>127</v>
      </c>
      <c r="P22" s="43" t="str">
        <f t="shared" si="2"/>
        <v>4D</v>
      </c>
      <c r="Q22" s="43" t="str">
        <f t="shared" si="3"/>
        <v>4D2</v>
      </c>
      <c r="R22" s="43" t="str">
        <f t="shared" si="4"/>
        <v>Water recovery (including domestic sewage)</v>
      </c>
      <c r="S22" s="43">
        <f t="shared" si="5"/>
        <v>180.96199999999999</v>
      </c>
      <c r="T22" s="103">
        <f t="shared" si="6"/>
        <v>0</v>
      </c>
      <c r="U22" s="43">
        <f t="shared" si="7"/>
        <v>0</v>
      </c>
      <c r="W22" s="43">
        <f t="shared" si="8"/>
        <v>180.96199999999999</v>
      </c>
      <c r="X22" s="43">
        <f t="shared" si="0"/>
        <v>0</v>
      </c>
      <c r="Y22" s="43">
        <f t="shared" si="1"/>
        <v>0</v>
      </c>
    </row>
    <row r="23" spans="1:25">
      <c r="A23" s="65" t="s">
        <v>137</v>
      </c>
      <c r="B23" s="65" t="s">
        <v>138</v>
      </c>
      <c r="C23" s="65" t="s">
        <v>139</v>
      </c>
      <c r="D23" s="65">
        <v>643962</v>
      </c>
      <c r="E23" s="65" t="s">
        <v>140</v>
      </c>
      <c r="F23" s="66" t="s">
        <v>126</v>
      </c>
      <c r="G23" s="65" t="s">
        <v>127</v>
      </c>
      <c r="H23" s="65" t="s">
        <v>127</v>
      </c>
      <c r="I23" s="65" t="s">
        <v>126</v>
      </c>
      <c r="J23" s="65" t="s">
        <v>127</v>
      </c>
      <c r="K23" s="65" t="s">
        <v>127</v>
      </c>
      <c r="L23" s="67">
        <v>692</v>
      </c>
      <c r="M23" s="68">
        <v>3</v>
      </c>
      <c r="N23" s="65" t="s">
        <v>105</v>
      </c>
      <c r="P23" s="43" t="str">
        <f t="shared" si="2"/>
        <v>2B</v>
      </c>
      <c r="Q23" s="43" t="str">
        <f t="shared" si="3"/>
        <v>2B2</v>
      </c>
      <c r="R23" s="43" t="str">
        <f t="shared" si="4"/>
        <v>Nitric acid production</v>
      </c>
      <c r="S23" s="43">
        <f t="shared" si="5"/>
        <v>0</v>
      </c>
      <c r="T23" s="103">
        <f t="shared" si="6"/>
        <v>0</v>
      </c>
      <c r="U23" s="43">
        <f t="shared" si="7"/>
        <v>0.69199999999999995</v>
      </c>
      <c r="W23" s="43">
        <f t="shared" si="8"/>
        <v>0</v>
      </c>
      <c r="X23" s="43">
        <f t="shared" si="0"/>
        <v>0</v>
      </c>
      <c r="Y23" s="43">
        <f t="shared" si="1"/>
        <v>214.51999999999998</v>
      </c>
    </row>
    <row r="24" spans="1:25">
      <c r="A24" s="65" t="s">
        <v>137</v>
      </c>
      <c r="B24" s="65" t="s">
        <v>141</v>
      </c>
      <c r="C24" s="65" t="s">
        <v>142</v>
      </c>
      <c r="D24" s="65">
        <v>313043</v>
      </c>
      <c r="E24" s="65" t="s">
        <v>143</v>
      </c>
      <c r="F24" s="65">
        <v>241415</v>
      </c>
      <c r="G24" s="68">
        <v>3</v>
      </c>
      <c r="H24" s="65" t="s">
        <v>105</v>
      </c>
      <c r="I24" s="67">
        <v>7962</v>
      </c>
      <c r="J24" s="68">
        <v>3</v>
      </c>
      <c r="K24" s="65" t="s">
        <v>105</v>
      </c>
      <c r="L24" s="65" t="s">
        <v>126</v>
      </c>
      <c r="M24" s="65" t="s">
        <v>127</v>
      </c>
      <c r="N24" s="65" t="s">
        <v>127</v>
      </c>
      <c r="P24" s="43" t="str">
        <f t="shared" si="2"/>
        <v>2B</v>
      </c>
      <c r="Q24" s="43" t="str">
        <f t="shared" si="3"/>
        <v>2B1</v>
      </c>
      <c r="R24" s="43" t="str">
        <f t="shared" si="4"/>
        <v>Ammonia production</v>
      </c>
      <c r="S24" s="43">
        <f t="shared" si="5"/>
        <v>241.41499999999999</v>
      </c>
      <c r="T24" s="103">
        <f t="shared" si="6"/>
        <v>7.9619999999999997</v>
      </c>
      <c r="U24" s="43">
        <f t="shared" si="7"/>
        <v>0</v>
      </c>
      <c r="W24" s="43">
        <f t="shared" si="8"/>
        <v>241.41499999999999</v>
      </c>
      <c r="X24" s="43">
        <f t="shared" si="0"/>
        <v>167.202</v>
      </c>
      <c r="Y24" s="43">
        <f t="shared" si="1"/>
        <v>0</v>
      </c>
    </row>
    <row r="25" spans="1:25">
      <c r="A25" s="55" t="s">
        <v>116</v>
      </c>
      <c r="B25" s="55" t="s">
        <v>144</v>
      </c>
      <c r="C25" s="55" t="s">
        <v>145</v>
      </c>
      <c r="D25" s="55">
        <v>40020782</v>
      </c>
      <c r="E25" s="55" t="s">
        <v>146</v>
      </c>
      <c r="F25" s="58">
        <v>0</v>
      </c>
      <c r="G25" s="55" t="s">
        <v>127</v>
      </c>
      <c r="H25" s="55" t="s">
        <v>127</v>
      </c>
      <c r="I25" s="69">
        <v>3229</v>
      </c>
      <c r="J25" s="58">
        <v>2</v>
      </c>
      <c r="K25" s="55" t="s">
        <v>105</v>
      </c>
      <c r="L25" s="55" t="s">
        <v>126</v>
      </c>
      <c r="M25" s="55" t="s">
        <v>127</v>
      </c>
      <c r="N25" s="55" t="s">
        <v>127</v>
      </c>
      <c r="P25" s="43" t="str">
        <f t="shared" si="2"/>
        <v>1B</v>
      </c>
      <c r="Q25" s="43" t="str">
        <f t="shared" si="3"/>
        <v>1B1</v>
      </c>
      <c r="R25" s="43" t="str">
        <f t="shared" si="4"/>
        <v>Sasol Mining</v>
      </c>
      <c r="S25" s="43">
        <f t="shared" si="5"/>
        <v>0</v>
      </c>
      <c r="T25" s="103">
        <f t="shared" si="6"/>
        <v>3.2290000000000001</v>
      </c>
      <c r="U25" s="43">
        <f t="shared" si="7"/>
        <v>0</v>
      </c>
      <c r="W25" s="43">
        <f t="shared" si="8"/>
        <v>0</v>
      </c>
      <c r="X25" s="43">
        <f t="shared" si="0"/>
        <v>67.808999999999997</v>
      </c>
      <c r="Y25" s="43">
        <f t="shared" si="1"/>
        <v>0</v>
      </c>
    </row>
    <row r="26" spans="1:25" ht="26">
      <c r="A26" s="55" t="s">
        <v>147</v>
      </c>
      <c r="B26" s="55" t="s">
        <v>148</v>
      </c>
      <c r="C26" s="55" t="s">
        <v>149</v>
      </c>
      <c r="D26" s="55">
        <v>4555664</v>
      </c>
      <c r="E26" s="57" t="s">
        <v>150</v>
      </c>
      <c r="F26" s="58">
        <v>0</v>
      </c>
      <c r="G26" s="55" t="s">
        <v>127</v>
      </c>
      <c r="H26" s="55" t="s">
        <v>127</v>
      </c>
      <c r="I26" s="69">
        <v>243</v>
      </c>
      <c r="J26" s="58">
        <v>2</v>
      </c>
      <c r="K26" s="55" t="s">
        <v>105</v>
      </c>
      <c r="L26" s="55" t="s">
        <v>126</v>
      </c>
      <c r="M26" s="55" t="s">
        <v>127</v>
      </c>
      <c r="N26" s="55" t="s">
        <v>127</v>
      </c>
      <c r="P26" s="43" t="str">
        <f t="shared" si="2"/>
        <v>1B2</v>
      </c>
      <c r="Q26" s="43" t="str">
        <f t="shared" si="3"/>
        <v>1B2b</v>
      </c>
      <c r="R26" s="43" t="str">
        <f t="shared" si="4"/>
        <v>Natural gas venting from the pipeline</v>
      </c>
      <c r="S26" s="43">
        <f t="shared" si="5"/>
        <v>0</v>
      </c>
      <c r="T26" s="103">
        <f t="shared" si="6"/>
        <v>0.24299999999999999</v>
      </c>
      <c r="U26" s="43">
        <f t="shared" si="7"/>
        <v>0</v>
      </c>
      <c r="W26" s="43">
        <f t="shared" si="8"/>
        <v>0</v>
      </c>
      <c r="X26" s="43">
        <f t="shared" si="0"/>
        <v>5.1029999999999998</v>
      </c>
      <c r="Y26" s="43">
        <f t="shared" si="1"/>
        <v>0</v>
      </c>
    </row>
    <row r="27" spans="1:25">
      <c r="A27" s="59" t="s">
        <v>151</v>
      </c>
      <c r="B27" s="59" t="s">
        <v>152</v>
      </c>
      <c r="C27" s="59" t="s">
        <v>153</v>
      </c>
      <c r="D27" s="59" t="s">
        <v>154</v>
      </c>
      <c r="E27" s="59" t="s">
        <v>127</v>
      </c>
      <c r="F27" s="59" t="s">
        <v>126</v>
      </c>
      <c r="G27" s="59" t="s">
        <v>127</v>
      </c>
      <c r="H27" s="59" t="s">
        <v>127</v>
      </c>
      <c r="I27" s="59" t="s">
        <v>126</v>
      </c>
      <c r="J27" s="59" t="s">
        <v>127</v>
      </c>
      <c r="K27" s="59" t="s">
        <v>127</v>
      </c>
      <c r="L27" s="59" t="s">
        <v>126</v>
      </c>
      <c r="M27" s="59" t="s">
        <v>127</v>
      </c>
      <c r="N27" s="59" t="s">
        <v>127</v>
      </c>
      <c r="P27" s="43" t="str">
        <f t="shared" si="2"/>
        <v>4C</v>
      </c>
      <c r="Q27" s="43" t="str">
        <f t="shared" si="3"/>
        <v>4C2</v>
      </c>
      <c r="R27" s="43" t="str">
        <f t="shared" si="4"/>
        <v>Open burning of waste</v>
      </c>
      <c r="S27" s="43">
        <f t="shared" si="5"/>
        <v>0</v>
      </c>
      <c r="T27" s="103">
        <f t="shared" si="6"/>
        <v>0</v>
      </c>
      <c r="U27" s="43">
        <f t="shared" si="7"/>
        <v>0</v>
      </c>
      <c r="W27" s="43">
        <f t="shared" si="8"/>
        <v>0</v>
      </c>
      <c r="X27" s="43">
        <f t="shared" si="0"/>
        <v>0</v>
      </c>
      <c r="Y27" s="43">
        <f t="shared" si="1"/>
        <v>0</v>
      </c>
    </row>
    <row r="28" spans="1:25" ht="52">
      <c r="A28" s="45" t="s">
        <v>155</v>
      </c>
      <c r="B28" s="45" t="s">
        <v>156</v>
      </c>
      <c r="C28" s="45" t="s">
        <v>157</v>
      </c>
      <c r="D28" s="45">
        <v>245406</v>
      </c>
      <c r="E28" s="45" t="s">
        <v>158</v>
      </c>
      <c r="F28" s="45">
        <v>19410</v>
      </c>
      <c r="G28" s="46">
        <v>1</v>
      </c>
      <c r="H28" s="45" t="s">
        <v>159</v>
      </c>
      <c r="I28" s="45" t="s">
        <v>126</v>
      </c>
      <c r="J28" s="45" t="s">
        <v>127</v>
      </c>
      <c r="K28" s="45" t="s">
        <v>127</v>
      </c>
      <c r="L28" s="45" t="s">
        <v>126</v>
      </c>
      <c r="M28" s="45" t="s">
        <v>127</v>
      </c>
      <c r="N28" s="45" t="s">
        <v>127</v>
      </c>
      <c r="P28" s="43" t="str">
        <f t="shared" si="2"/>
        <v>1A5</v>
      </c>
      <c r="Q28" s="43" t="str">
        <f t="shared" si="3"/>
        <v>1A5b</v>
      </c>
      <c r="R28" s="43" t="str">
        <f t="shared" si="4"/>
        <v>Mobile combustion: Mining machinery</v>
      </c>
      <c r="S28" s="43">
        <f t="shared" si="5"/>
        <v>19.41</v>
      </c>
      <c r="T28" s="103">
        <f t="shared" si="6"/>
        <v>0</v>
      </c>
      <c r="U28" s="43">
        <f t="shared" si="7"/>
        <v>0</v>
      </c>
      <c r="W28" s="43">
        <f t="shared" si="8"/>
        <v>19.41</v>
      </c>
      <c r="X28" s="43">
        <f t="shared" si="0"/>
        <v>0</v>
      </c>
      <c r="Y28" s="43">
        <f t="shared" si="1"/>
        <v>0</v>
      </c>
    </row>
    <row r="29" spans="1:25">
      <c r="R29" s="43" t="s">
        <v>273</v>
      </c>
      <c r="S29" s="43">
        <f>SUM(S10:S28)</f>
        <v>54486.490000000005</v>
      </c>
      <c r="T29" s="43">
        <f>SUM(T10:T28)</f>
        <v>112.06339999999999</v>
      </c>
      <c r="U29" s="43">
        <f>SUM(U10:U28)</f>
        <v>1.1482299999999999</v>
      </c>
      <c r="W29" s="43">
        <f>SUM(W10:W28)</f>
        <v>54486.490000000005</v>
      </c>
      <c r="X29" s="43">
        <f>SUM(X10:X28)</f>
        <v>2353.3314</v>
      </c>
      <c r="Y29" s="43">
        <f>SUM(Y10:Y28)</f>
        <v>355.9513</v>
      </c>
    </row>
    <row r="30" spans="1:25">
      <c r="A30" s="43" t="s">
        <v>160</v>
      </c>
      <c r="F30" s="43">
        <f>SUM(F32:F35)</f>
        <v>54486490</v>
      </c>
      <c r="I30" s="43">
        <f>SUM(I32:I35)</f>
        <v>112063.4</v>
      </c>
      <c r="L30" s="43">
        <f>SUM(L32:L35)</f>
        <v>1148.23</v>
      </c>
    </row>
    <row r="31" spans="1:25">
      <c r="A31" s="70" t="s">
        <v>161</v>
      </c>
      <c r="F31" s="140" t="s">
        <v>95</v>
      </c>
      <c r="G31" s="141"/>
      <c r="H31" s="142"/>
      <c r="I31" s="140" t="s">
        <v>96</v>
      </c>
      <c r="J31" s="141"/>
      <c r="K31" s="142"/>
      <c r="L31" s="140" t="s">
        <v>97</v>
      </c>
      <c r="M31" s="141"/>
      <c r="N31" s="142"/>
      <c r="W31" s="43">
        <f>W29+X29+Y29</f>
        <v>57195.772700000009</v>
      </c>
    </row>
    <row r="32" spans="1:25">
      <c r="A32" s="43" t="s">
        <v>162</v>
      </c>
      <c r="F32" s="43">
        <f>SUMIFS(F$10:F$28,$A$10:$A$28,$A32)</f>
        <v>28478205</v>
      </c>
      <c r="I32" s="43">
        <f>SUMIFS(I$10:I$28,$A$10:$A$28,$A32)</f>
        <v>360.40000000000003</v>
      </c>
      <c r="L32" s="43">
        <f>SUMIFS(L$10:L$28,$A$10:$A$28,$A32)</f>
        <v>456.22999999999996</v>
      </c>
    </row>
    <row r="33" spans="1:12">
      <c r="A33" s="43" t="s">
        <v>163</v>
      </c>
      <c r="F33" s="43">
        <f>SUMIFS(F$10:F$28,$A$10:$A$28,$A33)</f>
        <v>25578843</v>
      </c>
      <c r="I33" s="43">
        <f>SUMIFS(I$10:I$28,$A$10:$A$28,$A33)</f>
        <v>99888</v>
      </c>
      <c r="L33" s="43">
        <f>SUMIFS(L$10:L$28,$A$10:$A$28,$A33)</f>
        <v>0</v>
      </c>
    </row>
    <row r="34" spans="1:12">
      <c r="A34" s="43" t="s">
        <v>164</v>
      </c>
      <c r="F34" s="43">
        <f>SUMIFS(F$10:F$28,$A$10:$A$28,$A34)</f>
        <v>241415</v>
      </c>
      <c r="I34" s="43">
        <f>SUMIFS(I$10:I$28,$A$10:$A$28,$A34)</f>
        <v>7962</v>
      </c>
      <c r="L34" s="43">
        <f>SUMIFS(L$10:L$28,$A$10:$A$28,$A34)</f>
        <v>692</v>
      </c>
    </row>
    <row r="35" spans="1:12">
      <c r="A35" s="43" t="s">
        <v>165</v>
      </c>
      <c r="F35" s="43">
        <f>SUMIFS(F$10:F$28,$A$10:$A$28,$A35)</f>
        <v>188027</v>
      </c>
      <c r="I35" s="43">
        <f>SUMIFS(I$10:I$28,$A$10:$A$28,$A35)</f>
        <v>3853</v>
      </c>
      <c r="L35" s="43">
        <f>SUMIFS(L$10:L$28,$A$10:$A$28,$A35)</f>
        <v>0</v>
      </c>
    </row>
    <row r="37" spans="1:12" ht="15">
      <c r="A37" s="71" t="s">
        <v>166</v>
      </c>
      <c r="B37" s="71"/>
      <c r="C37" s="72"/>
      <c r="D37" s="72"/>
      <c r="E37" s="73"/>
    </row>
    <row r="38" spans="1:12">
      <c r="A38" s="73" t="s">
        <v>167</v>
      </c>
      <c r="B38" s="73">
        <v>21</v>
      </c>
      <c r="C38" s="73" t="s">
        <v>168</v>
      </c>
      <c r="D38" s="73"/>
      <c r="E38" s="73"/>
    </row>
    <row r="39" spans="1:12">
      <c r="A39" s="73" t="s">
        <v>169</v>
      </c>
      <c r="B39" s="73">
        <v>310</v>
      </c>
      <c r="C39" s="73" t="s">
        <v>168</v>
      </c>
      <c r="D39" s="73"/>
      <c r="E39" s="73"/>
    </row>
    <row r="40" spans="1:12">
      <c r="F40" s="129" t="s">
        <v>170</v>
      </c>
      <c r="G40" s="141"/>
      <c r="H40" s="142"/>
    </row>
    <row r="41" spans="1:12">
      <c r="E41" s="43" t="s">
        <v>171</v>
      </c>
      <c r="F41" s="74">
        <f>F30+I30*B38+L30*B39</f>
        <v>57195772.699999996</v>
      </c>
    </row>
    <row r="42" spans="1:12">
      <c r="E42" s="43" t="s">
        <v>172</v>
      </c>
      <c r="F42" s="75">
        <f>F41*0.000001</f>
        <v>57.195772699999992</v>
      </c>
    </row>
    <row r="44" spans="1:12">
      <c r="D44" s="43" t="s">
        <v>173</v>
      </c>
      <c r="E44" s="43" t="s">
        <v>174</v>
      </c>
      <c r="F44" s="43">
        <v>56.176986300000003</v>
      </c>
      <c r="G44" s="76">
        <f>1-F44/F45</f>
        <v>1.7812267444023644E-2</v>
      </c>
    </row>
    <row r="45" spans="1:12">
      <c r="F45" s="43">
        <v>57.195772699999992</v>
      </c>
    </row>
    <row r="49" spans="1:25">
      <c r="A49" s="43" t="s">
        <v>250</v>
      </c>
    </row>
    <row r="50" spans="1:25">
      <c r="A50" s="157" t="s">
        <v>175</v>
      </c>
      <c r="B50" s="157"/>
      <c r="C50" s="157"/>
      <c r="D50" s="157"/>
      <c r="E50" s="157"/>
      <c r="F50" s="157"/>
      <c r="G50" s="157"/>
      <c r="H50" s="157"/>
      <c r="I50" s="157"/>
      <c r="J50" s="157"/>
      <c r="K50" s="157"/>
      <c r="L50" s="157"/>
      <c r="M50" s="157"/>
      <c r="N50" s="157"/>
    </row>
    <row r="51" spans="1:25">
      <c r="A51" s="158" t="s">
        <v>176</v>
      </c>
      <c r="B51" s="158"/>
      <c r="C51" s="158"/>
      <c r="D51" s="158"/>
      <c r="E51" s="158"/>
      <c r="F51" s="158"/>
      <c r="G51" s="158"/>
      <c r="H51" s="158"/>
      <c r="I51" s="158"/>
      <c r="J51" s="158"/>
      <c r="K51" s="158"/>
      <c r="L51" s="158"/>
      <c r="M51" s="158"/>
      <c r="N51" s="158"/>
    </row>
    <row r="52" spans="1:25">
      <c r="A52" s="159" t="s">
        <v>177</v>
      </c>
      <c r="B52" s="160"/>
      <c r="C52" s="161" t="s">
        <v>178</v>
      </c>
      <c r="D52" s="162"/>
      <c r="E52" s="162"/>
      <c r="F52" s="162"/>
      <c r="G52" s="162"/>
      <c r="H52" s="162"/>
      <c r="I52" s="162"/>
      <c r="J52" s="162"/>
      <c r="K52" s="162"/>
      <c r="L52" s="162"/>
      <c r="M52" s="162"/>
      <c r="N52" s="163"/>
    </row>
    <row r="53" spans="1:25">
      <c r="A53" s="152" t="s">
        <v>179</v>
      </c>
      <c r="B53" s="153"/>
      <c r="C53" s="154">
        <v>170500107</v>
      </c>
      <c r="D53" s="155"/>
      <c r="E53" s="155"/>
      <c r="F53" s="155"/>
      <c r="G53" s="155"/>
      <c r="H53" s="155"/>
      <c r="I53" s="155"/>
      <c r="J53" s="155"/>
      <c r="K53" s="155"/>
      <c r="L53" s="155"/>
      <c r="M53" s="155"/>
      <c r="N53" s="156"/>
    </row>
    <row r="54" spans="1:25">
      <c r="A54" s="159" t="s">
        <v>180</v>
      </c>
      <c r="B54" s="160"/>
      <c r="C54" s="178">
        <v>43581</v>
      </c>
      <c r="D54" s="179"/>
      <c r="E54" s="179"/>
      <c r="F54" s="179"/>
      <c r="G54" s="179"/>
      <c r="H54" s="179"/>
      <c r="I54" s="179"/>
      <c r="J54" s="179"/>
      <c r="K54" s="179"/>
      <c r="L54" s="179"/>
      <c r="M54" s="179"/>
      <c r="N54" s="180"/>
    </row>
    <row r="55" spans="1:25">
      <c r="A55" s="152" t="s">
        <v>181</v>
      </c>
      <c r="B55" s="153"/>
      <c r="C55" s="154">
        <v>2018</v>
      </c>
      <c r="D55" s="155"/>
      <c r="E55" s="155"/>
      <c r="F55" s="155"/>
      <c r="G55" s="155"/>
      <c r="H55" s="155"/>
      <c r="I55" s="155"/>
      <c r="J55" s="155"/>
      <c r="K55" s="155"/>
      <c r="L55" s="155"/>
      <c r="M55" s="155"/>
      <c r="N55" s="156"/>
    </row>
    <row r="56" spans="1:25">
      <c r="A56" s="181" t="s">
        <v>182</v>
      </c>
      <c r="B56" s="182"/>
      <c r="C56" s="182"/>
      <c r="D56" s="182"/>
      <c r="E56" s="182"/>
      <c r="F56" s="182"/>
      <c r="G56" s="182"/>
      <c r="H56" s="182"/>
      <c r="I56" s="182"/>
      <c r="J56" s="182"/>
      <c r="K56" s="182"/>
      <c r="L56" s="182"/>
      <c r="M56" s="182"/>
      <c r="N56" s="183"/>
    </row>
    <row r="57" spans="1:25">
      <c r="A57" s="164" t="s">
        <v>183</v>
      </c>
      <c r="B57" s="167" t="s">
        <v>184</v>
      </c>
      <c r="C57" s="170" t="s">
        <v>185</v>
      </c>
      <c r="D57" s="171"/>
      <c r="E57" s="172"/>
      <c r="F57" s="173" t="s">
        <v>186</v>
      </c>
      <c r="G57" s="174"/>
      <c r="H57" s="174"/>
      <c r="I57" s="174"/>
      <c r="J57" s="174"/>
      <c r="K57" s="174"/>
      <c r="L57" s="174"/>
      <c r="M57" s="174"/>
      <c r="N57" s="175"/>
    </row>
    <row r="58" spans="1:25" ht="14">
      <c r="A58" s="165"/>
      <c r="B58" s="168"/>
      <c r="C58" s="176" t="s">
        <v>187</v>
      </c>
      <c r="D58" s="184" t="s">
        <v>188</v>
      </c>
      <c r="E58" s="186" t="s">
        <v>189</v>
      </c>
      <c r="F58" s="188" t="s">
        <v>190</v>
      </c>
      <c r="G58" s="189"/>
      <c r="H58" s="190"/>
      <c r="I58" s="191" t="s">
        <v>191</v>
      </c>
      <c r="J58" s="192"/>
      <c r="K58" s="193"/>
      <c r="L58" s="191" t="s">
        <v>192</v>
      </c>
      <c r="M58" s="192"/>
      <c r="N58" s="193"/>
      <c r="W58" s="43" t="s">
        <v>270</v>
      </c>
    </row>
    <row r="59" spans="1:25" ht="26">
      <c r="A59" s="166"/>
      <c r="B59" s="169"/>
      <c r="C59" s="177"/>
      <c r="D59" s="185"/>
      <c r="E59" s="187"/>
      <c r="F59" s="77" t="s">
        <v>193</v>
      </c>
      <c r="G59" s="78" t="s">
        <v>194</v>
      </c>
      <c r="H59" s="77" t="s">
        <v>195</v>
      </c>
      <c r="I59" s="79" t="s">
        <v>193</v>
      </c>
      <c r="J59" s="78" t="s">
        <v>194</v>
      </c>
      <c r="K59" s="77" t="s">
        <v>195</v>
      </c>
      <c r="L59" s="80" t="s">
        <v>193</v>
      </c>
      <c r="M59" s="78" t="s">
        <v>194</v>
      </c>
      <c r="N59" s="77" t="s">
        <v>195</v>
      </c>
      <c r="S59" s="43" t="s">
        <v>271</v>
      </c>
      <c r="T59" s="43" t="s">
        <v>267</v>
      </c>
      <c r="U59" s="43" t="s">
        <v>272</v>
      </c>
      <c r="W59" s="43" t="s">
        <v>271</v>
      </c>
      <c r="X59" s="43" t="s">
        <v>267</v>
      </c>
      <c r="Y59" s="43" t="s">
        <v>272</v>
      </c>
    </row>
    <row r="60" spans="1:25" ht="39">
      <c r="A60" s="81" t="s">
        <v>196</v>
      </c>
      <c r="B60" s="81" t="s">
        <v>197</v>
      </c>
      <c r="C60" s="81" t="s">
        <v>198</v>
      </c>
      <c r="D60" s="82">
        <v>14216445</v>
      </c>
      <c r="E60" s="81" t="s">
        <v>199</v>
      </c>
      <c r="F60" s="82">
        <v>23751520</v>
      </c>
      <c r="G60" s="83">
        <v>3</v>
      </c>
      <c r="H60" s="81" t="s">
        <v>200</v>
      </c>
      <c r="I60" s="83">
        <v>284</v>
      </c>
      <c r="J60" s="83">
        <v>1</v>
      </c>
      <c r="K60" s="81" t="s">
        <v>200</v>
      </c>
      <c r="L60" s="83">
        <v>426</v>
      </c>
      <c r="M60" s="83">
        <v>1</v>
      </c>
      <c r="N60" s="81" t="s">
        <v>200</v>
      </c>
      <c r="P60" s="43" t="str">
        <f>A60</f>
        <v>1A1</v>
      </c>
      <c r="Q60" s="43" t="str">
        <f>B60</f>
        <v>1A1c</v>
      </c>
      <c r="R60" s="43" t="str">
        <f>C60</f>
        <v>Boiler coal combustion</v>
      </c>
      <c r="S60" s="43">
        <f>F60/1000</f>
        <v>23751.52</v>
      </c>
      <c r="T60" s="103">
        <f>I60/1000</f>
        <v>0.28399999999999997</v>
      </c>
      <c r="U60" s="103">
        <f>L60/1000</f>
        <v>0.42599999999999999</v>
      </c>
      <c r="W60" s="43">
        <f>S60</f>
        <v>23751.52</v>
      </c>
      <c r="X60" s="43">
        <f t="shared" ref="X60:X78" si="9">T60*gwpch4</f>
        <v>5.9639999999999995</v>
      </c>
      <c r="Y60" s="43">
        <f t="shared" ref="Y60:Y78" si="10">U60*gwpn2o</f>
        <v>132.06</v>
      </c>
    </row>
    <row r="61" spans="1:25" ht="39">
      <c r="A61" s="80" t="s">
        <v>196</v>
      </c>
      <c r="B61" s="81" t="s">
        <v>197</v>
      </c>
      <c r="C61" s="80" t="s">
        <v>201</v>
      </c>
      <c r="D61" s="84">
        <v>725607</v>
      </c>
      <c r="E61" s="80" t="s">
        <v>202</v>
      </c>
      <c r="F61" s="84">
        <v>1263009</v>
      </c>
      <c r="G61" s="85">
        <v>3</v>
      </c>
      <c r="H61" s="81" t="s">
        <v>200</v>
      </c>
      <c r="I61" s="86">
        <v>22.5</v>
      </c>
      <c r="J61" s="85">
        <v>1</v>
      </c>
      <c r="K61" s="81" t="s">
        <v>200</v>
      </c>
      <c r="L61" s="87">
        <v>2.25</v>
      </c>
      <c r="M61" s="85">
        <v>1</v>
      </c>
      <c r="N61" s="81" t="s">
        <v>200</v>
      </c>
      <c r="P61" s="43" t="str">
        <f t="shared" ref="P61:P77" si="11">A61</f>
        <v>1A1</v>
      </c>
      <c r="Q61" s="43" t="str">
        <f t="shared" ref="Q61:Q77" si="12">B61</f>
        <v>1A1c</v>
      </c>
      <c r="R61" s="43" t="str">
        <f t="shared" ref="R61:R77" si="13">C61</f>
        <v>Gas to power plants</v>
      </c>
      <c r="S61" s="43">
        <f t="shared" ref="S61:S77" si="14">F61/1000</f>
        <v>1263.009</v>
      </c>
      <c r="T61" s="103">
        <f t="shared" ref="T61:T77" si="15">I61/1000</f>
        <v>2.2499999999999999E-2</v>
      </c>
      <c r="U61" s="103">
        <f t="shared" ref="U61:U77" si="16">L61/1000</f>
        <v>2.2499999999999998E-3</v>
      </c>
      <c r="W61" s="43">
        <f t="shared" ref="W61:W78" si="17">S61</f>
        <v>1263.009</v>
      </c>
      <c r="X61" s="43">
        <f t="shared" si="9"/>
        <v>0.47249999999999998</v>
      </c>
      <c r="Y61" s="43">
        <f t="shared" si="10"/>
        <v>0.6974999999999999</v>
      </c>
    </row>
    <row r="62" spans="1:25" ht="39">
      <c r="A62" s="80" t="s">
        <v>196</v>
      </c>
      <c r="B62" s="81" t="s">
        <v>197</v>
      </c>
      <c r="C62" s="81" t="s">
        <v>203</v>
      </c>
      <c r="D62" s="82">
        <v>25454757</v>
      </c>
      <c r="E62" s="81" t="s">
        <v>204</v>
      </c>
      <c r="F62" s="82">
        <v>975784</v>
      </c>
      <c r="G62" s="85">
        <v>3</v>
      </c>
      <c r="H62" s="81" t="s">
        <v>200</v>
      </c>
      <c r="I62" s="88">
        <v>17.399999999999999</v>
      </c>
      <c r="J62" s="83">
        <v>1</v>
      </c>
      <c r="K62" s="81" t="s">
        <v>200</v>
      </c>
      <c r="L62" s="89">
        <v>1.74</v>
      </c>
      <c r="M62" s="83">
        <v>1</v>
      </c>
      <c r="N62" s="81" t="s">
        <v>200</v>
      </c>
      <c r="P62" s="43" t="str">
        <f t="shared" si="11"/>
        <v>1A1</v>
      </c>
      <c r="Q62" s="43" t="str">
        <f t="shared" si="12"/>
        <v>1A1c</v>
      </c>
      <c r="R62" s="43" t="str">
        <f t="shared" si="13"/>
        <v>Fuel gas combustion</v>
      </c>
      <c r="S62" s="43">
        <f t="shared" si="14"/>
        <v>975.78399999999999</v>
      </c>
      <c r="T62" s="103">
        <f t="shared" si="15"/>
        <v>1.7399999999999999E-2</v>
      </c>
      <c r="U62" s="103">
        <f t="shared" si="16"/>
        <v>1.74E-3</v>
      </c>
      <c r="W62" s="43">
        <f t="shared" si="17"/>
        <v>975.78399999999999</v>
      </c>
      <c r="X62" s="43">
        <f t="shared" si="9"/>
        <v>0.36539999999999995</v>
      </c>
      <c r="Y62" s="43">
        <f t="shared" si="10"/>
        <v>0.53939999999999999</v>
      </c>
    </row>
    <row r="63" spans="1:25" ht="39">
      <c r="A63" s="80" t="s">
        <v>196</v>
      </c>
      <c r="B63" s="81" t="s">
        <v>197</v>
      </c>
      <c r="C63" s="80" t="s">
        <v>205</v>
      </c>
      <c r="D63" s="84">
        <v>1437016</v>
      </c>
      <c r="E63" s="80" t="s">
        <v>204</v>
      </c>
      <c r="F63" s="84">
        <v>284486</v>
      </c>
      <c r="G63" s="85">
        <v>3</v>
      </c>
      <c r="H63" s="81" t="s">
        <v>200</v>
      </c>
      <c r="I63" s="86">
        <v>11</v>
      </c>
      <c r="J63" s="85">
        <v>1</v>
      </c>
      <c r="K63" s="81" t="s">
        <v>200</v>
      </c>
      <c r="L63" s="87">
        <v>2.21</v>
      </c>
      <c r="M63" s="85">
        <v>1</v>
      </c>
      <c r="N63" s="81" t="s">
        <v>200</v>
      </c>
      <c r="P63" s="43" t="str">
        <f t="shared" si="11"/>
        <v>1A1</v>
      </c>
      <c r="Q63" s="43" t="str">
        <f t="shared" si="12"/>
        <v>1A1c</v>
      </c>
      <c r="R63" s="43" t="str">
        <f t="shared" si="13"/>
        <v>Fuel oil combustion</v>
      </c>
      <c r="S63" s="43">
        <f t="shared" si="14"/>
        <v>284.48599999999999</v>
      </c>
      <c r="T63" s="103">
        <f t="shared" si="15"/>
        <v>1.0999999999999999E-2</v>
      </c>
      <c r="U63" s="103">
        <f t="shared" si="16"/>
        <v>2.2100000000000002E-3</v>
      </c>
      <c r="W63" s="43">
        <f t="shared" si="17"/>
        <v>284.48599999999999</v>
      </c>
      <c r="X63" s="43">
        <f t="shared" si="9"/>
        <v>0.23099999999999998</v>
      </c>
      <c r="Y63" s="43">
        <f t="shared" si="10"/>
        <v>0.68510000000000004</v>
      </c>
    </row>
    <row r="64" spans="1:25" ht="39">
      <c r="A64" s="81" t="s">
        <v>196</v>
      </c>
      <c r="B64" s="81" t="s">
        <v>197</v>
      </c>
      <c r="C64" s="81" t="s">
        <v>206</v>
      </c>
      <c r="D64" s="84">
        <v>1174348</v>
      </c>
      <c r="E64" s="80" t="s">
        <v>202</v>
      </c>
      <c r="F64" s="84">
        <v>184308</v>
      </c>
      <c r="G64" s="85">
        <v>3</v>
      </c>
      <c r="H64" s="81" t="s">
        <v>200</v>
      </c>
      <c r="I64" s="88">
        <v>7.1</v>
      </c>
      <c r="J64" s="83">
        <v>1</v>
      </c>
      <c r="K64" s="81" t="s">
        <v>200</v>
      </c>
      <c r="L64" s="89">
        <v>1.43</v>
      </c>
      <c r="M64" s="83">
        <v>1</v>
      </c>
      <c r="N64" s="81" t="s">
        <v>207</v>
      </c>
      <c r="P64" s="43" t="str">
        <f t="shared" si="11"/>
        <v>1A1</v>
      </c>
      <c r="Q64" s="43" t="str">
        <f t="shared" si="12"/>
        <v>1A1c</v>
      </c>
      <c r="R64" s="43" t="str">
        <f t="shared" si="13"/>
        <v>Sasol Catalytic Cracker</v>
      </c>
      <c r="S64" s="43">
        <f t="shared" si="14"/>
        <v>184.30799999999999</v>
      </c>
      <c r="T64" s="103">
        <f t="shared" si="15"/>
        <v>7.0999999999999995E-3</v>
      </c>
      <c r="U64" s="103">
        <f t="shared" si="16"/>
        <v>1.4299999999999998E-3</v>
      </c>
      <c r="W64" s="43">
        <f t="shared" si="17"/>
        <v>184.30799999999999</v>
      </c>
      <c r="X64" s="43">
        <f t="shared" si="9"/>
        <v>0.14909999999999998</v>
      </c>
      <c r="Y64" s="43">
        <f t="shared" si="10"/>
        <v>0.44329999999999997</v>
      </c>
    </row>
    <row r="65" spans="1:25" ht="39">
      <c r="A65" s="80" t="s">
        <v>196</v>
      </c>
      <c r="B65" s="80" t="s">
        <v>197</v>
      </c>
      <c r="C65" s="80" t="s">
        <v>208</v>
      </c>
      <c r="D65" s="84">
        <v>188267</v>
      </c>
      <c r="E65" s="81" t="s">
        <v>202</v>
      </c>
      <c r="F65" s="84">
        <v>72033</v>
      </c>
      <c r="G65" s="85">
        <v>3</v>
      </c>
      <c r="H65" s="81" t="s">
        <v>200</v>
      </c>
      <c r="I65" s="86">
        <v>2.8</v>
      </c>
      <c r="J65" s="85">
        <v>1</v>
      </c>
      <c r="K65" s="81" t="s">
        <v>200</v>
      </c>
      <c r="L65" s="87">
        <v>0.56000000000000005</v>
      </c>
      <c r="M65" s="85">
        <v>1</v>
      </c>
      <c r="N65" s="81" t="s">
        <v>207</v>
      </c>
      <c r="P65" s="43" t="str">
        <f t="shared" si="11"/>
        <v>1A1</v>
      </c>
      <c r="Q65" s="43" t="str">
        <f t="shared" si="12"/>
        <v>1A1c</v>
      </c>
      <c r="R65" s="43" t="str">
        <f t="shared" si="13"/>
        <v>Wet sulphuric acid combustion emissions</v>
      </c>
      <c r="S65" s="43">
        <f t="shared" si="14"/>
        <v>72.033000000000001</v>
      </c>
      <c r="T65" s="103">
        <f t="shared" si="15"/>
        <v>2.8E-3</v>
      </c>
      <c r="U65" s="103">
        <f t="shared" si="16"/>
        <v>5.6000000000000006E-4</v>
      </c>
      <c r="W65" s="43">
        <f t="shared" si="17"/>
        <v>72.033000000000001</v>
      </c>
      <c r="X65" s="43">
        <f t="shared" si="9"/>
        <v>5.8799999999999998E-2</v>
      </c>
      <c r="Y65" s="43">
        <f t="shared" si="10"/>
        <v>0.17360000000000003</v>
      </c>
    </row>
    <row r="66" spans="1:25" ht="39">
      <c r="A66" s="80" t="s">
        <v>209</v>
      </c>
      <c r="B66" s="80" t="s">
        <v>197</v>
      </c>
      <c r="C66" s="80" t="s">
        <v>210</v>
      </c>
      <c r="D66" s="84">
        <v>901392</v>
      </c>
      <c r="E66" s="80" t="s">
        <v>211</v>
      </c>
      <c r="F66" s="84">
        <v>39042</v>
      </c>
      <c r="G66" s="85">
        <v>3</v>
      </c>
      <c r="H66" s="81" t="s">
        <v>200</v>
      </c>
      <c r="I66" s="86">
        <v>0.7</v>
      </c>
      <c r="J66" s="85">
        <v>1</v>
      </c>
      <c r="K66" s="81" t="s">
        <v>200</v>
      </c>
      <c r="L66" s="87">
        <v>7.0000000000000007E-2</v>
      </c>
      <c r="M66" s="85">
        <v>1</v>
      </c>
      <c r="N66" s="81" t="s">
        <v>200</v>
      </c>
      <c r="P66" s="43" t="str">
        <f t="shared" si="11"/>
        <v>1A</v>
      </c>
      <c r="Q66" s="43" t="str">
        <f t="shared" si="12"/>
        <v>1A1c</v>
      </c>
      <c r="R66" s="43" t="str">
        <f t="shared" si="13"/>
        <v>Natural gas combustion</v>
      </c>
      <c r="S66" s="43">
        <f t="shared" si="14"/>
        <v>39.042000000000002</v>
      </c>
      <c r="T66" s="103">
        <f t="shared" si="15"/>
        <v>6.9999999999999999E-4</v>
      </c>
      <c r="U66" s="103">
        <f t="shared" si="16"/>
        <v>7.0000000000000007E-5</v>
      </c>
      <c r="W66" s="43">
        <f t="shared" si="17"/>
        <v>39.042000000000002</v>
      </c>
      <c r="X66" s="43">
        <f t="shared" si="9"/>
        <v>1.47E-2</v>
      </c>
      <c r="Y66" s="43">
        <f t="shared" si="10"/>
        <v>2.1700000000000004E-2</v>
      </c>
    </row>
    <row r="67" spans="1:25" ht="39">
      <c r="A67" s="81" t="s">
        <v>212</v>
      </c>
      <c r="B67" s="81" t="s">
        <v>213</v>
      </c>
      <c r="C67" s="81" t="s">
        <v>214</v>
      </c>
      <c r="D67" s="84">
        <v>28073917</v>
      </c>
      <c r="E67" s="81" t="s">
        <v>215</v>
      </c>
      <c r="F67" s="84">
        <v>21664445</v>
      </c>
      <c r="G67" s="85">
        <v>3</v>
      </c>
      <c r="H67" s="81" t="s">
        <v>200</v>
      </c>
      <c r="I67" s="84">
        <v>90242</v>
      </c>
      <c r="J67" s="83">
        <v>3</v>
      </c>
      <c r="K67" s="81" t="s">
        <v>200</v>
      </c>
      <c r="L67" s="90"/>
      <c r="M67" s="90"/>
      <c r="N67" s="90"/>
      <c r="P67" s="43" t="str">
        <f t="shared" si="11"/>
        <v>1B</v>
      </c>
      <c r="Q67" s="43" t="str">
        <f t="shared" si="12"/>
        <v>1B3</v>
      </c>
      <c r="R67" s="43" t="str">
        <f t="shared" si="13"/>
        <v>Other Energy Industries: process emissions</v>
      </c>
      <c r="S67" s="43">
        <f t="shared" si="14"/>
        <v>21664.445</v>
      </c>
      <c r="T67" s="103">
        <f t="shared" si="15"/>
        <v>90.242000000000004</v>
      </c>
      <c r="U67" s="103">
        <f t="shared" si="16"/>
        <v>0</v>
      </c>
      <c r="W67" s="43">
        <f t="shared" si="17"/>
        <v>21664.445</v>
      </c>
      <c r="X67" s="43">
        <f t="shared" si="9"/>
        <v>1895.0820000000001</v>
      </c>
      <c r="Y67" s="43">
        <f t="shared" si="10"/>
        <v>0</v>
      </c>
    </row>
    <row r="68" spans="1:25" ht="39">
      <c r="A68" s="91" t="s">
        <v>212</v>
      </c>
      <c r="B68" s="91" t="s">
        <v>213</v>
      </c>
      <c r="C68" s="91" t="s">
        <v>216</v>
      </c>
      <c r="D68" s="92" t="s">
        <v>217</v>
      </c>
      <c r="E68" s="91" t="s">
        <v>218</v>
      </c>
      <c r="F68" s="93">
        <v>2530866</v>
      </c>
      <c r="G68" s="94">
        <v>3</v>
      </c>
      <c r="H68" s="91" t="s">
        <v>200</v>
      </c>
      <c r="I68" s="92"/>
      <c r="J68" s="92"/>
      <c r="K68" s="92"/>
      <c r="L68" s="92"/>
      <c r="M68" s="92"/>
      <c r="N68" s="92"/>
      <c r="P68" s="43" t="str">
        <f t="shared" si="11"/>
        <v>1B</v>
      </c>
      <c r="Q68" s="43" t="str">
        <f t="shared" si="12"/>
        <v>1B3</v>
      </c>
      <c r="R68" s="43" t="str">
        <f t="shared" si="13"/>
        <v>Flaring emissions</v>
      </c>
      <c r="S68" s="43">
        <f t="shared" si="14"/>
        <v>2530.866</v>
      </c>
      <c r="T68" s="103">
        <f t="shared" si="15"/>
        <v>0</v>
      </c>
      <c r="U68" s="103">
        <f t="shared" si="16"/>
        <v>0</v>
      </c>
      <c r="W68" s="43">
        <f t="shared" si="17"/>
        <v>2530.866</v>
      </c>
      <c r="X68" s="43">
        <f t="shared" si="9"/>
        <v>0</v>
      </c>
      <c r="Y68" s="43">
        <f t="shared" si="10"/>
        <v>0</v>
      </c>
    </row>
    <row r="69" spans="1:25" ht="39">
      <c r="A69" s="81" t="s">
        <v>212</v>
      </c>
      <c r="B69" s="80" t="s">
        <v>213</v>
      </c>
      <c r="C69" s="80" t="s">
        <v>219</v>
      </c>
      <c r="D69" s="84">
        <v>188267</v>
      </c>
      <c r="E69" s="81" t="s">
        <v>202</v>
      </c>
      <c r="F69" s="84">
        <v>327107</v>
      </c>
      <c r="G69" s="85">
        <v>3</v>
      </c>
      <c r="H69" s="81" t="s">
        <v>200</v>
      </c>
      <c r="I69" s="95"/>
      <c r="J69" s="96"/>
      <c r="K69" s="95"/>
      <c r="L69" s="95"/>
      <c r="M69" s="95"/>
      <c r="N69" s="95"/>
      <c r="P69" s="43" t="str">
        <f t="shared" si="11"/>
        <v>1B</v>
      </c>
      <c r="Q69" s="43" t="str">
        <f t="shared" si="12"/>
        <v>1B3</v>
      </c>
      <c r="R69" s="43" t="str">
        <f t="shared" si="13"/>
        <v>Wet sulphuric acid process emissions</v>
      </c>
      <c r="S69" s="43">
        <f t="shared" si="14"/>
        <v>327.10700000000003</v>
      </c>
      <c r="T69" s="103">
        <f t="shared" si="15"/>
        <v>0</v>
      </c>
      <c r="U69" s="103">
        <f t="shared" si="16"/>
        <v>0</v>
      </c>
      <c r="W69" s="43">
        <f t="shared" si="17"/>
        <v>327.10700000000003</v>
      </c>
      <c r="X69" s="43">
        <f t="shared" si="9"/>
        <v>0</v>
      </c>
      <c r="Y69" s="43">
        <f t="shared" si="10"/>
        <v>0</v>
      </c>
    </row>
    <row r="70" spans="1:25" ht="39">
      <c r="A70" s="81" t="s">
        <v>212</v>
      </c>
      <c r="B70" s="81" t="s">
        <v>213</v>
      </c>
      <c r="C70" s="81" t="s">
        <v>220</v>
      </c>
      <c r="D70" s="82">
        <v>139015</v>
      </c>
      <c r="E70" s="81" t="s">
        <v>221</v>
      </c>
      <c r="F70" s="82">
        <v>19565</v>
      </c>
      <c r="G70" s="85">
        <v>3</v>
      </c>
      <c r="H70" s="81" t="s">
        <v>200</v>
      </c>
      <c r="I70" s="96"/>
      <c r="J70" s="96"/>
      <c r="K70" s="96"/>
      <c r="L70" s="96"/>
      <c r="M70" s="96"/>
      <c r="N70" s="96"/>
      <c r="P70" s="43" t="str">
        <f t="shared" si="11"/>
        <v>1B</v>
      </c>
      <c r="Q70" s="43" t="str">
        <f t="shared" si="12"/>
        <v>1B3</v>
      </c>
      <c r="R70" s="43" t="str">
        <f t="shared" si="13"/>
        <v>Butanol stripper</v>
      </c>
      <c r="S70" s="43">
        <f t="shared" si="14"/>
        <v>19.565000000000001</v>
      </c>
      <c r="T70" s="103">
        <f t="shared" si="15"/>
        <v>0</v>
      </c>
      <c r="U70" s="103">
        <f t="shared" si="16"/>
        <v>0</v>
      </c>
      <c r="W70" s="43">
        <f t="shared" si="17"/>
        <v>19.565000000000001</v>
      </c>
      <c r="X70" s="43">
        <f t="shared" si="9"/>
        <v>0</v>
      </c>
      <c r="Y70" s="43">
        <f t="shared" si="10"/>
        <v>0</v>
      </c>
    </row>
    <row r="71" spans="1:25" ht="39">
      <c r="A71" s="81" t="s">
        <v>222</v>
      </c>
      <c r="B71" s="81" t="s">
        <v>223</v>
      </c>
      <c r="C71" s="80" t="s">
        <v>224</v>
      </c>
      <c r="D71" s="84">
        <v>23360</v>
      </c>
      <c r="E71" s="81" t="s">
        <v>225</v>
      </c>
      <c r="F71" s="84">
        <v>7065</v>
      </c>
      <c r="G71" s="85">
        <v>3</v>
      </c>
      <c r="H71" s="81" t="s">
        <v>200</v>
      </c>
      <c r="I71" s="84">
        <v>3853</v>
      </c>
      <c r="J71" s="83">
        <v>3</v>
      </c>
      <c r="K71" s="81" t="s">
        <v>200</v>
      </c>
      <c r="L71" s="95"/>
      <c r="M71" s="95"/>
      <c r="N71" s="95"/>
      <c r="P71" s="43" t="str">
        <f t="shared" si="11"/>
        <v>4D</v>
      </c>
      <c r="Q71" s="43" t="str">
        <f t="shared" si="12"/>
        <v>4D2</v>
      </c>
      <c r="R71" s="43" t="str">
        <f t="shared" si="13"/>
        <v>Process water dams</v>
      </c>
      <c r="S71" s="43">
        <f t="shared" si="14"/>
        <v>7.0650000000000004</v>
      </c>
      <c r="T71" s="103">
        <f t="shared" si="15"/>
        <v>3.8530000000000002</v>
      </c>
      <c r="U71" s="103">
        <f t="shared" si="16"/>
        <v>0</v>
      </c>
      <c r="W71" s="43">
        <f t="shared" si="17"/>
        <v>7.0650000000000004</v>
      </c>
      <c r="X71" s="43">
        <f t="shared" si="9"/>
        <v>80.913000000000011</v>
      </c>
      <c r="Y71" s="43">
        <f t="shared" si="10"/>
        <v>0</v>
      </c>
    </row>
    <row r="72" spans="1:25" ht="39">
      <c r="A72" s="81" t="s">
        <v>222</v>
      </c>
      <c r="B72" s="81" t="s">
        <v>223</v>
      </c>
      <c r="C72" s="81" t="s">
        <v>226</v>
      </c>
      <c r="D72" s="82">
        <v>113453</v>
      </c>
      <c r="E72" s="81" t="s">
        <v>227</v>
      </c>
      <c r="F72" s="82">
        <v>171563</v>
      </c>
      <c r="G72" s="85">
        <v>3</v>
      </c>
      <c r="H72" s="81" t="s">
        <v>200</v>
      </c>
      <c r="I72" s="96"/>
      <c r="J72" s="96"/>
      <c r="K72" s="96"/>
      <c r="L72" s="96"/>
      <c r="M72" s="96"/>
      <c r="N72" s="96"/>
      <c r="P72" s="43" t="str">
        <f t="shared" si="11"/>
        <v>4D</v>
      </c>
      <c r="Q72" s="43" t="str">
        <f t="shared" si="12"/>
        <v>4D2</v>
      </c>
      <c r="R72" s="43" t="str">
        <f t="shared" si="13"/>
        <v>Water recovery (including domestic sewage)</v>
      </c>
      <c r="S72" s="43">
        <f t="shared" si="14"/>
        <v>171.56299999999999</v>
      </c>
      <c r="T72" s="103">
        <f t="shared" si="15"/>
        <v>0</v>
      </c>
      <c r="U72" s="103">
        <f t="shared" si="16"/>
        <v>0</v>
      </c>
      <c r="W72" s="43">
        <f t="shared" si="17"/>
        <v>171.56299999999999</v>
      </c>
      <c r="X72" s="43">
        <f t="shared" si="9"/>
        <v>0</v>
      </c>
      <c r="Y72" s="43">
        <f t="shared" si="10"/>
        <v>0</v>
      </c>
    </row>
    <row r="73" spans="1:25" ht="39">
      <c r="A73" s="81" t="s">
        <v>228</v>
      </c>
      <c r="B73" s="80" t="s">
        <v>229</v>
      </c>
      <c r="C73" s="80" t="s">
        <v>230</v>
      </c>
      <c r="D73" s="82">
        <v>618132</v>
      </c>
      <c r="E73" s="81" t="s">
        <v>231</v>
      </c>
      <c r="F73" s="95"/>
      <c r="G73" s="95"/>
      <c r="H73" s="95"/>
      <c r="I73" s="95"/>
      <c r="J73" s="95"/>
      <c r="K73" s="95"/>
      <c r="L73" s="84">
        <v>1845</v>
      </c>
      <c r="M73" s="85">
        <v>3</v>
      </c>
      <c r="N73" s="81" t="s">
        <v>200</v>
      </c>
      <c r="P73" s="43" t="str">
        <f t="shared" si="11"/>
        <v>2B</v>
      </c>
      <c r="Q73" s="43" t="str">
        <f t="shared" si="12"/>
        <v>2B2</v>
      </c>
      <c r="R73" s="43" t="str">
        <f t="shared" si="13"/>
        <v>Nitric acid production</v>
      </c>
      <c r="S73" s="43">
        <f t="shared" si="14"/>
        <v>0</v>
      </c>
      <c r="T73" s="103">
        <f t="shared" si="15"/>
        <v>0</v>
      </c>
      <c r="U73" s="103">
        <f t="shared" si="16"/>
        <v>1.845</v>
      </c>
      <c r="W73" s="43">
        <f t="shared" si="17"/>
        <v>0</v>
      </c>
      <c r="X73" s="43">
        <f t="shared" si="9"/>
        <v>0</v>
      </c>
      <c r="Y73" s="43">
        <f t="shared" si="10"/>
        <v>571.95000000000005</v>
      </c>
    </row>
    <row r="74" spans="1:25" ht="39">
      <c r="A74" s="81" t="s">
        <v>228</v>
      </c>
      <c r="B74" s="80" t="s">
        <v>232</v>
      </c>
      <c r="C74" s="81" t="s">
        <v>233</v>
      </c>
      <c r="D74" s="82">
        <v>299912</v>
      </c>
      <c r="E74" s="81" t="s">
        <v>234</v>
      </c>
      <c r="F74" s="82">
        <v>299402</v>
      </c>
      <c r="G74" s="83">
        <v>3</v>
      </c>
      <c r="H74" s="81" t="s">
        <v>200</v>
      </c>
      <c r="I74" s="82">
        <v>5743</v>
      </c>
      <c r="J74" s="83">
        <v>3</v>
      </c>
      <c r="K74" s="81" t="s">
        <v>200</v>
      </c>
      <c r="L74" s="96"/>
      <c r="M74" s="96"/>
      <c r="N74" s="96"/>
      <c r="P74" s="43" t="str">
        <f t="shared" si="11"/>
        <v>2B</v>
      </c>
      <c r="Q74" s="43" t="str">
        <f t="shared" si="12"/>
        <v>2B1</v>
      </c>
      <c r="R74" s="43" t="str">
        <f t="shared" si="13"/>
        <v>Ammonia production</v>
      </c>
      <c r="S74" s="43">
        <f t="shared" si="14"/>
        <v>299.40199999999999</v>
      </c>
      <c r="T74" s="103">
        <f t="shared" si="15"/>
        <v>5.7430000000000003</v>
      </c>
      <c r="U74" s="103">
        <f t="shared" si="16"/>
        <v>0</v>
      </c>
      <c r="W74" s="43">
        <f t="shared" si="17"/>
        <v>299.40199999999999</v>
      </c>
      <c r="X74" s="43">
        <f t="shared" si="9"/>
        <v>120.60300000000001</v>
      </c>
      <c r="Y74" s="43">
        <f t="shared" si="10"/>
        <v>0</v>
      </c>
    </row>
    <row r="75" spans="1:25" ht="39">
      <c r="A75" s="80" t="s">
        <v>212</v>
      </c>
      <c r="B75" s="80" t="s">
        <v>235</v>
      </c>
      <c r="C75" s="80" t="s">
        <v>236</v>
      </c>
      <c r="D75" s="82">
        <v>40031608</v>
      </c>
      <c r="E75" s="80" t="s">
        <v>237</v>
      </c>
      <c r="F75" s="95"/>
      <c r="G75" s="95"/>
      <c r="H75" s="95"/>
      <c r="I75" s="82">
        <v>3992</v>
      </c>
      <c r="J75" s="85">
        <v>2</v>
      </c>
      <c r="K75" s="81" t="s">
        <v>200</v>
      </c>
      <c r="L75" s="95"/>
      <c r="M75" s="95"/>
      <c r="N75" s="95"/>
      <c r="P75" s="43" t="str">
        <f t="shared" si="11"/>
        <v>1B</v>
      </c>
      <c r="Q75" s="43" t="str">
        <f t="shared" si="12"/>
        <v>1B1</v>
      </c>
      <c r="R75" s="43" t="str">
        <f t="shared" si="13"/>
        <v>Sasol Mining</v>
      </c>
      <c r="S75" s="43">
        <f t="shared" si="14"/>
        <v>0</v>
      </c>
      <c r="T75" s="103">
        <f t="shared" si="15"/>
        <v>3.992</v>
      </c>
      <c r="U75" s="103">
        <f t="shared" si="16"/>
        <v>0</v>
      </c>
      <c r="W75" s="43">
        <f t="shared" si="17"/>
        <v>0</v>
      </c>
      <c r="X75" s="43">
        <f t="shared" si="9"/>
        <v>83.831999999999994</v>
      </c>
      <c r="Y75" s="43">
        <f t="shared" si="10"/>
        <v>0</v>
      </c>
    </row>
    <row r="76" spans="1:25" ht="39">
      <c r="A76" s="81" t="s">
        <v>238</v>
      </c>
      <c r="B76" s="81" t="s">
        <v>239</v>
      </c>
      <c r="C76" s="81" t="s">
        <v>240</v>
      </c>
      <c r="D76" s="82">
        <v>4550373</v>
      </c>
      <c r="E76" s="81" t="s">
        <v>202</v>
      </c>
      <c r="F76" s="96"/>
      <c r="G76" s="96"/>
      <c r="H76" s="96"/>
      <c r="I76" s="85">
        <v>11</v>
      </c>
      <c r="J76" s="83">
        <v>2</v>
      </c>
      <c r="K76" s="81" t="s">
        <v>200</v>
      </c>
      <c r="L76" s="96"/>
      <c r="M76" s="96"/>
      <c r="N76" s="96"/>
      <c r="P76" s="43" t="str">
        <f t="shared" si="11"/>
        <v>1B2</v>
      </c>
      <c r="Q76" s="43" t="str">
        <f t="shared" si="12"/>
        <v>1B2b</v>
      </c>
      <c r="R76" s="43" t="str">
        <f t="shared" si="13"/>
        <v>Natural gas venting from the pipeline</v>
      </c>
      <c r="S76" s="43">
        <f t="shared" si="14"/>
        <v>0</v>
      </c>
      <c r="T76" s="103">
        <f t="shared" si="15"/>
        <v>1.0999999999999999E-2</v>
      </c>
      <c r="U76" s="103">
        <f t="shared" si="16"/>
        <v>0</v>
      </c>
      <c r="W76" s="43">
        <f t="shared" si="17"/>
        <v>0</v>
      </c>
      <c r="X76" s="43">
        <f t="shared" si="9"/>
        <v>0.23099999999999998</v>
      </c>
      <c r="Y76" s="43">
        <f t="shared" si="10"/>
        <v>0</v>
      </c>
    </row>
    <row r="77" spans="1:25">
      <c r="A77" s="81" t="s">
        <v>241</v>
      </c>
      <c r="B77" s="81" t="s">
        <v>242</v>
      </c>
      <c r="C77" s="81" t="s">
        <v>243</v>
      </c>
      <c r="D77" s="81" t="s">
        <v>244</v>
      </c>
      <c r="E77" s="96"/>
      <c r="F77" s="96"/>
      <c r="G77" s="96"/>
      <c r="H77" s="96"/>
      <c r="I77" s="96"/>
      <c r="J77" s="96"/>
      <c r="K77" s="96"/>
      <c r="L77" s="96"/>
      <c r="M77" s="96"/>
      <c r="N77" s="96"/>
      <c r="P77" s="43" t="str">
        <f t="shared" si="11"/>
        <v>4C</v>
      </c>
      <c r="Q77" s="43" t="str">
        <f t="shared" si="12"/>
        <v>4C2</v>
      </c>
      <c r="R77" s="43" t="str">
        <f t="shared" si="13"/>
        <v>Open burning of waste</v>
      </c>
      <c r="S77" s="43">
        <f t="shared" si="14"/>
        <v>0</v>
      </c>
      <c r="T77" s="103">
        <f t="shared" si="15"/>
        <v>0</v>
      </c>
      <c r="U77" s="103">
        <f t="shared" si="16"/>
        <v>0</v>
      </c>
      <c r="W77" s="43">
        <f t="shared" si="17"/>
        <v>0</v>
      </c>
      <c r="X77" s="43">
        <f t="shared" si="9"/>
        <v>0</v>
      </c>
      <c r="Y77" s="43">
        <f t="shared" si="10"/>
        <v>0</v>
      </c>
    </row>
    <row r="78" spans="1:25" ht="39">
      <c r="A78" s="81" t="s">
        <v>245</v>
      </c>
      <c r="B78" s="81" t="s">
        <v>246</v>
      </c>
      <c r="C78" s="81" t="s">
        <v>247</v>
      </c>
      <c r="D78" s="82">
        <v>218759</v>
      </c>
      <c r="E78" s="81" t="s">
        <v>248</v>
      </c>
      <c r="F78" s="82">
        <v>16202</v>
      </c>
      <c r="G78" s="83">
        <v>1</v>
      </c>
      <c r="H78" s="81" t="s">
        <v>249</v>
      </c>
      <c r="I78" s="90"/>
      <c r="J78" s="90"/>
      <c r="K78" s="90"/>
      <c r="L78" s="90"/>
      <c r="M78" s="90"/>
      <c r="N78" s="90"/>
      <c r="P78" s="43" t="str">
        <f>A78</f>
        <v>1A5</v>
      </c>
      <c r="Q78" s="43" t="str">
        <f>B78</f>
        <v>1A5b</v>
      </c>
      <c r="R78" s="43" t="str">
        <f>C78</f>
        <v>Mobile combustion: Mining machinery</v>
      </c>
      <c r="S78" s="43">
        <f>F78/1000</f>
        <v>16.202000000000002</v>
      </c>
      <c r="T78" s="103">
        <f>I78/1000</f>
        <v>0</v>
      </c>
      <c r="U78" s="103">
        <f>L78/1000</f>
        <v>0</v>
      </c>
      <c r="W78" s="43">
        <f t="shared" si="17"/>
        <v>16.202000000000002</v>
      </c>
      <c r="X78" s="43">
        <f t="shared" si="9"/>
        <v>0</v>
      </c>
      <c r="Y78" s="43">
        <f t="shared" si="10"/>
        <v>0</v>
      </c>
    </row>
    <row r="79" spans="1:25">
      <c r="A79" s="96"/>
      <c r="B79" s="96"/>
      <c r="C79" s="96"/>
      <c r="D79" s="96"/>
      <c r="E79" s="96"/>
      <c r="F79" s="96"/>
      <c r="G79" s="96"/>
      <c r="H79" s="96"/>
      <c r="I79" s="96"/>
      <c r="J79" s="96"/>
      <c r="K79" s="96"/>
      <c r="L79" s="96"/>
      <c r="M79" s="96"/>
      <c r="N79" s="96"/>
    </row>
    <row r="80" spans="1:25">
      <c r="A80" s="95"/>
      <c r="B80" s="95"/>
      <c r="C80" s="95"/>
      <c r="D80" s="95"/>
      <c r="E80" s="95"/>
      <c r="F80" s="95"/>
      <c r="G80" s="95"/>
      <c r="H80" s="95"/>
      <c r="I80" s="95"/>
      <c r="J80" s="95"/>
      <c r="K80" s="95"/>
      <c r="L80" s="95"/>
      <c r="M80" s="95"/>
      <c r="N80" s="95"/>
      <c r="S80" s="43">
        <f>SUM(S60:S78)</f>
        <v>51606.397000000019</v>
      </c>
      <c r="T80" s="43">
        <f>SUM(T60:T78)</f>
        <v>104.1865</v>
      </c>
      <c r="U80" s="43">
        <f>SUM(U60:U78)</f>
        <v>2.2792599999999998</v>
      </c>
      <c r="W80" s="43">
        <f>SUM(W60:W78)</f>
        <v>51606.397000000019</v>
      </c>
      <c r="X80" s="43">
        <f>SUM(X60:X78)</f>
        <v>2187.9165000000003</v>
      </c>
      <c r="Y80" s="43">
        <f>SUM(Y60:Y78)</f>
        <v>706.57060000000001</v>
      </c>
    </row>
    <row r="82" spans="23:23">
      <c r="W82" s="43">
        <f>SUM(W80:Y80)</f>
        <v>54500.884100000017</v>
      </c>
    </row>
  </sheetData>
  <mergeCells count="44">
    <mergeCell ref="A54:B54"/>
    <mergeCell ref="C54:N54"/>
    <mergeCell ref="A55:B55"/>
    <mergeCell ref="C55:N55"/>
    <mergeCell ref="A56:N56"/>
    <mergeCell ref="A57:A59"/>
    <mergeCell ref="B57:B59"/>
    <mergeCell ref="C57:E57"/>
    <mergeCell ref="F57:N57"/>
    <mergeCell ref="C58:C59"/>
    <mergeCell ref="D58:D59"/>
    <mergeCell ref="E58:E59"/>
    <mergeCell ref="F58:H58"/>
    <mergeCell ref="I58:K58"/>
    <mergeCell ref="L58:N58"/>
    <mergeCell ref="A53:B53"/>
    <mergeCell ref="C53:N53"/>
    <mergeCell ref="F8:H8"/>
    <mergeCell ref="I8:K8"/>
    <mergeCell ref="L8:N8"/>
    <mergeCell ref="F31:H31"/>
    <mergeCell ref="I31:K31"/>
    <mergeCell ref="L31:N31"/>
    <mergeCell ref="F40:H40"/>
    <mergeCell ref="A50:N50"/>
    <mergeCell ref="A51:N51"/>
    <mergeCell ref="A52:B52"/>
    <mergeCell ref="C52:N52"/>
    <mergeCell ref="A5:B5"/>
    <mergeCell ref="C5:N5"/>
    <mergeCell ref="A6:N6"/>
    <mergeCell ref="A7:A9"/>
    <mergeCell ref="B7:B9"/>
    <mergeCell ref="C7:E7"/>
    <mergeCell ref="F7:N7"/>
    <mergeCell ref="C8:C9"/>
    <mergeCell ref="D8:D9"/>
    <mergeCell ref="E8:E9"/>
    <mergeCell ref="A2:B2"/>
    <mergeCell ref="C2:N2"/>
    <mergeCell ref="A3:B3"/>
    <mergeCell ref="C3:N3"/>
    <mergeCell ref="A4:B4"/>
    <mergeCell ref="C4:N4"/>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ED4B4-70CE-864E-BE4E-FF74E6A82ACE}">
  <dimension ref="A1:L42"/>
  <sheetViews>
    <sheetView topLeftCell="B26" zoomScale="161" workbookViewId="0">
      <selection activeCell="D33" sqref="D33"/>
    </sheetView>
  </sheetViews>
  <sheetFormatPr baseColWidth="10" defaultRowHeight="13"/>
  <cols>
    <col min="2" max="2" width="24.59765625" customWidth="1"/>
    <col min="11" max="11" width="35.19921875" customWidth="1"/>
  </cols>
  <sheetData>
    <row r="1" spans="1:9">
      <c r="A1" s="101" t="s">
        <v>265</v>
      </c>
    </row>
    <row r="3" spans="1:9" ht="14" thickBot="1"/>
    <row r="4" spans="1:9" ht="43" thickBot="1">
      <c r="B4" s="97" t="s">
        <v>251</v>
      </c>
      <c r="C4" s="98" t="s">
        <v>252</v>
      </c>
      <c r="D4" s="98"/>
      <c r="E4" s="98"/>
      <c r="F4" s="98"/>
    </row>
    <row r="5" spans="1:9" ht="29" thickBot="1">
      <c r="B5" s="99"/>
      <c r="C5" s="100" t="s">
        <v>253</v>
      </c>
      <c r="D5" s="100" t="s">
        <v>254</v>
      </c>
      <c r="E5" s="100" t="s">
        <v>255</v>
      </c>
      <c r="F5" s="100" t="s">
        <v>256</v>
      </c>
    </row>
    <row r="6" spans="1:9" ht="15" thickBot="1">
      <c r="B6" s="99" t="s">
        <v>257</v>
      </c>
      <c r="C6" s="100">
        <v>29357</v>
      </c>
      <c r="D6" s="100"/>
      <c r="E6" s="100"/>
      <c r="F6" s="100">
        <v>29357</v>
      </c>
    </row>
    <row r="7" spans="1:9" ht="15" thickBot="1">
      <c r="B7" s="99" t="s">
        <v>258</v>
      </c>
      <c r="C7" s="100">
        <v>24691</v>
      </c>
      <c r="D7" s="100">
        <v>96</v>
      </c>
      <c r="E7" s="100"/>
      <c r="F7" s="100">
        <v>26899</v>
      </c>
      <c r="H7">
        <f>F7-C7</f>
        <v>2208</v>
      </c>
      <c r="I7">
        <f>H7/D7</f>
        <v>23</v>
      </c>
    </row>
    <row r="8" spans="1:9" ht="15" thickBot="1">
      <c r="B8" s="99" t="s">
        <v>259</v>
      </c>
      <c r="C8" s="100">
        <v>242</v>
      </c>
      <c r="D8" s="100">
        <v>6</v>
      </c>
      <c r="E8" s="100"/>
      <c r="F8" s="100">
        <v>379</v>
      </c>
    </row>
    <row r="9" spans="1:9" ht="15" thickBot="1">
      <c r="B9" s="99" t="s">
        <v>260</v>
      </c>
      <c r="C9" s="100"/>
      <c r="D9" s="100"/>
      <c r="E9" s="100">
        <v>0.5</v>
      </c>
      <c r="F9" s="100">
        <v>145</v>
      </c>
      <c r="H9">
        <f>F9/E9</f>
        <v>290</v>
      </c>
    </row>
    <row r="10" spans="1:9" ht="15" thickBot="1">
      <c r="B10" s="99" t="s">
        <v>261</v>
      </c>
      <c r="C10" s="100">
        <v>16</v>
      </c>
      <c r="D10" s="100">
        <v>3</v>
      </c>
      <c r="E10" s="100"/>
      <c r="F10" s="100">
        <v>92</v>
      </c>
    </row>
    <row r="11" spans="1:9" ht="15" thickBot="1">
      <c r="B11" s="99" t="s">
        <v>262</v>
      </c>
      <c r="C11" s="100">
        <v>210</v>
      </c>
      <c r="D11" s="100">
        <v>4</v>
      </c>
      <c r="E11" s="100"/>
      <c r="F11" s="100">
        <v>298</v>
      </c>
    </row>
    <row r="12" spans="1:9" ht="15" thickBot="1">
      <c r="B12" s="99" t="s">
        <v>263</v>
      </c>
      <c r="C12" s="100"/>
      <c r="D12" s="100"/>
      <c r="E12" s="100"/>
      <c r="F12" s="100">
        <v>57170</v>
      </c>
    </row>
    <row r="13" spans="1:9" ht="43" thickBot="1">
      <c r="B13" s="99" t="s">
        <v>251</v>
      </c>
      <c r="C13" s="100" t="s">
        <v>264</v>
      </c>
      <c r="D13" s="100"/>
      <c r="E13" s="100"/>
      <c r="F13" s="100"/>
    </row>
    <row r="14" spans="1:9" ht="29" thickBot="1">
      <c r="B14" s="99"/>
      <c r="C14" s="100" t="s">
        <v>253</v>
      </c>
      <c r="D14" s="100" t="s">
        <v>254</v>
      </c>
      <c r="E14" s="100" t="s">
        <v>255</v>
      </c>
      <c r="F14" s="100" t="s">
        <v>256</v>
      </c>
    </row>
    <row r="15" spans="1:9" ht="15" thickBot="1">
      <c r="B15" s="99" t="s">
        <v>257</v>
      </c>
      <c r="C15" s="100">
        <v>30412</v>
      </c>
      <c r="D15" s="100"/>
      <c r="E15" s="100"/>
      <c r="F15" s="100">
        <v>30412</v>
      </c>
    </row>
    <row r="16" spans="1:9" ht="15" thickBot="1">
      <c r="B16" s="99" t="s">
        <v>258</v>
      </c>
      <c r="C16" s="100">
        <v>24488</v>
      </c>
      <c r="D16" s="100">
        <v>96</v>
      </c>
      <c r="E16" s="100"/>
      <c r="F16" s="100">
        <v>26696</v>
      </c>
    </row>
    <row r="17" spans="1:12" ht="15" thickBot="1">
      <c r="B17" s="99" t="s">
        <v>259</v>
      </c>
      <c r="C17" s="100">
        <v>273</v>
      </c>
      <c r="D17" s="100">
        <v>8</v>
      </c>
      <c r="E17" s="100"/>
      <c r="F17" s="100">
        <v>456</v>
      </c>
      <c r="H17">
        <f>F17-C17</f>
        <v>183</v>
      </c>
      <c r="I17">
        <f>H17/D17</f>
        <v>22.875</v>
      </c>
    </row>
    <row r="18" spans="1:12" ht="15" thickBot="1">
      <c r="B18" s="99" t="s">
        <v>260</v>
      </c>
      <c r="C18" s="100"/>
      <c r="D18" s="100"/>
      <c r="E18" s="100">
        <v>0.4</v>
      </c>
      <c r="F18" s="100">
        <v>130</v>
      </c>
      <c r="H18">
        <f>F18/E18</f>
        <v>325</v>
      </c>
    </row>
    <row r="19" spans="1:12" ht="15" thickBot="1">
      <c r="B19" s="99" t="s">
        <v>261</v>
      </c>
      <c r="C19" s="100">
        <v>20</v>
      </c>
      <c r="D19" s="100">
        <v>7</v>
      </c>
      <c r="E19" s="100"/>
      <c r="F19" s="100">
        <v>173</v>
      </c>
    </row>
    <row r="20" spans="1:12" ht="15" thickBot="1">
      <c r="B20" s="99" t="s">
        <v>262</v>
      </c>
      <c r="C20" s="100">
        <v>300</v>
      </c>
      <c r="D20" s="100">
        <v>4</v>
      </c>
      <c r="E20" s="100"/>
      <c r="F20" s="100">
        <v>389</v>
      </c>
      <c r="H20">
        <f>F20-C20</f>
        <v>89</v>
      </c>
      <c r="I20">
        <f>H20/D20</f>
        <v>22.25</v>
      </c>
    </row>
    <row r="21" spans="1:12" ht="15" thickBot="1">
      <c r="B21" s="99" t="s">
        <v>263</v>
      </c>
      <c r="C21" s="100"/>
      <c r="D21" s="100"/>
      <c r="E21" s="100"/>
      <c r="F21" s="100">
        <v>58256</v>
      </c>
    </row>
    <row r="25" spans="1:12">
      <c r="A25" s="101" t="s">
        <v>278</v>
      </c>
    </row>
    <row r="27" spans="1:12">
      <c r="B27" s="198" t="s">
        <v>279</v>
      </c>
      <c r="C27" s="198"/>
      <c r="D27" s="198"/>
      <c r="E27" s="198"/>
      <c r="F27" s="198"/>
      <c r="G27" s="198"/>
      <c r="H27" s="198"/>
      <c r="I27" s="198"/>
      <c r="J27" s="198"/>
      <c r="K27" s="198"/>
      <c r="L27" s="198"/>
    </row>
    <row r="28" spans="1:12" ht="36">
      <c r="B28" s="104" t="s">
        <v>280</v>
      </c>
      <c r="C28" s="104" t="s">
        <v>281</v>
      </c>
      <c r="D28" s="104" t="s">
        <v>282</v>
      </c>
      <c r="E28" s="104" t="s">
        <v>283</v>
      </c>
      <c r="F28" s="104" t="s">
        <v>284</v>
      </c>
      <c r="G28" s="105">
        <v>2019</v>
      </c>
      <c r="H28" s="105">
        <v>2020</v>
      </c>
      <c r="I28" s="106" t="s">
        <v>285</v>
      </c>
      <c r="J28" s="104" t="s">
        <v>286</v>
      </c>
      <c r="K28" s="104" t="s">
        <v>287</v>
      </c>
      <c r="L28" s="107"/>
    </row>
    <row r="29" spans="1:12" ht="14">
      <c r="B29" s="194" t="s">
        <v>288</v>
      </c>
      <c r="C29" s="106" t="s">
        <v>289</v>
      </c>
      <c r="D29" s="108">
        <v>29356583</v>
      </c>
      <c r="E29" s="108">
        <v>28458796</v>
      </c>
      <c r="F29" s="108">
        <v>26570183</v>
      </c>
      <c r="G29" s="109"/>
      <c r="H29" s="109"/>
      <c r="I29" s="108">
        <v>30412241</v>
      </c>
      <c r="J29" s="104">
        <v>84385562</v>
      </c>
      <c r="K29" s="196" t="s">
        <v>290</v>
      </c>
      <c r="L29" s="107"/>
    </row>
    <row r="30" spans="1:12" ht="14">
      <c r="B30" s="199"/>
      <c r="C30" s="106" t="s">
        <v>291</v>
      </c>
      <c r="D30" s="108">
        <v>0</v>
      </c>
      <c r="E30" s="108">
        <v>0</v>
      </c>
      <c r="F30" s="108">
        <v>0</v>
      </c>
      <c r="G30" s="109"/>
      <c r="H30" s="109"/>
      <c r="I30" s="108">
        <v>0</v>
      </c>
      <c r="J30" s="104">
        <v>0</v>
      </c>
      <c r="K30" s="200"/>
      <c r="L30" s="107"/>
    </row>
    <row r="31" spans="1:12" ht="19" customHeight="1">
      <c r="B31" s="195"/>
      <c r="C31" s="106" t="s">
        <v>292</v>
      </c>
      <c r="D31" s="108">
        <v>0</v>
      </c>
      <c r="E31" s="108">
        <v>0</v>
      </c>
      <c r="F31" s="108">
        <v>0</v>
      </c>
      <c r="G31" s="106"/>
      <c r="H31" s="106"/>
      <c r="I31" s="108">
        <v>0</v>
      </c>
      <c r="J31" s="104">
        <v>0</v>
      </c>
      <c r="K31" s="197"/>
      <c r="L31" s="107"/>
    </row>
    <row r="32" spans="1:12" ht="14">
      <c r="B32" s="194" t="s">
        <v>293</v>
      </c>
      <c r="C32" s="106" t="s">
        <v>289</v>
      </c>
      <c r="D32" s="108">
        <v>24690944</v>
      </c>
      <c r="E32" s="108">
        <v>25578843</v>
      </c>
      <c r="F32" s="108">
        <v>24541983</v>
      </c>
      <c r="G32" s="110"/>
      <c r="H32" s="110"/>
      <c r="I32" s="108">
        <v>24487755</v>
      </c>
      <c r="J32" s="104">
        <v>74811770</v>
      </c>
      <c r="K32" s="196" t="s">
        <v>294</v>
      </c>
      <c r="L32" s="107"/>
    </row>
    <row r="33" spans="2:12" ht="25" customHeight="1">
      <c r="B33" s="195"/>
      <c r="C33" s="106" t="s">
        <v>291</v>
      </c>
      <c r="D33" s="108">
        <v>96164</v>
      </c>
      <c r="E33" s="108">
        <v>96416</v>
      </c>
      <c r="F33" s="108">
        <v>90242</v>
      </c>
      <c r="G33" s="109"/>
      <c r="H33" s="109"/>
      <c r="I33" s="108">
        <v>95915</v>
      </c>
      <c r="J33" s="104">
        <v>282822</v>
      </c>
      <c r="K33" s="197"/>
      <c r="L33" s="107"/>
    </row>
    <row r="34" spans="2:12" ht="14">
      <c r="B34" s="194" t="s">
        <v>295</v>
      </c>
      <c r="C34" s="106" t="s">
        <v>289</v>
      </c>
      <c r="D34" s="108">
        <v>242079</v>
      </c>
      <c r="E34" s="108">
        <v>241415</v>
      </c>
      <c r="F34" s="108">
        <v>299402</v>
      </c>
      <c r="G34" s="110"/>
      <c r="H34" s="110"/>
      <c r="I34" s="108">
        <v>272963</v>
      </c>
      <c r="J34" s="104">
        <v>782896</v>
      </c>
      <c r="K34" s="196" t="s">
        <v>296</v>
      </c>
      <c r="L34" s="107"/>
    </row>
    <row r="35" spans="2:12" ht="38" customHeight="1">
      <c r="B35" s="195"/>
      <c r="C35" s="106" t="s">
        <v>291</v>
      </c>
      <c r="D35" s="108">
        <v>5952</v>
      </c>
      <c r="E35" s="108">
        <v>7962</v>
      </c>
      <c r="F35" s="108">
        <v>5743</v>
      </c>
      <c r="G35" s="109"/>
      <c r="H35" s="109"/>
      <c r="I35" s="108">
        <v>7973</v>
      </c>
      <c r="J35" s="104">
        <v>19658</v>
      </c>
      <c r="K35" s="197"/>
      <c r="L35" s="107"/>
    </row>
    <row r="36" spans="2:12" ht="91" customHeight="1">
      <c r="B36" s="104" t="s">
        <v>297</v>
      </c>
      <c r="C36" s="106" t="s">
        <v>292</v>
      </c>
      <c r="D36" s="111">
        <v>489</v>
      </c>
      <c r="E36" s="111">
        <v>692</v>
      </c>
      <c r="F36" s="111">
        <v>1845</v>
      </c>
      <c r="G36" s="106"/>
      <c r="H36" s="106"/>
      <c r="I36" s="111">
        <v>439</v>
      </c>
      <c r="J36" s="104">
        <v>3026</v>
      </c>
      <c r="K36" s="108" t="s">
        <v>298</v>
      </c>
      <c r="L36" s="107"/>
    </row>
    <row r="37" spans="2:12" ht="14">
      <c r="B37" s="194" t="s">
        <v>299</v>
      </c>
      <c r="C37" s="106" t="s">
        <v>289</v>
      </c>
      <c r="D37" s="108">
        <v>16170</v>
      </c>
      <c r="E37" s="108">
        <v>19410</v>
      </c>
      <c r="F37" s="108">
        <v>16202</v>
      </c>
      <c r="G37" s="110"/>
      <c r="H37" s="110"/>
      <c r="I37" s="108">
        <v>19804</v>
      </c>
      <c r="J37" s="104">
        <v>51782</v>
      </c>
      <c r="K37" s="196" t="s">
        <v>300</v>
      </c>
      <c r="L37" s="107"/>
    </row>
    <row r="38" spans="2:12" ht="34" customHeight="1">
      <c r="B38" s="195"/>
      <c r="C38" s="106" t="s">
        <v>291</v>
      </c>
      <c r="D38" s="108">
        <v>3304</v>
      </c>
      <c r="E38" s="108">
        <v>3229</v>
      </c>
      <c r="F38" s="108">
        <v>3992</v>
      </c>
      <c r="G38" s="109"/>
      <c r="H38" s="109"/>
      <c r="I38" s="108">
        <v>6658</v>
      </c>
      <c r="J38" s="104">
        <v>10525</v>
      </c>
      <c r="K38" s="197"/>
      <c r="L38" s="107"/>
    </row>
    <row r="39" spans="2:12" ht="14">
      <c r="B39" s="194" t="s">
        <v>301</v>
      </c>
      <c r="C39" s="106" t="s">
        <v>289</v>
      </c>
      <c r="D39" s="108">
        <v>209568</v>
      </c>
      <c r="E39" s="108">
        <v>188027</v>
      </c>
      <c r="F39" s="108">
        <v>178627</v>
      </c>
      <c r="G39" s="110"/>
      <c r="H39" s="110"/>
      <c r="I39" s="108">
        <v>300277</v>
      </c>
      <c r="J39" s="104">
        <v>576222</v>
      </c>
      <c r="K39" s="201" t="s">
        <v>302</v>
      </c>
      <c r="L39" s="107"/>
    </row>
    <row r="40" spans="2:12" ht="14">
      <c r="B40" s="195"/>
      <c r="C40" s="106" t="s">
        <v>291</v>
      </c>
      <c r="D40" s="108">
        <v>3864</v>
      </c>
      <c r="E40" s="108">
        <v>3853</v>
      </c>
      <c r="F40" s="108">
        <v>3853</v>
      </c>
      <c r="G40" s="109"/>
      <c r="H40" s="109"/>
      <c r="I40" s="108">
        <v>3853</v>
      </c>
      <c r="J40" s="104">
        <v>11571</v>
      </c>
      <c r="K40" s="202"/>
      <c r="L40" s="107"/>
    </row>
    <row r="41" spans="2:12" ht="14">
      <c r="B41" s="106" t="s">
        <v>303</v>
      </c>
      <c r="C41" s="109"/>
      <c r="D41" s="112">
        <v>57173520</v>
      </c>
      <c r="E41" s="112">
        <v>57254808</v>
      </c>
      <c r="F41" s="112">
        <v>54540696</v>
      </c>
      <c r="G41" s="109"/>
      <c r="H41" s="109"/>
      <c r="I41" s="112">
        <v>58254168</v>
      </c>
      <c r="J41" s="112">
        <v>168969024</v>
      </c>
      <c r="K41" s="109"/>
      <c r="L41" s="107"/>
    </row>
    <row r="42" spans="2:12">
      <c r="B42" s="203" t="s">
        <v>304</v>
      </c>
      <c r="C42" s="203"/>
      <c r="D42" s="203"/>
      <c r="E42" s="203"/>
      <c r="F42" s="203"/>
      <c r="G42" s="203"/>
      <c r="H42" s="203"/>
      <c r="I42" s="203"/>
      <c r="J42" s="203"/>
      <c r="K42" s="203"/>
      <c r="L42" s="203"/>
    </row>
  </sheetData>
  <mergeCells count="12">
    <mergeCell ref="B37:B38"/>
    <mergeCell ref="K37:K38"/>
    <mergeCell ref="B39:B40"/>
    <mergeCell ref="K39:K40"/>
    <mergeCell ref="B42:L42"/>
    <mergeCell ref="B34:B35"/>
    <mergeCell ref="K34:K35"/>
    <mergeCell ref="B27:L27"/>
    <mergeCell ref="B29:B31"/>
    <mergeCell ref="K29:K31"/>
    <mergeCell ref="B32:B33"/>
    <mergeCell ref="K32:K3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B1108-7AA7-344D-B45C-5FD124F4B000}">
  <dimension ref="B2:AI35"/>
  <sheetViews>
    <sheetView tabSelected="1" topLeftCell="N4" workbookViewId="0">
      <selection activeCell="AG13" sqref="AG13"/>
    </sheetView>
  </sheetViews>
  <sheetFormatPr baseColWidth="10" defaultRowHeight="13"/>
  <cols>
    <col min="11" max="11" width="24.796875" customWidth="1"/>
    <col min="30" max="30" width="12" bestFit="1" customWidth="1"/>
  </cols>
  <sheetData>
    <row r="2" spans="2:33">
      <c r="K2" s="101" t="s">
        <v>321</v>
      </c>
    </row>
    <row r="3" spans="2:33">
      <c r="B3" s="101" t="s">
        <v>311</v>
      </c>
      <c r="O3" s="206">
        <v>2000</v>
      </c>
      <c r="P3" s="206">
        <v>2001</v>
      </c>
      <c r="Q3" s="206">
        <v>2002</v>
      </c>
      <c r="R3" s="206">
        <v>2003</v>
      </c>
      <c r="S3" s="206">
        <v>2004</v>
      </c>
      <c r="T3" s="206">
        <v>2005</v>
      </c>
      <c r="U3" s="206">
        <v>2006</v>
      </c>
      <c r="V3" s="206">
        <v>2007</v>
      </c>
      <c r="W3" s="206">
        <v>2008</v>
      </c>
      <c r="X3" s="206">
        <v>2009</v>
      </c>
      <c r="Y3" s="206">
        <v>2010</v>
      </c>
      <c r="Z3" s="206">
        <v>2011</v>
      </c>
      <c r="AA3" s="206">
        <v>2012</v>
      </c>
      <c r="AB3" s="206">
        <v>2013</v>
      </c>
      <c r="AC3" s="206">
        <v>2014</v>
      </c>
      <c r="AD3" s="206">
        <v>2015</v>
      </c>
      <c r="AE3" s="206">
        <v>2016</v>
      </c>
      <c r="AF3" s="206">
        <v>2017</v>
      </c>
      <c r="AG3" s="101" t="s">
        <v>333</v>
      </c>
    </row>
    <row r="4" spans="2:33">
      <c r="C4" s="101" t="s">
        <v>308</v>
      </c>
      <c r="K4" s="204" t="s">
        <v>314</v>
      </c>
      <c r="L4" s="204"/>
      <c r="M4" s="204" t="s">
        <v>315</v>
      </c>
      <c r="N4" s="204" t="s">
        <v>316</v>
      </c>
      <c r="O4" s="113">
        <v>29499.068021184652</v>
      </c>
      <c r="P4" s="113">
        <v>29907.501087070774</v>
      </c>
      <c r="Q4" s="113">
        <v>29414.746167423305</v>
      </c>
      <c r="R4" s="113">
        <v>30282.406163793039</v>
      </c>
      <c r="S4" s="113">
        <v>29980.06215671555</v>
      </c>
      <c r="T4" s="113">
        <v>28230.097992700659</v>
      </c>
      <c r="U4" s="113">
        <v>27697.401714428568</v>
      </c>
      <c r="V4" s="113">
        <v>29203.82828064949</v>
      </c>
      <c r="W4" s="113">
        <v>28720.743077967432</v>
      </c>
      <c r="X4" s="113">
        <v>28999.530546574682</v>
      </c>
      <c r="Y4" s="113">
        <v>28483.070343884028</v>
      </c>
      <c r="Z4" s="113">
        <v>28362.321408004882</v>
      </c>
      <c r="AA4" s="113">
        <v>29107.906712723187</v>
      </c>
      <c r="AB4" s="113">
        <v>29593.129290151595</v>
      </c>
      <c r="AC4" s="113">
        <v>29660.778012384078</v>
      </c>
      <c r="AD4" s="114">
        <v>30412.241216136932</v>
      </c>
      <c r="AE4" s="114">
        <v>29356.582900267109</v>
      </c>
      <c r="AF4" s="114">
        <v>28459</v>
      </c>
      <c r="AG4" s="208">
        <f>AF4</f>
        <v>28459</v>
      </c>
    </row>
    <row r="5" spans="2:33">
      <c r="E5">
        <v>2015</v>
      </c>
      <c r="F5">
        <v>2016</v>
      </c>
      <c r="G5">
        <v>2017</v>
      </c>
      <c r="K5" s="204" t="s">
        <v>314</v>
      </c>
      <c r="L5" s="204"/>
      <c r="M5" s="204" t="s">
        <v>167</v>
      </c>
      <c r="N5" s="204" t="s">
        <v>317</v>
      </c>
      <c r="O5" s="113">
        <v>0.50631414984426182</v>
      </c>
      <c r="P5" s="113">
        <v>0.51427668035593666</v>
      </c>
      <c r="Q5" s="113">
        <v>0.50719001063028013</v>
      </c>
      <c r="R5" s="113">
        <v>0.54056451616647239</v>
      </c>
      <c r="S5" s="113">
        <v>0.51424929852068213</v>
      </c>
      <c r="T5" s="113">
        <v>0.48190863245220633</v>
      </c>
      <c r="U5" s="113">
        <v>0.47350882687386808</v>
      </c>
      <c r="V5" s="113">
        <v>0.50558460702958119</v>
      </c>
      <c r="W5" s="113">
        <v>0.49155801268760457</v>
      </c>
      <c r="X5" s="113">
        <v>0.49444478297570665</v>
      </c>
      <c r="Y5" s="113">
        <v>0.47554189757168963</v>
      </c>
      <c r="Z5" s="113">
        <v>0.46423267182228789</v>
      </c>
      <c r="AA5" s="113">
        <v>0.36583309072464798</v>
      </c>
      <c r="AB5" s="113">
        <v>0.36862021952674601</v>
      </c>
      <c r="AC5" s="113">
        <v>0.38860064007883321</v>
      </c>
      <c r="AD5" s="113">
        <v>0.37859597485177693</v>
      </c>
      <c r="AE5" s="113">
        <v>0.38134807424289707</v>
      </c>
      <c r="AF5" s="113">
        <f>(300+25.3+21.3+4.6+7.3+1.2+0.7)/1000</f>
        <v>0.36040000000000005</v>
      </c>
      <c r="AG5">
        <f>AF5*gwpch4</f>
        <v>7.5684000000000013</v>
      </c>
    </row>
    <row r="6" spans="2:33">
      <c r="C6" s="101" t="s">
        <v>271</v>
      </c>
      <c r="D6" s="101" t="s">
        <v>305</v>
      </c>
      <c r="E6" s="113">
        <v>886.95</v>
      </c>
      <c r="F6" s="113">
        <v>849.26</v>
      </c>
      <c r="G6" s="113">
        <v>811.58</v>
      </c>
      <c r="K6" s="204" t="s">
        <v>314</v>
      </c>
      <c r="L6" s="204"/>
      <c r="M6" s="204" t="s">
        <v>169</v>
      </c>
      <c r="N6" s="204" t="s">
        <v>322</v>
      </c>
      <c r="O6" s="113">
        <v>0.35596067658243657</v>
      </c>
      <c r="P6" s="113">
        <v>0.36126859409464851</v>
      </c>
      <c r="Q6" s="113">
        <v>0.35683714524063836</v>
      </c>
      <c r="R6" s="113">
        <v>0.37843291933237033</v>
      </c>
      <c r="S6" s="113">
        <v>0.36201921715279445</v>
      </c>
      <c r="T6" s="113">
        <v>0.34313550510810159</v>
      </c>
      <c r="U6" s="113">
        <v>0.33764294667257672</v>
      </c>
      <c r="V6" s="113">
        <v>0.35873379222046664</v>
      </c>
      <c r="W6" s="113">
        <v>0.35143415650341048</v>
      </c>
      <c r="X6" s="113">
        <v>0.35457198164396186</v>
      </c>
      <c r="Y6" s="113">
        <v>0.35355728792168883</v>
      </c>
      <c r="Z6" s="113">
        <v>0.35355079088370139</v>
      </c>
      <c r="AA6" s="113">
        <v>0.47836288952231321</v>
      </c>
      <c r="AB6" s="113">
        <v>0.4754456156132697</v>
      </c>
      <c r="AC6" s="113">
        <v>0.49786256009255342</v>
      </c>
      <c r="AD6" s="113">
        <v>0.48464455134304607</v>
      </c>
      <c r="AE6" s="113">
        <v>0.47968514581093646</v>
      </c>
      <c r="AF6" s="113">
        <f>(449+2.53+2.13+0.92+1.46+0.12+0.07)/1000</f>
        <v>0.45622999999999997</v>
      </c>
      <c r="AG6">
        <f>AF6*gwpn2o</f>
        <v>141.43129999999999</v>
      </c>
    </row>
    <row r="7" spans="2:33">
      <c r="D7" s="101" t="s">
        <v>306</v>
      </c>
      <c r="E7" s="114">
        <v>30412.241216136932</v>
      </c>
      <c r="F7" s="114">
        <v>29356.582900267109</v>
      </c>
      <c r="G7" s="114">
        <v>28459</v>
      </c>
      <c r="K7" s="204" t="s">
        <v>318</v>
      </c>
      <c r="L7" s="204" t="s">
        <v>319</v>
      </c>
      <c r="M7" s="204" t="s">
        <v>315</v>
      </c>
      <c r="N7" s="204" t="s">
        <v>316</v>
      </c>
      <c r="O7" s="113">
        <v>27898.277244980218</v>
      </c>
      <c r="P7" s="113">
        <v>28156.169143175826</v>
      </c>
      <c r="Q7" s="113">
        <v>28613.519629892937</v>
      </c>
      <c r="R7" s="113">
        <v>27167.282983867572</v>
      </c>
      <c r="S7" s="113">
        <v>28778.249853466765</v>
      </c>
      <c r="T7" s="113">
        <v>25298.266923509585</v>
      </c>
      <c r="U7" s="113">
        <v>25226.630730059103</v>
      </c>
      <c r="V7" s="113">
        <v>25600.71017663059</v>
      </c>
      <c r="W7" s="113">
        <v>24321.538034141868</v>
      </c>
      <c r="X7" s="113">
        <v>24591.245707998281</v>
      </c>
      <c r="Y7" s="113">
        <v>24397.511614890445</v>
      </c>
      <c r="Z7" s="113">
        <v>24068.106645637534</v>
      </c>
      <c r="AA7" s="113">
        <v>24968.904558209171</v>
      </c>
      <c r="AB7" s="113">
        <v>25364.472077781622</v>
      </c>
      <c r="AC7" s="113">
        <v>24937.188410706211</v>
      </c>
      <c r="AD7" s="113">
        <v>24487.754953329393</v>
      </c>
      <c r="AE7" s="113">
        <v>24690.944038892547</v>
      </c>
      <c r="AF7" s="113">
        <v>25578.843000000001</v>
      </c>
      <c r="AG7">
        <f>AF7</f>
        <v>25578.843000000001</v>
      </c>
    </row>
    <row r="8" spans="2:33" ht="16">
      <c r="K8" s="204" t="s">
        <v>318</v>
      </c>
      <c r="L8" s="204" t="s">
        <v>320</v>
      </c>
      <c r="M8" s="204" t="s">
        <v>167</v>
      </c>
      <c r="N8" s="204" t="s">
        <v>317</v>
      </c>
      <c r="O8" s="113">
        <v>105.33763684377797</v>
      </c>
      <c r="P8" s="113">
        <v>105.49591077873185</v>
      </c>
      <c r="Q8" s="113">
        <v>108.03326632803541</v>
      </c>
      <c r="R8" s="113">
        <v>102.90234686070896</v>
      </c>
      <c r="S8" s="113">
        <v>109.0205918883991</v>
      </c>
      <c r="T8" s="113">
        <v>98.28950041935731</v>
      </c>
      <c r="U8" s="113">
        <v>95.471743564606371</v>
      </c>
      <c r="V8" s="113">
        <v>98.105961179820099</v>
      </c>
      <c r="W8" s="113">
        <v>94.161338007969405</v>
      </c>
      <c r="X8" s="113">
        <v>93.544526946734095</v>
      </c>
      <c r="Y8" s="113">
        <v>92.184281477778086</v>
      </c>
      <c r="Z8" s="113">
        <v>91.932221200649622</v>
      </c>
      <c r="AA8" s="113">
        <v>95.89457563861734</v>
      </c>
      <c r="AB8" s="205">
        <v>96.092164064362578</v>
      </c>
      <c r="AC8" s="205">
        <v>95.522643952600475</v>
      </c>
      <c r="AD8" s="205">
        <v>95.914861567191309</v>
      </c>
      <c r="AE8" s="205">
        <v>96</v>
      </c>
      <c r="AF8" s="205">
        <v>96.415999999999997</v>
      </c>
      <c r="AG8">
        <f>AF8*gwpch4</f>
        <v>2024.7359999999999</v>
      </c>
    </row>
    <row r="9" spans="2:33">
      <c r="C9" s="101" t="s">
        <v>267</v>
      </c>
      <c r="D9" s="101" t="s">
        <v>305</v>
      </c>
    </row>
    <row r="10" spans="2:33">
      <c r="D10" s="101" t="s">
        <v>306</v>
      </c>
      <c r="E10" s="113">
        <v>0.37859597485177693</v>
      </c>
      <c r="F10" s="113">
        <v>0.38134807424289707</v>
      </c>
      <c r="G10" s="113">
        <f>(300+25.3+21.3+4.6+7.3+1.2+0.7)/1000</f>
        <v>0.36040000000000005</v>
      </c>
    </row>
    <row r="11" spans="2:33">
      <c r="AF11" s="101" t="s">
        <v>337</v>
      </c>
      <c r="AG11" s="208">
        <f>SUM(AG4:AG6)</f>
        <v>28607.9997</v>
      </c>
    </row>
    <row r="12" spans="2:33">
      <c r="C12" s="101" t="s">
        <v>307</v>
      </c>
      <c r="D12" s="101" t="s">
        <v>305</v>
      </c>
      <c r="AF12" s="101" t="s">
        <v>338</v>
      </c>
      <c r="AG12">
        <f>SUM(AG7:AG8)</f>
        <v>27603.579000000002</v>
      </c>
    </row>
    <row r="13" spans="2:33">
      <c r="D13" s="101" t="s">
        <v>306</v>
      </c>
      <c r="E13" s="113">
        <v>0.48464455134304607</v>
      </c>
      <c r="F13" s="113">
        <v>0.47968514581093646</v>
      </c>
      <c r="G13" s="113">
        <f>(449+2.53+2.13+0.92+1.46+0.12+0.07)/1000</f>
        <v>0.45622999999999997</v>
      </c>
    </row>
    <row r="14" spans="2:33">
      <c r="O14" s="143" t="s">
        <v>88</v>
      </c>
      <c r="P14" s="146" t="s">
        <v>89</v>
      </c>
      <c r="Q14" s="149" t="s">
        <v>90</v>
      </c>
      <c r="R14" s="150"/>
      <c r="S14" s="151"/>
      <c r="T14" s="149" t="s">
        <v>91</v>
      </c>
      <c r="U14" s="150"/>
      <c r="V14" s="150"/>
      <c r="W14" s="150"/>
      <c r="X14" s="150"/>
      <c r="Y14" s="150"/>
      <c r="Z14" s="150"/>
      <c r="AA14" s="150"/>
      <c r="AB14" s="151"/>
    </row>
    <row r="15" spans="2:33">
      <c r="O15" s="144"/>
      <c r="P15" s="147"/>
      <c r="Q15" s="143" t="s">
        <v>92</v>
      </c>
      <c r="R15" s="146" t="s">
        <v>93</v>
      </c>
      <c r="S15" s="146" t="s">
        <v>94</v>
      </c>
      <c r="T15" s="140" t="s">
        <v>95</v>
      </c>
      <c r="U15" s="141"/>
      <c r="V15" s="142"/>
      <c r="W15" s="140" t="s">
        <v>96</v>
      </c>
      <c r="X15" s="141"/>
      <c r="Y15" s="142"/>
      <c r="Z15" s="140" t="s">
        <v>97</v>
      </c>
      <c r="AA15" s="141"/>
      <c r="AB15" s="142"/>
    </row>
    <row r="16" spans="2:33" ht="39">
      <c r="C16" s="101" t="s">
        <v>309</v>
      </c>
      <c r="O16" s="145"/>
      <c r="P16" s="148"/>
      <c r="Q16" s="145"/>
      <c r="R16" s="148"/>
      <c r="S16" s="148"/>
      <c r="T16" s="44" t="s">
        <v>98</v>
      </c>
      <c r="U16" s="44" t="s">
        <v>99</v>
      </c>
      <c r="V16" s="44" t="s">
        <v>100</v>
      </c>
      <c r="W16" s="44" t="s">
        <v>98</v>
      </c>
      <c r="X16" s="44" t="s">
        <v>99</v>
      </c>
      <c r="Y16" s="44" t="s">
        <v>100</v>
      </c>
      <c r="Z16" s="44" t="s">
        <v>98</v>
      </c>
      <c r="AA16" s="44" t="s">
        <v>99</v>
      </c>
      <c r="AB16" s="44" t="s">
        <v>100</v>
      </c>
    </row>
    <row r="17" spans="3:35" ht="39">
      <c r="E17">
        <v>2015</v>
      </c>
      <c r="F17">
        <v>2016</v>
      </c>
      <c r="G17">
        <v>2017</v>
      </c>
      <c r="O17" s="45" t="s">
        <v>101</v>
      </c>
      <c r="P17" s="45" t="s">
        <v>102</v>
      </c>
      <c r="Q17" s="45" t="s">
        <v>103</v>
      </c>
      <c r="R17" s="45">
        <v>14977374</v>
      </c>
      <c r="S17" s="45" t="s">
        <v>104</v>
      </c>
      <c r="T17" s="45">
        <v>25429246</v>
      </c>
      <c r="U17" s="46">
        <v>3</v>
      </c>
      <c r="V17" s="45" t="s">
        <v>105</v>
      </c>
      <c r="W17" s="47">
        <v>300</v>
      </c>
      <c r="X17" s="46">
        <v>1</v>
      </c>
      <c r="Y17" s="45" t="s">
        <v>105</v>
      </c>
      <c r="Z17" s="47">
        <v>449</v>
      </c>
      <c r="AA17" s="46">
        <v>1</v>
      </c>
      <c r="AB17" s="45" t="s">
        <v>105</v>
      </c>
      <c r="AC17">
        <v>1</v>
      </c>
    </row>
    <row r="18" spans="3:35" ht="39">
      <c r="C18" s="101" t="s">
        <v>271</v>
      </c>
      <c r="D18" s="101" t="s">
        <v>305</v>
      </c>
      <c r="E18" s="113">
        <f t="shared" ref="E18:G19" si="0">E6</f>
        <v>886.95</v>
      </c>
      <c r="F18" s="113">
        <f t="shared" si="0"/>
        <v>849.26</v>
      </c>
      <c r="G18" s="113">
        <f t="shared" si="0"/>
        <v>811.58</v>
      </c>
      <c r="O18" s="45" t="s">
        <v>101</v>
      </c>
      <c r="P18" s="45" t="s">
        <v>102</v>
      </c>
      <c r="Q18" s="45" t="s">
        <v>106</v>
      </c>
      <c r="R18" s="45">
        <v>750271</v>
      </c>
      <c r="S18" s="48" t="s">
        <v>107</v>
      </c>
      <c r="T18" s="45">
        <v>1420641</v>
      </c>
      <c r="U18" s="46">
        <v>3</v>
      </c>
      <c r="V18" s="45" t="s">
        <v>105</v>
      </c>
      <c r="W18" s="49">
        <v>25.3</v>
      </c>
      <c r="X18" s="46">
        <v>1</v>
      </c>
      <c r="Y18" s="45" t="s">
        <v>105</v>
      </c>
      <c r="Z18" s="50">
        <v>2.5299999999999998</v>
      </c>
      <c r="AA18" s="46">
        <v>1</v>
      </c>
      <c r="AB18" s="45" t="s">
        <v>105</v>
      </c>
      <c r="AC18">
        <v>2</v>
      </c>
    </row>
    <row r="19" spans="3:35" ht="26">
      <c r="D19" s="101" t="s">
        <v>306</v>
      </c>
      <c r="E19" s="113">
        <f t="shared" si="0"/>
        <v>30412.241216136932</v>
      </c>
      <c r="F19" s="113">
        <f t="shared" si="0"/>
        <v>29356.582900267109</v>
      </c>
      <c r="G19" s="113">
        <f t="shared" si="0"/>
        <v>28459</v>
      </c>
      <c r="O19" s="45" t="s">
        <v>101</v>
      </c>
      <c r="P19" s="45" t="s">
        <v>102</v>
      </c>
      <c r="Q19" s="45" t="s">
        <v>108</v>
      </c>
      <c r="R19" s="45">
        <v>28640347</v>
      </c>
      <c r="S19" s="45" t="s">
        <v>109</v>
      </c>
      <c r="T19" s="45">
        <v>1194110</v>
      </c>
      <c r="U19" s="46">
        <v>3</v>
      </c>
      <c r="V19" s="45" t="s">
        <v>105</v>
      </c>
      <c r="W19" s="49">
        <v>21.3</v>
      </c>
      <c r="X19" s="46">
        <v>1</v>
      </c>
      <c r="Y19" s="45" t="s">
        <v>105</v>
      </c>
      <c r="Z19" s="50">
        <v>2.13</v>
      </c>
      <c r="AA19" s="46">
        <v>1</v>
      </c>
      <c r="AB19" s="45" t="s">
        <v>105</v>
      </c>
      <c r="AC19">
        <v>3</v>
      </c>
    </row>
    <row r="20" spans="3:35" ht="26">
      <c r="O20" s="45" t="s">
        <v>101</v>
      </c>
      <c r="P20" s="45" t="s">
        <v>102</v>
      </c>
      <c r="Q20" s="45" t="s">
        <v>110</v>
      </c>
      <c r="R20" s="45">
        <v>1100948</v>
      </c>
      <c r="S20" s="45" t="s">
        <v>109</v>
      </c>
      <c r="T20" s="45">
        <v>118860</v>
      </c>
      <c r="U20" s="46">
        <v>3</v>
      </c>
      <c r="V20" s="45" t="s">
        <v>105</v>
      </c>
      <c r="W20" s="49">
        <v>4.5999999999999996</v>
      </c>
      <c r="X20" s="46">
        <v>1</v>
      </c>
      <c r="Y20" s="45" t="s">
        <v>105</v>
      </c>
      <c r="Z20" s="50">
        <v>0.92</v>
      </c>
      <c r="AA20" s="46">
        <v>1</v>
      </c>
      <c r="AB20" s="45" t="s">
        <v>105</v>
      </c>
      <c r="AC20">
        <v>4</v>
      </c>
    </row>
    <row r="21" spans="3:35" ht="39">
      <c r="C21" s="101" t="s">
        <v>267</v>
      </c>
      <c r="D21" s="101" t="s">
        <v>305</v>
      </c>
      <c r="O21" s="45" t="s">
        <v>101</v>
      </c>
      <c r="P21" s="45" t="s">
        <v>102</v>
      </c>
      <c r="Q21" s="45" t="s">
        <v>111</v>
      </c>
      <c r="R21" s="45">
        <v>1199845</v>
      </c>
      <c r="S21" s="48" t="s">
        <v>107</v>
      </c>
      <c r="T21" s="45">
        <v>188429</v>
      </c>
      <c r="U21" s="46">
        <v>3</v>
      </c>
      <c r="V21" s="45" t="s">
        <v>105</v>
      </c>
      <c r="W21" s="49">
        <v>7.3</v>
      </c>
      <c r="X21" s="46">
        <v>1</v>
      </c>
      <c r="Y21" s="45" t="s">
        <v>105</v>
      </c>
      <c r="Z21" s="50">
        <v>1.46</v>
      </c>
      <c r="AA21" s="46">
        <v>1</v>
      </c>
      <c r="AB21" s="45" t="s">
        <v>105</v>
      </c>
      <c r="AC21">
        <v>5</v>
      </c>
    </row>
    <row r="22" spans="3:35" ht="65">
      <c r="D22" s="101" t="s">
        <v>306</v>
      </c>
      <c r="E22" s="113">
        <f>E10*gwpch4</f>
        <v>7.9505154718873152</v>
      </c>
      <c r="F22" s="113">
        <f>F10*gwpch4</f>
        <v>8.0083095591008391</v>
      </c>
      <c r="G22" s="113">
        <f>G10*gwpch4</f>
        <v>7.5684000000000013</v>
      </c>
      <c r="O22" s="45" t="s">
        <v>101</v>
      </c>
      <c r="P22" s="45" t="s">
        <v>102</v>
      </c>
      <c r="Q22" s="45" t="s">
        <v>112</v>
      </c>
      <c r="R22" s="45">
        <v>177871</v>
      </c>
      <c r="S22" s="48" t="s">
        <v>107</v>
      </c>
      <c r="T22" s="45">
        <v>68055</v>
      </c>
      <c r="U22" s="46">
        <v>3</v>
      </c>
      <c r="V22" s="45" t="s">
        <v>105</v>
      </c>
      <c r="W22" s="49">
        <v>1.2</v>
      </c>
      <c r="X22" s="46">
        <v>1</v>
      </c>
      <c r="Y22" s="45" t="s">
        <v>105</v>
      </c>
      <c r="Z22" s="50">
        <v>0.12</v>
      </c>
      <c r="AA22" s="46">
        <v>1</v>
      </c>
      <c r="AB22" s="45" t="s">
        <v>105</v>
      </c>
      <c r="AC22">
        <v>6</v>
      </c>
      <c r="AI22" s="101" t="s">
        <v>334</v>
      </c>
    </row>
    <row r="23" spans="3:35" ht="26">
      <c r="O23" s="45" t="s">
        <v>113</v>
      </c>
      <c r="P23" s="45" t="s">
        <v>102</v>
      </c>
      <c r="Q23" s="45" t="s">
        <v>114</v>
      </c>
      <c r="R23" s="45">
        <v>910988</v>
      </c>
      <c r="S23" s="45" t="s">
        <v>115</v>
      </c>
      <c r="T23" s="45">
        <v>39454</v>
      </c>
      <c r="U23" s="46">
        <v>3</v>
      </c>
      <c r="V23" s="45" t="s">
        <v>105</v>
      </c>
      <c r="W23" s="49">
        <v>0.7</v>
      </c>
      <c r="X23" s="46">
        <v>1</v>
      </c>
      <c r="Y23" s="45" t="s">
        <v>105</v>
      </c>
      <c r="Z23" s="50">
        <v>7.0000000000000007E-2</v>
      </c>
      <c r="AA23" s="46">
        <v>1</v>
      </c>
      <c r="AB23" s="45" t="s">
        <v>105</v>
      </c>
      <c r="AC23">
        <v>7</v>
      </c>
      <c r="AD23" s="207">
        <f>SUM(T17:T23)/1000</f>
        <v>28458.794999999998</v>
      </c>
      <c r="AE23" s="101" t="s">
        <v>323</v>
      </c>
      <c r="AI23" s="211" t="s">
        <v>335</v>
      </c>
    </row>
    <row r="24" spans="3:35" ht="65">
      <c r="C24" s="101" t="s">
        <v>307</v>
      </c>
      <c r="D24" s="101" t="s">
        <v>305</v>
      </c>
      <c r="O24" s="51" t="s">
        <v>116</v>
      </c>
      <c r="P24" s="51" t="s">
        <v>117</v>
      </c>
      <c r="Q24" s="51" t="s">
        <v>118</v>
      </c>
      <c r="R24" s="51">
        <v>30042216</v>
      </c>
      <c r="S24" s="52" t="s">
        <v>119</v>
      </c>
      <c r="T24" s="51">
        <v>23227198</v>
      </c>
      <c r="U24" s="53">
        <v>3</v>
      </c>
      <c r="V24" s="51" t="s">
        <v>120</v>
      </c>
      <c r="W24" s="51">
        <v>96416</v>
      </c>
      <c r="X24" s="53">
        <v>3</v>
      </c>
      <c r="Y24" s="51" t="s">
        <v>120</v>
      </c>
      <c r="Z24" s="52">
        <v>0</v>
      </c>
      <c r="AA24" s="52"/>
      <c r="AB24" s="52"/>
      <c r="AC24">
        <v>8</v>
      </c>
      <c r="AD24" s="209">
        <f>SUM(W17:W23)/1000</f>
        <v>0.36040000000000005</v>
      </c>
      <c r="AE24" s="101" t="s">
        <v>324</v>
      </c>
      <c r="AI24" s="211" t="s">
        <v>335</v>
      </c>
    </row>
    <row r="25" spans="3:35" ht="65">
      <c r="D25" s="101" t="s">
        <v>306</v>
      </c>
      <c r="E25" s="113">
        <f>E13*gwpn2o</f>
        <v>150.23981091634428</v>
      </c>
      <c r="F25" s="113">
        <f>F13*gwpn2o</f>
        <v>148.70239520139032</v>
      </c>
      <c r="G25" s="113">
        <f>G13*gwpn2o</f>
        <v>141.43129999999999</v>
      </c>
      <c r="O25" s="54" t="s">
        <v>121</v>
      </c>
      <c r="P25" s="54" t="s">
        <v>122</v>
      </c>
      <c r="Q25" s="55" t="s">
        <v>123</v>
      </c>
      <c r="R25" s="55" t="s">
        <v>124</v>
      </c>
      <c r="S25" s="54" t="s">
        <v>125</v>
      </c>
      <c r="T25" s="54">
        <v>2027278</v>
      </c>
      <c r="U25" s="56">
        <v>3</v>
      </c>
      <c r="V25" s="54" t="s">
        <v>105</v>
      </c>
      <c r="W25" s="54" t="s">
        <v>126</v>
      </c>
      <c r="X25" s="54" t="s">
        <v>127</v>
      </c>
      <c r="Y25" s="54" t="s">
        <v>127</v>
      </c>
      <c r="Z25" s="54" t="s">
        <v>126</v>
      </c>
      <c r="AA25" s="54" t="s">
        <v>127</v>
      </c>
      <c r="AB25" s="54" t="s">
        <v>127</v>
      </c>
      <c r="AC25">
        <v>9</v>
      </c>
      <c r="AD25" s="210">
        <f>SUM(Z17:Z23)/1000</f>
        <v>0.45622999999999997</v>
      </c>
      <c r="AE25" s="101" t="s">
        <v>325</v>
      </c>
      <c r="AI25" s="211" t="s">
        <v>335</v>
      </c>
    </row>
    <row r="26" spans="3:35" ht="65">
      <c r="O26" s="55" t="s">
        <v>121</v>
      </c>
      <c r="P26" s="55" t="s">
        <v>122</v>
      </c>
      <c r="Q26" s="55" t="s">
        <v>128</v>
      </c>
      <c r="R26" s="55">
        <v>177871</v>
      </c>
      <c r="S26" s="57" t="s">
        <v>107</v>
      </c>
      <c r="T26" s="55">
        <v>309044</v>
      </c>
      <c r="U26" s="58">
        <v>3</v>
      </c>
      <c r="V26" s="55" t="s">
        <v>105</v>
      </c>
      <c r="W26" s="55" t="s">
        <v>126</v>
      </c>
      <c r="X26" s="55" t="s">
        <v>127</v>
      </c>
      <c r="Y26" s="55" t="s">
        <v>127</v>
      </c>
      <c r="Z26" s="55" t="s">
        <v>126</v>
      </c>
      <c r="AA26" s="55" t="s">
        <v>127</v>
      </c>
      <c r="AB26" s="55" t="s">
        <v>127</v>
      </c>
      <c r="AC26">
        <v>10</v>
      </c>
      <c r="AD26" s="208">
        <f>SUM(T24:T27)/1000</f>
        <v>25578.843000000001</v>
      </c>
      <c r="AE26" s="101" t="s">
        <v>326</v>
      </c>
      <c r="AI26" s="211" t="s">
        <v>336</v>
      </c>
    </row>
    <row r="27" spans="3:35" ht="26">
      <c r="O27" s="55" t="s">
        <v>121</v>
      </c>
      <c r="P27" s="55" t="s">
        <v>122</v>
      </c>
      <c r="Q27" s="55" t="s">
        <v>129</v>
      </c>
      <c r="R27" s="55">
        <v>182658</v>
      </c>
      <c r="S27" s="55" t="s">
        <v>130</v>
      </c>
      <c r="T27" s="55">
        <v>15323</v>
      </c>
      <c r="U27" s="58">
        <v>3</v>
      </c>
      <c r="V27" s="55" t="s">
        <v>105</v>
      </c>
      <c r="W27" s="55" t="s">
        <v>126</v>
      </c>
      <c r="X27" s="55" t="s">
        <v>127</v>
      </c>
      <c r="Y27" s="55" t="s">
        <v>127</v>
      </c>
      <c r="Z27" s="55" t="s">
        <v>126</v>
      </c>
      <c r="AA27" s="55" t="s">
        <v>127</v>
      </c>
      <c r="AB27" s="55" t="s">
        <v>127</v>
      </c>
      <c r="AC27">
        <v>11</v>
      </c>
      <c r="AD27" s="208">
        <f>SUM(W24:W27)/1000</f>
        <v>96.415999999999997</v>
      </c>
      <c r="AE27" s="101" t="s">
        <v>327</v>
      </c>
      <c r="AI27" s="211" t="s">
        <v>336</v>
      </c>
    </row>
    <row r="28" spans="3:35" ht="39">
      <c r="C28" s="101" t="s">
        <v>310</v>
      </c>
      <c r="O28" s="59" t="s">
        <v>131</v>
      </c>
      <c r="P28" s="59" t="s">
        <v>132</v>
      </c>
      <c r="Q28" s="59" t="s">
        <v>133</v>
      </c>
      <c r="R28" s="59">
        <v>23360</v>
      </c>
      <c r="S28" s="59" t="s">
        <v>134</v>
      </c>
      <c r="T28" s="59">
        <v>7065</v>
      </c>
      <c r="U28" s="60">
        <v>3</v>
      </c>
      <c r="V28" s="59" t="s">
        <v>105</v>
      </c>
      <c r="W28" s="61">
        <v>3853</v>
      </c>
      <c r="X28" s="60">
        <v>3</v>
      </c>
      <c r="Y28" s="59" t="s">
        <v>105</v>
      </c>
      <c r="Z28" s="62">
        <v>0</v>
      </c>
      <c r="AA28" s="62"/>
      <c r="AB28" s="62"/>
      <c r="AC28">
        <v>12</v>
      </c>
    </row>
    <row r="29" spans="3:35" ht="65">
      <c r="O29" s="63" t="s">
        <v>131</v>
      </c>
      <c r="P29" s="63" t="s">
        <v>132</v>
      </c>
      <c r="Q29" s="59" t="s">
        <v>135</v>
      </c>
      <c r="R29" s="63">
        <v>119401</v>
      </c>
      <c r="S29" s="59" t="s">
        <v>136</v>
      </c>
      <c r="T29" s="63">
        <v>180962</v>
      </c>
      <c r="U29" s="64">
        <v>3</v>
      </c>
      <c r="V29" s="63" t="s">
        <v>105</v>
      </c>
      <c r="W29" s="63" t="s">
        <v>126</v>
      </c>
      <c r="X29" s="63" t="s">
        <v>127</v>
      </c>
      <c r="Y29" s="63" t="s">
        <v>127</v>
      </c>
      <c r="Z29" s="63" t="s">
        <v>126</v>
      </c>
      <c r="AA29" s="63" t="s">
        <v>127</v>
      </c>
      <c r="AB29" s="63" t="s">
        <v>127</v>
      </c>
      <c r="AC29">
        <v>13</v>
      </c>
    </row>
    <row r="30" spans="3:35" ht="26">
      <c r="O30" s="65" t="s">
        <v>137</v>
      </c>
      <c r="P30" s="65" t="s">
        <v>138</v>
      </c>
      <c r="Q30" s="65" t="s">
        <v>139</v>
      </c>
      <c r="R30" s="65">
        <v>643962</v>
      </c>
      <c r="S30" s="65" t="s">
        <v>140</v>
      </c>
      <c r="T30" s="66" t="s">
        <v>126</v>
      </c>
      <c r="U30" s="65" t="s">
        <v>127</v>
      </c>
      <c r="V30" s="65" t="s">
        <v>127</v>
      </c>
      <c r="W30" s="65" t="s">
        <v>126</v>
      </c>
      <c r="X30" s="65" t="s">
        <v>127</v>
      </c>
      <c r="Y30" s="65" t="s">
        <v>127</v>
      </c>
      <c r="Z30" s="67">
        <v>692</v>
      </c>
      <c r="AA30" s="68">
        <v>3</v>
      </c>
      <c r="AB30" s="65" t="s">
        <v>105</v>
      </c>
      <c r="AC30">
        <v>14</v>
      </c>
      <c r="AD30" s="101" t="s">
        <v>328</v>
      </c>
    </row>
    <row r="31" spans="3:35" ht="26">
      <c r="O31" s="65" t="s">
        <v>137</v>
      </c>
      <c r="P31" s="65" t="s">
        <v>141</v>
      </c>
      <c r="Q31" s="65" t="s">
        <v>142</v>
      </c>
      <c r="R31" s="65">
        <v>313043</v>
      </c>
      <c r="S31" s="65" t="s">
        <v>143</v>
      </c>
      <c r="T31" s="65">
        <v>241415</v>
      </c>
      <c r="U31" s="68">
        <v>3</v>
      </c>
      <c r="V31" s="65" t="s">
        <v>105</v>
      </c>
      <c r="W31" s="67">
        <v>7962</v>
      </c>
      <c r="X31" s="68">
        <v>3</v>
      </c>
      <c r="Y31" s="65" t="s">
        <v>105</v>
      </c>
      <c r="Z31" s="65" t="s">
        <v>126</v>
      </c>
      <c r="AA31" s="65" t="s">
        <v>127</v>
      </c>
      <c r="AB31" s="65" t="s">
        <v>127</v>
      </c>
      <c r="AC31">
        <v>15</v>
      </c>
      <c r="AD31" s="101" t="s">
        <v>328</v>
      </c>
    </row>
    <row r="32" spans="3:35" ht="26">
      <c r="O32" s="55" t="s">
        <v>116</v>
      </c>
      <c r="P32" s="55" t="s">
        <v>144</v>
      </c>
      <c r="Q32" s="55" t="s">
        <v>145</v>
      </c>
      <c r="R32" s="55">
        <v>40020782</v>
      </c>
      <c r="S32" s="55" t="s">
        <v>146</v>
      </c>
      <c r="T32" s="58">
        <v>0</v>
      </c>
      <c r="U32" s="55" t="s">
        <v>127</v>
      </c>
      <c r="V32" s="55" t="s">
        <v>127</v>
      </c>
      <c r="W32" s="69">
        <v>3229</v>
      </c>
      <c r="X32" s="58">
        <v>2</v>
      </c>
      <c r="Y32" s="55" t="s">
        <v>105</v>
      </c>
      <c r="Z32" s="55" t="s">
        <v>126</v>
      </c>
      <c r="AA32" s="55" t="s">
        <v>127</v>
      </c>
      <c r="AB32" s="55" t="s">
        <v>127</v>
      </c>
      <c r="AC32">
        <v>16</v>
      </c>
      <c r="AD32" s="101" t="s">
        <v>329</v>
      </c>
    </row>
    <row r="33" spans="15:30" ht="52">
      <c r="O33" s="55" t="s">
        <v>147</v>
      </c>
      <c r="P33" s="55" t="s">
        <v>148</v>
      </c>
      <c r="Q33" s="55" t="s">
        <v>149</v>
      </c>
      <c r="R33" s="55">
        <v>4555664</v>
      </c>
      <c r="S33" s="57" t="s">
        <v>150</v>
      </c>
      <c r="T33" s="58">
        <v>0</v>
      </c>
      <c r="U33" s="55" t="s">
        <v>127</v>
      </c>
      <c r="V33" s="55" t="s">
        <v>127</v>
      </c>
      <c r="W33" s="69">
        <v>243</v>
      </c>
      <c r="X33" s="58">
        <v>2</v>
      </c>
      <c r="Y33" s="55" t="s">
        <v>105</v>
      </c>
      <c r="Z33" s="55" t="s">
        <v>126</v>
      </c>
      <c r="AA33" s="55" t="s">
        <v>127</v>
      </c>
      <c r="AB33" s="55" t="s">
        <v>127</v>
      </c>
      <c r="AC33">
        <v>17</v>
      </c>
      <c r="AD33" s="101" t="s">
        <v>330</v>
      </c>
    </row>
    <row r="34" spans="15:30" ht="39">
      <c r="O34" s="59" t="s">
        <v>151</v>
      </c>
      <c r="P34" s="59" t="s">
        <v>152</v>
      </c>
      <c r="Q34" s="59" t="s">
        <v>153</v>
      </c>
      <c r="R34" s="59" t="s">
        <v>154</v>
      </c>
      <c r="S34" s="59" t="s">
        <v>127</v>
      </c>
      <c r="T34" s="59" t="s">
        <v>126</v>
      </c>
      <c r="U34" s="59" t="s">
        <v>127</v>
      </c>
      <c r="V34" s="59" t="s">
        <v>127</v>
      </c>
      <c r="W34" s="59" t="s">
        <v>126</v>
      </c>
      <c r="X34" s="59" t="s">
        <v>127</v>
      </c>
      <c r="Y34" s="59" t="s">
        <v>127</v>
      </c>
      <c r="Z34" s="59" t="s">
        <v>126</v>
      </c>
      <c r="AA34" s="59" t="s">
        <v>127</v>
      </c>
      <c r="AB34" s="59" t="s">
        <v>127</v>
      </c>
      <c r="AC34">
        <v>18</v>
      </c>
      <c r="AD34" s="101" t="s">
        <v>331</v>
      </c>
    </row>
    <row r="35" spans="15:30" ht="52">
      <c r="O35" s="45" t="s">
        <v>155</v>
      </c>
      <c r="P35" s="45" t="s">
        <v>156</v>
      </c>
      <c r="Q35" s="45" t="s">
        <v>157</v>
      </c>
      <c r="R35" s="45">
        <v>245406</v>
      </c>
      <c r="S35" s="45" t="s">
        <v>158</v>
      </c>
      <c r="T35" s="45">
        <v>19410</v>
      </c>
      <c r="U35" s="46">
        <v>1</v>
      </c>
      <c r="V35" s="45" t="s">
        <v>159</v>
      </c>
      <c r="W35" s="45" t="s">
        <v>126</v>
      </c>
      <c r="X35" s="45" t="s">
        <v>127</v>
      </c>
      <c r="Y35" s="45" t="s">
        <v>127</v>
      </c>
      <c r="Z35" s="45" t="s">
        <v>126</v>
      </c>
      <c r="AA35" s="45" t="s">
        <v>127</v>
      </c>
      <c r="AB35" s="45" t="s">
        <v>127</v>
      </c>
      <c r="AC35">
        <v>19</v>
      </c>
      <c r="AD35" s="101" t="s">
        <v>332</v>
      </c>
    </row>
  </sheetData>
  <mergeCells count="10">
    <mergeCell ref="O14:O16"/>
    <mergeCell ref="P14:P16"/>
    <mergeCell ref="Q14:S14"/>
    <mergeCell ref="T14:AB14"/>
    <mergeCell ref="Q15:Q16"/>
    <mergeCell ref="R15:R16"/>
    <mergeCell ref="S15:S16"/>
    <mergeCell ref="T15:V15"/>
    <mergeCell ref="W15:Y15"/>
    <mergeCell ref="Z15:AB15"/>
  </mergeCells>
  <phoneticPr fontId="52"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7A962-F793-8C4A-B937-3121C488659F}">
  <dimension ref="B2:F13"/>
  <sheetViews>
    <sheetView workbookViewId="0">
      <selection activeCell="E15" sqref="E15"/>
    </sheetView>
  </sheetViews>
  <sheetFormatPr baseColWidth="10" defaultRowHeight="13"/>
  <sheetData>
    <row r="2" spans="2:6">
      <c r="B2" s="101" t="s">
        <v>274</v>
      </c>
      <c r="C2">
        <v>2016</v>
      </c>
      <c r="D2">
        <v>2017</v>
      </c>
      <c r="E2">
        <v>2018</v>
      </c>
      <c r="F2" s="101" t="s">
        <v>313</v>
      </c>
    </row>
    <row r="3" spans="2:6">
      <c r="B3" t="str">
        <f>'from cc report'!I42</f>
        <v>Secunda</v>
      </c>
      <c r="C3">
        <f>'from cc report'!M42</f>
        <v>52350.2</v>
      </c>
      <c r="D3">
        <f>'from cc report'!L42</f>
        <v>51479.32</v>
      </c>
      <c r="E3">
        <f>'from cc report'!K42</f>
        <v>51841.94</v>
      </c>
    </row>
    <row r="4" spans="2:6">
      <c r="B4" t="str">
        <f>'from cc report'!I43</f>
        <v>Sasolburg</v>
      </c>
      <c r="C4">
        <f>'from cc report'!M43</f>
        <v>5460.74</v>
      </c>
      <c r="D4">
        <f>'from cc report'!L43</f>
        <v>5222.42</v>
      </c>
      <c r="E4">
        <f>'from cc report'!K43</f>
        <v>4749.6400000000003</v>
      </c>
    </row>
    <row r="5" spans="2:6">
      <c r="B5" t="str">
        <f>'from cc report'!I44</f>
        <v>Mining</v>
      </c>
      <c r="C5">
        <f>'from cc report'!M44</f>
        <v>100.21</v>
      </c>
      <c r="D5">
        <f>'from cc report'!L44</f>
        <v>94.33</v>
      </c>
      <c r="E5">
        <f>'from cc report'!K44</f>
        <v>92.55</v>
      </c>
    </row>
    <row r="6" spans="2:6">
      <c r="B6" t="str">
        <f>'from cc report'!I45</f>
        <v>Natref</v>
      </c>
      <c r="C6">
        <f>'from cc report'!M45</f>
        <v>938</v>
      </c>
      <c r="D6">
        <f>'from cc report'!L45</f>
        <v>903</v>
      </c>
      <c r="E6">
        <f>'from cc report'!K45</f>
        <v>791</v>
      </c>
    </row>
    <row r="7" spans="2:6">
      <c r="B7" s="101" t="s">
        <v>312</v>
      </c>
      <c r="C7">
        <f>C3+C4</f>
        <v>57810.939999999995</v>
      </c>
      <c r="D7">
        <f>D3+D4</f>
        <v>56701.74</v>
      </c>
      <c r="E7">
        <f>E3+E4</f>
        <v>56591.58</v>
      </c>
    </row>
    <row r="9" spans="2:6">
      <c r="B9" s="101" t="s">
        <v>275</v>
      </c>
    </row>
    <row r="10" spans="2:6">
      <c r="B10" s="101" t="s">
        <v>263</v>
      </c>
      <c r="C10">
        <f>PPP!F12</f>
        <v>57170</v>
      </c>
    </row>
    <row r="12" spans="2:6">
      <c r="B12" s="101" t="s">
        <v>276</v>
      </c>
    </row>
    <row r="13" spans="2:6">
      <c r="D13">
        <f>'GHG reporting'!W31</f>
        <v>57195.772700000009</v>
      </c>
      <c r="E13">
        <f>'GHG reporting'!W82</f>
        <v>54500.884100000017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from cc report</vt:lpstr>
      <vt:lpstr>GHG reporting</vt:lpstr>
      <vt:lpstr>PPP</vt:lpstr>
      <vt:lpstr>NIR vs report</vt:lpstr>
      <vt:lpstr>summary</vt:lpstr>
      <vt:lpstr>gwpch4</vt:lpstr>
      <vt:lpstr>gwpn2o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Marquard</cp:lastModifiedBy>
  <dcterms:created xsi:type="dcterms:W3CDTF">2020-07-07T17:46:41Z</dcterms:created>
  <dcterms:modified xsi:type="dcterms:W3CDTF">2020-07-21T14:09:20Z</dcterms:modified>
</cp:coreProperties>
</file>